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tabRatio="679" firstSheet="20" activeTab="25"/>
  </bookViews>
  <sheets>
    <sheet name="様式３" sheetId="1" r:id="rId1"/>
    <sheet name="様式3-1人員配置表（ユニット型１日あたり）" sheetId="2" r:id="rId2"/>
    <sheet name="様式3-2人員配置表（ユニット型１週あたり）" sheetId="3" r:id="rId3"/>
    <sheet name="様式3-１人員配置表（従来型１日あたり）" sheetId="4" r:id="rId4"/>
    <sheet name="様式3-2人員配置表（従来型１週あたり）" sheetId="5" r:id="rId5"/>
    <sheet name="様式9(機構融資 月賦償還）" sheetId="6" r:id="rId6"/>
    <sheet name="様式9(民間融資）" sheetId="7" r:id="rId7"/>
    <sheet name="別紙１" sheetId="8" r:id="rId8"/>
    <sheet name="別紙２（既存借入分集計表)" sheetId="9" r:id="rId9"/>
    <sheet name="別紙３（既存借入 施設毎)" sheetId="10" r:id="rId10"/>
    <sheet name="様式９記載注意事項" sheetId="11" r:id="rId11"/>
    <sheet name=" 様式10 " sheetId="12" r:id="rId12"/>
    <sheet name=" 様式11-1(特養算定 新築又は増築）" sheetId="13" r:id="rId13"/>
    <sheet name=" 様式11-2(募集対象外算定)" sheetId="14" r:id="rId14"/>
    <sheet name="様式12-1（特養事業）" sheetId="15" r:id="rId15"/>
    <sheet name="様式12-2（募集対象外）" sheetId="16" r:id="rId16"/>
    <sheet name="様式12別紙１" sheetId="17" r:id="rId17"/>
    <sheet name="様式12記載注意事項" sheetId="18" r:id="rId18"/>
    <sheet name="様式13-1(特養) " sheetId="19" r:id="rId19"/>
    <sheet name="様式13-2  (募集対象外)" sheetId="20" r:id="rId20"/>
    <sheet name="様式13-2-1  (訪問介護事業所)" sheetId="21" r:id="rId21"/>
    <sheet name="様式13-2-2  (居宅介護支援事業所)" sheetId="22" r:id="rId22"/>
    <sheet name="様式16" sheetId="23" r:id="rId23"/>
    <sheet name="様式16別紙" sheetId="24" r:id="rId24"/>
    <sheet name="様式16記載注意事項" sheetId="25" r:id="rId25"/>
    <sheet name="様式17" sheetId="26" r:id="rId26"/>
  </sheets>
  <definedNames>
    <definedName name="_xlnm.Print_Area" localSheetId="11">' 様式10 '!$A$1:$K$22</definedName>
    <definedName name="_xlnm.Print_Area" localSheetId="12">' 様式11-1(特養算定 新築又は増築）'!$A$1:$S$114</definedName>
    <definedName name="_xlnm.Print_Area" localSheetId="13">' 様式11-2(募集対象外算定)'!$A$1:$R$63</definedName>
    <definedName name="_xlnm.Print_Area" localSheetId="8">'別紙２（既存借入分集計表)'!$A$1:$J$29</definedName>
    <definedName name="_xlnm.Print_Area" localSheetId="9">'別紙３（既存借入 施設毎)'!$A$1:$J$35</definedName>
    <definedName name="_xlnm.Print_Area" localSheetId="16">'様式12別紙１'!$A$1:$J$15</definedName>
    <definedName name="_xlnm.Print_Area" localSheetId="18">'様式13-1(特養) '!$A$1:$N$63</definedName>
    <definedName name="_xlnm.Print_Area" localSheetId="19">'様式13-2  (募集対象外)'!$A$1:$M$59</definedName>
    <definedName name="_xlnm.Print_Area" localSheetId="20">'様式13-2-1  (訪問介護事業所)'!$A$1:$M$59</definedName>
    <definedName name="_xlnm.Print_Area" localSheetId="21">'様式13-2-2  (居宅介護支援事業所)'!$A$1:$M$59</definedName>
    <definedName name="_xlnm.Print_Area" localSheetId="25">'様式17'!$A$1:$L$106</definedName>
    <definedName name="_xlnm.Print_Area" localSheetId="1">'様式3-1人員配置表（ユニット型１日あたり）'!$A$1:$AB$70</definedName>
    <definedName name="_xlnm.Print_Area" localSheetId="3">'様式3-１人員配置表（従来型１日あたり）'!$A$1:$AB$70</definedName>
    <definedName name="_xlnm.Print_Area" localSheetId="2">'様式3-2人員配置表（ユニット型１週あたり）'!$A$1:$Y$55</definedName>
    <definedName name="_xlnm.Print_Area" localSheetId="4">'様式3-2人員配置表（従来型１週あたり）'!$A$1:$W$68</definedName>
    <definedName name="_xlnm.Print_Area" localSheetId="5">'様式9(機構融資 月賦償還）'!$A$1:$M$481</definedName>
    <definedName name="_xlnm.Print_Area" localSheetId="6">'様式9(民間融資）'!$A$1:$J$37</definedName>
    <definedName name="_xlnm.Print_Titles" localSheetId="25">'様式17'!$3:$3</definedName>
    <definedName name="_xlnm.Print_Titles" localSheetId="5">'様式9(機構融資 月賦償還）'!$1:$8</definedName>
  </definedNames>
  <calcPr fullCalcOnLoad="1"/>
</workbook>
</file>

<file path=xl/comments1.xml><?xml version="1.0" encoding="utf-8"?>
<comments xmlns="http://schemas.openxmlformats.org/spreadsheetml/2006/main">
  <authors>
    <author>作成者</author>
  </authors>
  <commentList>
    <comment ref="E17" authorId="0">
      <text>
        <r>
          <rPr>
            <b/>
            <sz val="9"/>
            <rFont val="ＭＳ Ｐゴシック"/>
            <family val="3"/>
          </rPr>
          <t>作成者:</t>
        </r>
        <r>
          <rPr>
            <sz val="9"/>
            <rFont val="ＭＳ Ｐゴシック"/>
            <family val="3"/>
          </rPr>
          <t xml:space="preserve">
特別養護老人ホームと併設施設を</t>
        </r>
        <r>
          <rPr>
            <b/>
            <sz val="9"/>
            <color indexed="10"/>
            <rFont val="ＭＳ Ｐゴシック"/>
            <family val="3"/>
          </rPr>
          <t>合計した延べ床面積</t>
        </r>
        <r>
          <rPr>
            <sz val="9"/>
            <rFont val="ＭＳ Ｐゴシック"/>
            <family val="3"/>
          </rPr>
          <t>を入力してください。</t>
        </r>
      </text>
    </comment>
    <comment ref="B17" authorId="0">
      <text>
        <r>
          <rPr>
            <b/>
            <sz val="9"/>
            <rFont val="ＭＳ Ｐゴシック"/>
            <family val="3"/>
          </rPr>
          <t>作成者:</t>
        </r>
        <r>
          <rPr>
            <sz val="9"/>
            <rFont val="ＭＳ Ｐゴシック"/>
            <family val="3"/>
          </rPr>
          <t xml:space="preserve">
計画地の登記簿上の合計面積を小数点２位まで入力してください</t>
        </r>
      </text>
    </comment>
    <comment ref="B18" authorId="0">
      <text>
        <r>
          <rPr>
            <b/>
            <sz val="10"/>
            <color indexed="10"/>
            <rFont val="ＭＳ Ｐゴシック"/>
            <family val="3"/>
          </rPr>
          <t>作成者:
工業専用地域</t>
        </r>
        <r>
          <rPr>
            <sz val="9"/>
            <rFont val="ＭＳ Ｐゴシック"/>
            <family val="3"/>
          </rPr>
          <t>の場合，特別養護老人ホームは建設不可能です。</t>
        </r>
      </text>
    </comment>
    <comment ref="B23" authorId="0">
      <text>
        <r>
          <rPr>
            <b/>
            <sz val="11"/>
            <rFont val="ＭＳ Ｐゴシック"/>
            <family val="3"/>
          </rPr>
          <t>作成者:</t>
        </r>
        <r>
          <rPr>
            <sz val="11"/>
            <rFont val="ＭＳ Ｐゴシック"/>
            <family val="3"/>
          </rPr>
          <t xml:space="preserve">
該当項目に☑してください。</t>
        </r>
      </text>
    </comment>
    <comment ref="B26" authorId="0">
      <text>
        <r>
          <rPr>
            <b/>
            <sz val="11"/>
            <rFont val="ＭＳ Ｐゴシック"/>
            <family val="3"/>
          </rPr>
          <t>作成者:</t>
        </r>
        <r>
          <rPr>
            <sz val="11"/>
            <rFont val="ＭＳ Ｐゴシック"/>
            <family val="3"/>
          </rPr>
          <t xml:space="preserve">
該当項目に☑してください。</t>
        </r>
      </text>
    </comment>
    <comment ref="D24" authorId="0">
      <text>
        <r>
          <rPr>
            <b/>
            <sz val="11"/>
            <rFont val="ＭＳ Ｐゴシック"/>
            <family val="3"/>
          </rPr>
          <t>作成者:</t>
        </r>
        <r>
          <rPr>
            <sz val="11"/>
            <rFont val="ＭＳ Ｐゴシック"/>
            <family val="3"/>
          </rPr>
          <t xml:space="preserve">
該当項目に☑してください。</t>
        </r>
      </text>
    </comment>
    <comment ref="B25" authorId="0">
      <text>
        <r>
          <rPr>
            <b/>
            <sz val="9"/>
            <rFont val="ＭＳ Ｐゴシック"/>
            <family val="3"/>
          </rPr>
          <t>作成者:</t>
        </r>
        <r>
          <rPr>
            <sz val="9"/>
            <rFont val="ＭＳ Ｐゴシック"/>
            <family val="3"/>
          </rPr>
          <t xml:space="preserve">
例：市道○○・▲▲線
　　国道４号線　等</t>
        </r>
      </text>
    </comment>
    <comment ref="D19" authorId="0">
      <text>
        <r>
          <rPr>
            <b/>
            <sz val="9"/>
            <rFont val="ＭＳ Ｐゴシック"/>
            <family val="3"/>
          </rPr>
          <t>作成者:</t>
        </r>
        <r>
          <rPr>
            <sz val="9"/>
            <rFont val="ＭＳ Ｐゴシック"/>
            <family val="3"/>
          </rPr>
          <t xml:space="preserve">
計画建物の敷地面積に対する建築面積（建坪：概ね１階部分の面積）の割合です。この欄に表示されている数値以上は建築不可となります。</t>
        </r>
      </text>
    </comment>
    <comment ref="D20" authorId="0">
      <text>
        <r>
          <rPr>
            <b/>
            <sz val="9"/>
            <rFont val="ＭＳ Ｐゴシック"/>
            <family val="3"/>
          </rPr>
          <t>作成者:</t>
        </r>
        <r>
          <rPr>
            <sz val="9"/>
            <rFont val="ＭＳ Ｐゴシック"/>
            <family val="3"/>
          </rPr>
          <t xml:space="preserve">
計画建物の敷地面積に対する建築延べ面積（延べ床）の割合です。
上記「計画延べ床面積」に入力した面積が下回っていることを確認してください。</t>
        </r>
      </text>
    </comment>
  </commentList>
</comments>
</file>

<file path=xl/comments12.xml><?xml version="1.0" encoding="utf-8"?>
<comments xmlns="http://schemas.openxmlformats.org/spreadsheetml/2006/main">
  <authors>
    <author>作成者</author>
  </authors>
  <commentList>
    <comment ref="B6" authorId="0">
      <text>
        <r>
          <rPr>
            <b/>
            <sz val="9"/>
            <rFont val="ＭＳ Ｐゴシック"/>
            <family val="3"/>
          </rPr>
          <t>作成者:</t>
        </r>
        <r>
          <rPr>
            <sz val="9"/>
            <rFont val="ＭＳ Ｐゴシック"/>
            <family val="3"/>
          </rPr>
          <t xml:space="preserve">
特養整備に必要な工事請負費</t>
        </r>
      </text>
    </comment>
    <comment ref="B7" authorId="0">
      <text>
        <r>
          <rPr>
            <b/>
            <sz val="9"/>
            <rFont val="ＭＳ Ｐゴシック"/>
            <family val="3"/>
          </rPr>
          <t>作成者:</t>
        </r>
        <r>
          <rPr>
            <sz val="9"/>
            <rFont val="ＭＳ Ｐゴシック"/>
            <family val="3"/>
          </rPr>
          <t xml:space="preserve">
併設施設の整備に必要な工事請負費</t>
        </r>
      </text>
    </comment>
    <comment ref="B8" authorId="0">
      <text>
        <r>
          <rPr>
            <b/>
            <sz val="9"/>
            <rFont val="ＭＳ Ｐゴシック"/>
            <family val="3"/>
          </rPr>
          <t>作成者:</t>
        </r>
        <r>
          <rPr>
            <sz val="9"/>
            <rFont val="ＭＳ Ｐゴシック"/>
            <family val="3"/>
          </rPr>
          <t xml:space="preserve">
解体工事費，仮設施設の整備工事費等</t>
        </r>
      </text>
    </comment>
    <comment ref="B9" authorId="0">
      <text>
        <r>
          <rPr>
            <b/>
            <sz val="9"/>
            <rFont val="ＭＳ Ｐゴシック"/>
            <family val="3"/>
          </rPr>
          <t>作成者:</t>
        </r>
        <r>
          <rPr>
            <sz val="9"/>
            <rFont val="ＭＳ Ｐゴシック"/>
            <family val="3"/>
          </rPr>
          <t xml:space="preserve">
工事費×5%
 設計・工事監理費</t>
        </r>
      </text>
    </comment>
    <comment ref="B10" authorId="0">
      <text>
        <r>
          <rPr>
            <b/>
            <sz val="9"/>
            <rFont val="ＭＳ Ｐゴシック"/>
            <family val="3"/>
          </rPr>
          <t>作成者:</t>
        </r>
        <r>
          <rPr>
            <sz val="9"/>
            <rFont val="ＭＳ Ｐゴシック"/>
            <family val="3"/>
          </rPr>
          <t xml:space="preserve">
当該施設の開所時に必要な備品費用</t>
        </r>
      </text>
    </comment>
    <comment ref="B12" authorId="0">
      <text>
        <r>
          <rPr>
            <b/>
            <sz val="9"/>
            <rFont val="ＭＳ Ｐゴシック"/>
            <family val="3"/>
          </rPr>
          <t>作成者:</t>
        </r>
        <r>
          <rPr>
            <sz val="9"/>
            <rFont val="ＭＳ Ｐゴシック"/>
            <family val="3"/>
          </rPr>
          <t xml:space="preserve">
敷地の整地に要する費用</t>
        </r>
      </text>
    </comment>
    <comment ref="F11" authorId="0">
      <text>
        <r>
          <rPr>
            <b/>
            <sz val="9"/>
            <rFont val="ＭＳ Ｐゴシック"/>
            <family val="3"/>
          </rPr>
          <t>作成者:</t>
        </r>
        <r>
          <rPr>
            <sz val="9"/>
            <rFont val="ＭＳ Ｐゴシック"/>
            <family val="3"/>
          </rPr>
          <t xml:space="preserve">
既存法人のみ融資利用可です</t>
        </r>
      </text>
    </comment>
    <comment ref="B13" authorId="0">
      <text>
        <r>
          <rPr>
            <b/>
            <sz val="9"/>
            <rFont val="ＭＳ Ｐゴシック"/>
            <family val="3"/>
          </rPr>
          <t>作成者:</t>
        </r>
        <r>
          <rPr>
            <sz val="9"/>
            <rFont val="ＭＳ Ｐゴシック"/>
            <family val="3"/>
          </rPr>
          <t xml:space="preserve">
開発行為による工事に要する費用
（道路拡幅や新設等，敷地外の工事）
</t>
        </r>
      </text>
    </comment>
    <comment ref="B14" authorId="0">
      <text>
        <r>
          <rPr>
            <b/>
            <sz val="9"/>
            <rFont val="ＭＳ Ｐゴシック"/>
            <family val="3"/>
          </rPr>
          <t>作成者:</t>
        </r>
        <r>
          <rPr>
            <sz val="9"/>
            <rFont val="ＭＳ Ｐゴシック"/>
            <family val="3"/>
          </rPr>
          <t xml:space="preserve">
介護報酬の２／１２ヶ月相当以上が必要です
</t>
        </r>
        <r>
          <rPr>
            <sz val="9"/>
            <color indexed="10"/>
            <rFont val="ＭＳ Ｐゴシック"/>
            <family val="3"/>
          </rPr>
          <t>財源は自己資金（預貯金），贈与に限ります</t>
        </r>
      </text>
    </comment>
    <comment ref="F7" authorId="0">
      <text>
        <r>
          <rPr>
            <b/>
            <sz val="9"/>
            <rFont val="ＭＳ Ｐゴシック"/>
            <family val="3"/>
          </rPr>
          <t>作成者:</t>
        </r>
        <r>
          <rPr>
            <sz val="9"/>
            <rFont val="ＭＳ Ｐゴシック"/>
            <family val="3"/>
          </rPr>
          <t xml:space="preserve">
福祉施設等の融資対象施設の場合のみ入力可</t>
        </r>
      </text>
    </comment>
    <comment ref="D7" authorId="0">
      <text>
        <r>
          <rPr>
            <b/>
            <sz val="9"/>
            <rFont val="ＭＳ Ｐゴシック"/>
            <family val="3"/>
          </rPr>
          <t>作成者:</t>
        </r>
        <r>
          <rPr>
            <sz val="9"/>
            <rFont val="ＭＳ Ｐゴシック"/>
            <family val="3"/>
          </rPr>
          <t xml:space="preserve">
特養以外の福祉施設を併設し補助金が交付される場合のみ入力可
（特養整備補助対象外の項目です）</t>
        </r>
      </text>
    </comment>
    <comment ref="D8" authorId="0">
      <text>
        <r>
          <rPr>
            <b/>
            <sz val="9"/>
            <rFont val="ＭＳ Ｐゴシック"/>
            <family val="3"/>
          </rPr>
          <t>作成者:</t>
        </r>
        <r>
          <rPr>
            <sz val="9"/>
            <rFont val="ＭＳ Ｐゴシック"/>
            <family val="3"/>
          </rPr>
          <t xml:space="preserve">
特養以外の福祉施設を併設し補助金が交付される場合のみ入力可
（特養整備補助対象外の項目です）</t>
        </r>
      </text>
    </comment>
    <comment ref="J4" authorId="0">
      <text>
        <r>
          <rPr>
            <b/>
            <sz val="9"/>
            <rFont val="ＭＳ Ｐゴシック"/>
            <family val="3"/>
          </rPr>
          <t>作成者:</t>
        </r>
        <r>
          <rPr>
            <sz val="9"/>
            <rFont val="ＭＳ Ｐゴシック"/>
            <family val="3"/>
          </rPr>
          <t xml:space="preserve">
他の個人、法人等からの寄付の場合</t>
        </r>
      </text>
    </comment>
    <comment ref="H5" authorId="0">
      <text>
        <r>
          <rPr>
            <b/>
            <sz val="9"/>
            <rFont val="ＭＳ Ｐゴシック"/>
            <family val="3"/>
          </rPr>
          <t>作成者:</t>
        </r>
        <r>
          <rPr>
            <sz val="9"/>
            <rFont val="ＭＳ Ｐゴシック"/>
            <family val="3"/>
          </rPr>
          <t xml:space="preserve">
最新の預貯金の残高証明書の額を上限とします。</t>
        </r>
      </text>
    </comment>
    <comment ref="I5" authorId="0">
      <text>
        <r>
          <rPr>
            <b/>
            <sz val="9"/>
            <rFont val="ＭＳ Ｐゴシック"/>
            <family val="3"/>
          </rPr>
          <t>作成者:</t>
        </r>
        <r>
          <rPr>
            <sz val="9"/>
            <rFont val="ＭＳ Ｐゴシック"/>
            <family val="3"/>
          </rPr>
          <t xml:space="preserve">
売却益等の証明額（時価額）を上限とします。</t>
        </r>
      </text>
    </comment>
    <comment ref="G5" authorId="0">
      <text>
        <r>
          <rPr>
            <b/>
            <sz val="9"/>
            <rFont val="ＭＳ Ｐゴシック"/>
            <family val="3"/>
          </rPr>
          <t>作成者:</t>
        </r>
        <r>
          <rPr>
            <sz val="9"/>
            <rFont val="ＭＳ Ｐゴシック"/>
            <family val="3"/>
          </rPr>
          <t xml:space="preserve">
原則として協調融資のみ利用可とします。</t>
        </r>
      </text>
    </comment>
    <comment ref="C22" authorId="0">
      <text>
        <r>
          <rPr>
            <b/>
            <sz val="9"/>
            <color indexed="10"/>
            <rFont val="ＭＳ Ｐゴシック"/>
            <family val="3"/>
          </rPr>
          <t>作成者:
歳入の合計額と一致</t>
        </r>
        <r>
          <rPr>
            <sz val="9"/>
            <rFont val="ＭＳ Ｐゴシック"/>
            <family val="3"/>
          </rPr>
          <t>していること</t>
        </r>
      </text>
    </comment>
    <comment ref="B15" authorId="0">
      <text>
        <r>
          <rPr>
            <b/>
            <sz val="9"/>
            <rFont val="ＭＳ Ｐゴシック"/>
            <family val="3"/>
          </rPr>
          <t>仙台市:</t>
        </r>
        <r>
          <rPr>
            <b/>
            <sz val="9"/>
            <color indexed="10"/>
            <rFont val="ＭＳ Ｐゴシック"/>
            <family val="3"/>
          </rPr>
          <t>新設法人必須</t>
        </r>
        <r>
          <rPr>
            <sz val="9"/>
            <rFont val="ＭＳ Ｐゴシック"/>
            <family val="3"/>
          </rPr>
          <t xml:space="preserve">
３００万円以上の資金
</t>
        </r>
        <r>
          <rPr>
            <sz val="9"/>
            <color indexed="10"/>
            <rFont val="ＭＳ Ｐゴシック"/>
            <family val="3"/>
          </rPr>
          <t>財源は自己資金（預貯金），贈与に限ります</t>
        </r>
      </text>
    </comment>
    <comment ref="B16" authorId="0">
      <text>
        <r>
          <rPr>
            <b/>
            <sz val="9"/>
            <rFont val="ＭＳ Ｐゴシック"/>
            <family val="3"/>
          </rPr>
          <t>仙台市:</t>
        </r>
        <r>
          <rPr>
            <b/>
            <sz val="9"/>
            <color indexed="10"/>
            <rFont val="ＭＳ Ｐゴシック"/>
            <family val="3"/>
          </rPr>
          <t>新設法人必須</t>
        </r>
        <r>
          <rPr>
            <sz val="9"/>
            <rFont val="ＭＳ Ｐゴシック"/>
            <family val="3"/>
          </rPr>
          <t xml:space="preserve">
法人本部の運営費として１００万円程度の資金</t>
        </r>
        <r>
          <rPr>
            <sz val="9"/>
            <color indexed="10"/>
            <rFont val="ＭＳ Ｐゴシック"/>
            <family val="3"/>
          </rPr>
          <t>財源は自己資金（預貯金），贈与に限ります</t>
        </r>
      </text>
    </comment>
    <comment ref="B17" authorId="0">
      <text>
        <r>
          <rPr>
            <b/>
            <sz val="9"/>
            <rFont val="ＭＳ Ｐゴシック"/>
            <family val="3"/>
          </rPr>
          <t>作成者:</t>
        </r>
        <r>
          <rPr>
            <sz val="9"/>
            <rFont val="ＭＳ Ｐゴシック"/>
            <family val="3"/>
          </rPr>
          <t xml:space="preserve">
水道加入金，文化財調査委託費用等</t>
        </r>
      </text>
    </comment>
  </commentList>
</comments>
</file>

<file path=xl/comments13.xml><?xml version="1.0" encoding="utf-8"?>
<comments xmlns="http://schemas.openxmlformats.org/spreadsheetml/2006/main">
  <authors>
    <author>作成者</author>
  </authors>
  <commentList>
    <comment ref="B10" authorId="0">
      <text>
        <r>
          <rPr>
            <b/>
            <sz val="9"/>
            <rFont val="ＭＳ Ｐゴシック"/>
            <family val="3"/>
          </rPr>
          <t>作成者:</t>
        </r>
        <r>
          <rPr>
            <sz val="9"/>
            <rFont val="ＭＳ Ｐゴシック"/>
            <family val="3"/>
          </rPr>
          <t xml:space="preserve">
広域型特養のみ整備可能です。</t>
        </r>
      </text>
    </comment>
    <comment ref="H6" authorId="0">
      <text>
        <r>
          <rPr>
            <b/>
            <sz val="11"/>
            <color indexed="10"/>
            <rFont val="ＭＳ Ｐゴシック"/>
            <family val="3"/>
          </rPr>
          <t>作成者:</t>
        </r>
        <r>
          <rPr>
            <sz val="11"/>
            <color indexed="10"/>
            <rFont val="ＭＳ Ｐゴシック"/>
            <family val="3"/>
          </rPr>
          <t xml:space="preserve">
赤枠で囲まれた部分に数値等を入力してください。
</t>
        </r>
        <r>
          <rPr>
            <sz val="9"/>
            <rFont val="ＭＳ Ｐゴシック"/>
            <family val="3"/>
          </rPr>
          <t>現在の数値は、『てびき』12頁に掲載した整備施設例のデーターを入力しています。</t>
        </r>
      </text>
    </comment>
    <comment ref="B13" authorId="0">
      <text>
        <r>
          <rPr>
            <b/>
            <sz val="9"/>
            <rFont val="ＭＳ Ｐゴシック"/>
            <family val="3"/>
          </rPr>
          <t>作成者:</t>
        </r>
        <r>
          <rPr>
            <sz val="9"/>
            <rFont val="ＭＳ Ｐゴシック"/>
            <family val="3"/>
          </rPr>
          <t xml:space="preserve">
補助対象外施設を併設する場合は全体の計画階数を入力してください</t>
        </r>
      </text>
    </comment>
    <comment ref="E22" authorId="0">
      <text>
        <r>
          <rPr>
            <b/>
            <sz val="9"/>
            <rFont val="ＭＳ Ｐゴシック"/>
            <family val="3"/>
          </rPr>
          <t>作成者:</t>
        </r>
        <r>
          <rPr>
            <sz val="9"/>
            <rFont val="ＭＳ Ｐゴシック"/>
            <family val="3"/>
          </rPr>
          <t xml:space="preserve">
当該施設の開所時に必要な備品費用の１人当たりの実事業費を入力してください</t>
        </r>
      </text>
    </comment>
    <comment ref="N18" authorId="0">
      <text>
        <r>
          <rPr>
            <b/>
            <sz val="9"/>
            <rFont val="ＭＳ Ｐゴシック"/>
            <family val="3"/>
          </rPr>
          <t>作成者:</t>
        </r>
        <r>
          <rPr>
            <sz val="9"/>
            <rFont val="ＭＳ Ｐゴシック"/>
            <family val="3"/>
          </rPr>
          <t xml:space="preserve">
解体工事費，仮設施設の整備工事費等の実事業費を入力してください。</t>
        </r>
        <r>
          <rPr>
            <sz val="9"/>
            <color indexed="10"/>
            <rFont val="ＭＳ Ｐゴシック"/>
            <family val="3"/>
          </rPr>
          <t>（要見積書等の算出根拠添付）</t>
        </r>
      </text>
    </comment>
    <comment ref="N25" authorId="0">
      <text>
        <r>
          <rPr>
            <b/>
            <sz val="9"/>
            <rFont val="ＭＳ Ｐゴシック"/>
            <family val="3"/>
          </rPr>
          <t>作成者:</t>
        </r>
        <r>
          <rPr>
            <sz val="9"/>
            <rFont val="ＭＳ Ｐゴシック"/>
            <family val="3"/>
          </rPr>
          <t xml:space="preserve">
敷地の整地に要する費用の実事業費を入力してください</t>
        </r>
        <r>
          <rPr>
            <sz val="9"/>
            <color indexed="10"/>
            <rFont val="ＭＳ Ｐゴシック"/>
            <family val="3"/>
          </rPr>
          <t>（要見積書等の算出根拠添付）</t>
        </r>
        <r>
          <rPr>
            <sz val="9"/>
            <rFont val="ＭＳ Ｐゴシック"/>
            <family val="3"/>
          </rPr>
          <t>補助対象外施設を併設する場合は本体の延べ床面積で按分して入力してください</t>
        </r>
      </text>
    </comment>
    <comment ref="N27" authorId="0">
      <text>
        <r>
          <rPr>
            <b/>
            <sz val="9"/>
            <rFont val="ＭＳ Ｐゴシック"/>
            <family val="3"/>
          </rPr>
          <t>作成者:</t>
        </r>
        <r>
          <rPr>
            <sz val="9"/>
            <rFont val="ＭＳ Ｐゴシック"/>
            <family val="3"/>
          </rPr>
          <t xml:space="preserve">
開発行為による工事に要する費用の
（道路拡幅や新設等，敷地外の工事）
実事業費を入力してください
</t>
        </r>
        <r>
          <rPr>
            <sz val="9"/>
            <color indexed="10"/>
            <rFont val="ＭＳ Ｐゴシック"/>
            <family val="3"/>
          </rPr>
          <t>（要見積書等の算出根拠添付）</t>
        </r>
      </text>
    </comment>
    <comment ref="J109" authorId="0">
      <text>
        <r>
          <rPr>
            <b/>
            <sz val="9"/>
            <rFont val="ＭＳ Ｐゴシック"/>
            <family val="3"/>
          </rPr>
          <t>作成者:</t>
        </r>
        <r>
          <rPr>
            <sz val="9"/>
            <rFont val="ＭＳ Ｐゴシック"/>
            <family val="3"/>
          </rPr>
          <t xml:space="preserve">
添付書類の残高証明等の合計額の範囲内の額としてください。</t>
        </r>
      </text>
    </comment>
    <comment ref="K82" authorId="0">
      <text>
        <r>
          <rPr>
            <b/>
            <sz val="9"/>
            <rFont val="ＭＳ Ｐゴシック"/>
            <family val="3"/>
          </rPr>
          <t>作成者:</t>
        </r>
        <r>
          <rPr>
            <sz val="9"/>
            <rFont val="ＭＳ Ｐゴシック"/>
            <family val="3"/>
          </rPr>
          <t xml:space="preserve">
本市の補助金の交付を希望しない場合</t>
        </r>
        <r>
          <rPr>
            <b/>
            <sz val="9"/>
            <color indexed="10"/>
            <rFont val="ＭＳ Ｐゴシック"/>
            <family val="3"/>
          </rPr>
          <t>７５％</t>
        </r>
        <r>
          <rPr>
            <sz val="9"/>
            <rFont val="ＭＳ Ｐゴシック"/>
            <family val="3"/>
          </rPr>
          <t>に修正してください</t>
        </r>
      </text>
    </comment>
    <comment ref="J33" authorId="0">
      <text>
        <r>
          <rPr>
            <b/>
            <sz val="9"/>
            <rFont val="ＭＳ Ｐゴシック"/>
            <family val="3"/>
          </rPr>
          <t>作成者:</t>
        </r>
        <r>
          <rPr>
            <sz val="9"/>
            <rFont val="ＭＳ Ｐゴシック"/>
            <family val="3"/>
          </rPr>
          <t xml:space="preserve">
補助金の交付を希望しない場合は「</t>
        </r>
        <r>
          <rPr>
            <b/>
            <sz val="9"/>
            <color indexed="10"/>
            <rFont val="ＭＳ Ｐゴシック"/>
            <family val="3"/>
          </rPr>
          <t>０</t>
        </r>
        <r>
          <rPr>
            <sz val="9"/>
            <rFont val="ＭＳ Ｐゴシック"/>
            <family val="3"/>
          </rPr>
          <t>」と入力してください。</t>
        </r>
      </text>
    </comment>
    <comment ref="B44" authorId="0">
      <text>
        <r>
          <rPr>
            <b/>
            <sz val="9"/>
            <rFont val="ＭＳ Ｐゴシック"/>
            <family val="3"/>
          </rPr>
          <t>作成者:</t>
        </r>
        <r>
          <rPr>
            <sz val="9"/>
            <rFont val="ＭＳ Ｐゴシック"/>
            <family val="3"/>
          </rPr>
          <t xml:space="preserve">
交付対象経費は敷地造成工事費（Ｃ1）となります。</t>
        </r>
      </text>
    </comment>
  </commentList>
</comments>
</file>

<file path=xl/comments14.xml><?xml version="1.0" encoding="utf-8"?>
<comments xmlns="http://schemas.openxmlformats.org/spreadsheetml/2006/main">
  <authors>
    <author>作成者</author>
  </authors>
  <commentList>
    <comment ref="B6" authorId="0">
      <text>
        <r>
          <rPr>
            <b/>
            <sz val="9"/>
            <rFont val="ＭＳ Ｐゴシック"/>
            <family val="3"/>
          </rPr>
          <t>作成者:</t>
        </r>
        <r>
          <rPr>
            <sz val="9"/>
            <rFont val="ＭＳ Ｐゴシック"/>
            <family val="3"/>
          </rPr>
          <t xml:space="preserve">
今回併設する募集対象外施設名を入力してください。</t>
        </r>
      </text>
    </comment>
    <comment ref="H6" authorId="0">
      <text>
        <r>
          <rPr>
            <b/>
            <sz val="9"/>
            <rFont val="ＭＳ Ｐゴシック"/>
            <family val="3"/>
          </rPr>
          <t>作成者:</t>
        </r>
        <r>
          <rPr>
            <sz val="9"/>
            <rFont val="ＭＳ Ｐゴシック"/>
            <family val="3"/>
          </rPr>
          <t xml:space="preserve">
以下，赤枠で囲まれた部分に数値を入力してください。</t>
        </r>
      </text>
    </comment>
    <comment ref="K54" authorId="0">
      <text>
        <r>
          <rPr>
            <b/>
            <sz val="9"/>
            <rFont val="ＭＳ Ｐゴシック"/>
            <family val="3"/>
          </rPr>
          <t>作成者:</t>
        </r>
        <r>
          <rPr>
            <sz val="9"/>
            <rFont val="ＭＳ Ｐゴシック"/>
            <family val="3"/>
          </rPr>
          <t xml:space="preserve">
福祉医療機構のＨＰ中「福祉貸付事業 融資のごあんない（平成25年度）」の融資率を入力してください
http://hp.wam.go.jp/guide/fukushikashitsuke/tabid/146/Default.aspx</t>
        </r>
      </text>
    </comment>
    <comment ref="N14" authorId="0">
      <text>
        <r>
          <rPr>
            <b/>
            <sz val="9"/>
            <rFont val="ＭＳ Ｐゴシック"/>
            <family val="3"/>
          </rPr>
          <t>作成者:</t>
        </r>
        <r>
          <rPr>
            <sz val="9"/>
            <rFont val="ＭＳ Ｐゴシック"/>
            <family val="3"/>
          </rPr>
          <t xml:space="preserve">
解体工事費，仮設施設の整備工事費等の実事業費を入力してください。</t>
        </r>
        <r>
          <rPr>
            <sz val="9"/>
            <color indexed="10"/>
            <rFont val="ＭＳ Ｐゴシック"/>
            <family val="3"/>
          </rPr>
          <t>（要見積書等の算出根拠添付）</t>
        </r>
      </text>
    </comment>
    <comment ref="N21" authorId="0">
      <text>
        <r>
          <rPr>
            <b/>
            <sz val="9"/>
            <rFont val="ＭＳ Ｐゴシック"/>
            <family val="3"/>
          </rPr>
          <t>作成者:</t>
        </r>
        <r>
          <rPr>
            <sz val="9"/>
            <rFont val="ＭＳ Ｐゴシック"/>
            <family val="3"/>
          </rPr>
          <t xml:space="preserve">
敷地の整地に要する費用の実事業費を入力してください</t>
        </r>
        <r>
          <rPr>
            <sz val="9"/>
            <color indexed="10"/>
            <rFont val="ＭＳ Ｐゴシック"/>
            <family val="3"/>
          </rPr>
          <t>（要見積書等の算出根拠添付）</t>
        </r>
        <r>
          <rPr>
            <sz val="9"/>
            <rFont val="ＭＳ Ｐゴシック"/>
            <family val="3"/>
          </rPr>
          <t>補助対象外施設を併設する場合は本体の延べ床面積で按分して入力してください</t>
        </r>
      </text>
    </comment>
    <comment ref="E6" authorId="0">
      <text>
        <r>
          <rPr>
            <b/>
            <sz val="9"/>
            <rFont val="ＭＳ Ｐゴシック"/>
            <family val="3"/>
          </rPr>
          <t>作成者:</t>
        </r>
        <r>
          <rPr>
            <sz val="9"/>
            <rFont val="ＭＳ Ｐゴシック"/>
            <family val="3"/>
          </rPr>
          <t xml:space="preserve">
１人当たりの必要面積を入力してください</t>
        </r>
      </text>
    </comment>
    <comment ref="C41" authorId="0">
      <text>
        <r>
          <rPr>
            <b/>
            <sz val="9"/>
            <rFont val="ＭＳ Ｐゴシック"/>
            <family val="3"/>
          </rPr>
          <t>作成者:</t>
        </r>
        <r>
          <rPr>
            <sz val="9"/>
            <rFont val="ＭＳ Ｐゴシック"/>
            <family val="3"/>
          </rPr>
          <t xml:space="preserve">
今回併設する融資対象
施設名を入力してください。</t>
        </r>
      </text>
    </comment>
  </commentList>
</comments>
</file>

<file path=xl/comments15.xml><?xml version="1.0" encoding="utf-8"?>
<comments xmlns="http://schemas.openxmlformats.org/spreadsheetml/2006/main">
  <authors>
    <author>作成者</author>
  </authors>
  <commentList>
    <comment ref="C4" authorId="0">
      <text>
        <r>
          <rPr>
            <b/>
            <sz val="9"/>
            <rFont val="ＭＳ Ｐゴシック"/>
            <family val="3"/>
          </rPr>
          <t>地域密着型特別養護老人ホームを整備する場合、初年度は及び次年度の期間を修正してください！</t>
        </r>
        <r>
          <rPr>
            <sz val="9"/>
            <rFont val="ＭＳ Ｐゴシック"/>
            <family val="3"/>
          </rPr>
          <t xml:space="preserve">
</t>
        </r>
      </text>
    </comment>
  </commentList>
</comments>
</file>

<file path=xl/comments16.xml><?xml version="1.0" encoding="utf-8"?>
<comments xmlns="http://schemas.openxmlformats.org/spreadsheetml/2006/main">
  <authors>
    <author>作成者</author>
  </authors>
  <commentList>
    <comment ref="B2" authorId="0">
      <text>
        <r>
          <rPr>
            <b/>
            <sz val="9"/>
            <rFont val="ＭＳ Ｐゴシック"/>
            <family val="3"/>
          </rPr>
          <t>作成者:</t>
        </r>
        <r>
          <rPr>
            <sz val="9"/>
            <rFont val="ＭＳ Ｐゴシック"/>
            <family val="3"/>
          </rPr>
          <t xml:space="preserve">
（　　）内に施設種類を入力してください。
複数施設を併設する場合、各施設ごとに作成のこと</t>
        </r>
      </text>
    </comment>
    <comment ref="B7" authorId="0">
      <text>
        <r>
          <rPr>
            <b/>
            <sz val="9"/>
            <rFont val="ＭＳ Ｐゴシック"/>
            <family val="3"/>
          </rPr>
          <t>作成者:</t>
        </r>
        <r>
          <rPr>
            <sz val="9"/>
            <rFont val="ＭＳ Ｐゴシック"/>
            <family val="3"/>
          </rPr>
          <t xml:space="preserve">
介護保険以外の事業の場合，適宜その項目に修正して記載してください</t>
        </r>
      </text>
    </comment>
    <comment ref="C4" authorId="0">
      <text>
        <r>
          <rPr>
            <b/>
            <sz val="9"/>
            <rFont val="ＭＳ Ｐゴシック"/>
            <family val="3"/>
          </rPr>
          <t>地域密着型特別養護老人ホームを整備する場合、初年度は及び次年度の期間を修正してください！</t>
        </r>
        <r>
          <rPr>
            <sz val="9"/>
            <rFont val="ＭＳ Ｐゴシック"/>
            <family val="3"/>
          </rPr>
          <t xml:space="preserve">
</t>
        </r>
      </text>
    </comment>
  </commentList>
</comments>
</file>

<file path=xl/comments17.xml><?xml version="1.0" encoding="utf-8"?>
<comments xmlns="http://schemas.openxmlformats.org/spreadsheetml/2006/main">
  <authors>
    <author>作成者</author>
  </authors>
  <commentList>
    <comment ref="H5" authorId="0">
      <text>
        <r>
          <rPr>
            <b/>
            <sz val="9"/>
            <rFont val="ＭＳ Ｐゴシック"/>
            <family val="3"/>
          </rPr>
          <t>作成者:</t>
        </r>
        <r>
          <rPr>
            <sz val="9"/>
            <rFont val="ＭＳ Ｐゴシック"/>
            <family val="3"/>
          </rPr>
          <t xml:space="preserve">
次年度については職員の昇給等に配慮した内訳とすること</t>
        </r>
      </text>
    </comment>
  </commentList>
</comments>
</file>

<file path=xl/comments19.xml><?xml version="1.0" encoding="utf-8"?>
<comments xmlns="http://schemas.openxmlformats.org/spreadsheetml/2006/main">
  <authors>
    <author>作成者</author>
  </authors>
  <commentList>
    <comment ref="F26" authorId="0">
      <text>
        <r>
          <rPr>
            <sz val="9"/>
            <rFont val="ＭＳ Ｐゴシック"/>
            <family val="3"/>
          </rPr>
          <t xml:space="preserve">居住費の額について、任意様式で算定根拠を作成すること
</t>
        </r>
      </text>
    </comment>
    <comment ref="E7" authorId="0">
      <text>
        <r>
          <rPr>
            <sz val="9"/>
            <rFont val="ＭＳ Ｐゴシック"/>
            <family val="3"/>
          </rPr>
          <t xml:space="preserve">第４段階の入居者割合について、任意様式で算定根拠を作成すること
</t>
        </r>
      </text>
    </comment>
  </commentList>
</comments>
</file>

<file path=xl/comments2.xml><?xml version="1.0" encoding="utf-8"?>
<comments xmlns="http://schemas.openxmlformats.org/spreadsheetml/2006/main">
  <authors>
    <author>作成者</author>
  </authors>
  <commentList>
    <comment ref="A3" authorId="0">
      <text>
        <r>
          <rPr>
            <b/>
            <sz val="9"/>
            <rFont val="ＭＳ Ｐゴシック"/>
            <family val="3"/>
          </rPr>
          <t>作成者:</t>
        </r>
        <r>
          <rPr>
            <sz val="9"/>
            <rFont val="ＭＳ Ｐゴシック"/>
            <family val="3"/>
          </rPr>
          <t xml:space="preserve">
①定員に応じてユニット数の追加・削除による調整をしてください。
②記入方法はＡユニットを参考お願いします。</t>
        </r>
      </text>
    </comment>
    <comment ref="D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20.xml><?xml version="1.0" encoding="utf-8"?>
<comments xmlns="http://schemas.openxmlformats.org/spreadsheetml/2006/main">
  <authors>
    <author>作成者</author>
  </authors>
  <commentList>
    <comment ref="A21" authorId="0">
      <text>
        <r>
          <rPr>
            <b/>
            <sz val="9"/>
            <rFont val="ＭＳ Ｐゴシック"/>
            <family val="3"/>
          </rPr>
          <t>作成者:
施設種類を入力</t>
        </r>
      </text>
    </comment>
    <comment ref="A25" authorId="0">
      <text>
        <r>
          <rPr>
            <b/>
            <sz val="9"/>
            <rFont val="ＭＳ Ｐゴシック"/>
            <family val="3"/>
          </rPr>
          <t>作成者:
施設種類を入力</t>
        </r>
      </text>
    </comment>
    <comment ref="A31" authorId="0">
      <text>
        <r>
          <rPr>
            <b/>
            <sz val="9"/>
            <rFont val="ＭＳ Ｐゴシック"/>
            <family val="3"/>
          </rPr>
          <t>作成者:
施設種類を入力</t>
        </r>
      </text>
    </comment>
    <comment ref="A35" authorId="0">
      <text>
        <r>
          <rPr>
            <b/>
            <sz val="9"/>
            <rFont val="ＭＳ Ｐゴシック"/>
            <family val="3"/>
          </rPr>
          <t>作成者:
施設種類を入力</t>
        </r>
      </text>
    </comment>
    <comment ref="A41" authorId="0">
      <text>
        <r>
          <rPr>
            <b/>
            <sz val="9"/>
            <rFont val="ＭＳ Ｐゴシック"/>
            <family val="3"/>
          </rPr>
          <t>作成者:
施設種類を入力</t>
        </r>
      </text>
    </comment>
    <comment ref="A45" authorId="0">
      <text>
        <r>
          <rPr>
            <b/>
            <sz val="9"/>
            <rFont val="ＭＳ Ｐゴシック"/>
            <family val="3"/>
          </rPr>
          <t>作成者:
施設種類を入力</t>
        </r>
      </text>
    </comment>
    <comment ref="A42" authorId="0">
      <text>
        <r>
          <rPr>
            <b/>
            <sz val="9"/>
            <rFont val="ＭＳ Ｐゴシック"/>
            <family val="3"/>
          </rPr>
          <t>作成者:
施設種類を入力</t>
        </r>
      </text>
    </comment>
    <comment ref="A46" authorId="0">
      <text>
        <r>
          <rPr>
            <b/>
            <sz val="9"/>
            <rFont val="ＭＳ Ｐゴシック"/>
            <family val="3"/>
          </rPr>
          <t>作成者:
施設種類を入力</t>
        </r>
      </text>
    </comment>
    <comment ref="I21" authorId="0">
      <text>
        <r>
          <rPr>
            <b/>
            <sz val="9"/>
            <rFont val="ＭＳ Ｐゴシック"/>
            <family val="3"/>
          </rPr>
          <t>作成者:</t>
        </r>
        <r>
          <rPr>
            <sz val="9"/>
            <rFont val="ＭＳ Ｐゴシック"/>
            <family val="3"/>
          </rPr>
          <t xml:space="preserve">
稼働率を％で入力
稼働率の根拠を任意様式で説明のこと</t>
        </r>
      </text>
    </comment>
    <comment ref="I41" authorId="0">
      <text>
        <r>
          <rPr>
            <b/>
            <sz val="9"/>
            <rFont val="ＭＳ Ｐゴシック"/>
            <family val="3"/>
          </rPr>
          <t>作成者:</t>
        </r>
        <r>
          <rPr>
            <sz val="9"/>
            <rFont val="ＭＳ Ｐゴシック"/>
            <family val="3"/>
          </rPr>
          <t xml:space="preserve">
稼働率を％で入力
稼働率の根拠を任意様式で説明のこと</t>
        </r>
      </text>
    </comment>
    <comment ref="I42" authorId="0">
      <text>
        <r>
          <rPr>
            <b/>
            <sz val="9"/>
            <rFont val="ＭＳ Ｐゴシック"/>
            <family val="3"/>
          </rPr>
          <t>作成者:</t>
        </r>
        <r>
          <rPr>
            <sz val="9"/>
            <rFont val="ＭＳ Ｐゴシック"/>
            <family val="3"/>
          </rPr>
          <t xml:space="preserve">
稼働率を％で入力
稼働率の根拠を任意様式で説明のこと</t>
        </r>
      </text>
    </comment>
    <comment ref="I45" authorId="0">
      <text>
        <r>
          <rPr>
            <b/>
            <sz val="9"/>
            <rFont val="ＭＳ Ｐゴシック"/>
            <family val="3"/>
          </rPr>
          <t>作成者:</t>
        </r>
        <r>
          <rPr>
            <sz val="9"/>
            <rFont val="ＭＳ Ｐゴシック"/>
            <family val="3"/>
          </rPr>
          <t xml:space="preserve">
稼働率を％で入力
稼働率の根拠を任意様式で説明のこと</t>
        </r>
      </text>
    </comment>
    <comment ref="I46" authorId="0">
      <text>
        <r>
          <rPr>
            <b/>
            <sz val="9"/>
            <rFont val="ＭＳ Ｐゴシック"/>
            <family val="3"/>
          </rPr>
          <t>作成者:</t>
        </r>
        <r>
          <rPr>
            <sz val="9"/>
            <rFont val="ＭＳ Ｐゴシック"/>
            <family val="3"/>
          </rPr>
          <t xml:space="preserve">
稼働率を％で入力
稼働率の根拠を任意様式で説明のこと</t>
        </r>
      </text>
    </comment>
    <comment ref="A8" authorId="0">
      <text>
        <r>
          <rPr>
            <b/>
            <sz val="9"/>
            <rFont val="ＭＳ Ｐゴシック"/>
            <family val="3"/>
          </rPr>
          <t>作成者:</t>
        </r>
        <r>
          <rPr>
            <sz val="9"/>
            <rFont val="ＭＳ Ｐゴシック"/>
            <family val="3"/>
          </rPr>
          <t xml:space="preserve">
介護保険以外の事業の場合、適宜その項目に修正して記載してください</t>
        </r>
      </text>
    </comment>
    <comment ref="I25" authorId="0">
      <text>
        <r>
          <rPr>
            <b/>
            <sz val="9"/>
            <rFont val="ＭＳ Ｐゴシック"/>
            <family val="3"/>
          </rPr>
          <t>作成者:</t>
        </r>
        <r>
          <rPr>
            <sz val="9"/>
            <rFont val="ＭＳ Ｐゴシック"/>
            <family val="3"/>
          </rPr>
          <t xml:space="preserve">
稼働率を％で入力
稼働率の根拠を任意様式で説明のこと</t>
        </r>
      </text>
    </comment>
    <comment ref="I31" authorId="0">
      <text>
        <r>
          <rPr>
            <b/>
            <sz val="9"/>
            <rFont val="ＭＳ Ｐゴシック"/>
            <family val="3"/>
          </rPr>
          <t>作成者:</t>
        </r>
        <r>
          <rPr>
            <sz val="9"/>
            <rFont val="ＭＳ Ｐゴシック"/>
            <family val="3"/>
          </rPr>
          <t xml:space="preserve">
稼働率を％で入力
稼働率の根拠を任意様式で説明のこと</t>
        </r>
      </text>
    </comment>
    <comment ref="I35" authorId="0">
      <text>
        <r>
          <rPr>
            <b/>
            <sz val="9"/>
            <rFont val="ＭＳ Ｐゴシック"/>
            <family val="3"/>
          </rPr>
          <t>作成者:</t>
        </r>
        <r>
          <rPr>
            <sz val="9"/>
            <rFont val="ＭＳ Ｐゴシック"/>
            <family val="3"/>
          </rPr>
          <t xml:space="preserve">
稼働率を％で入力
稼働率の根拠を任意様式で説明のこと</t>
        </r>
      </text>
    </comment>
    <comment ref="A3" authorId="0">
      <text>
        <r>
          <rPr>
            <b/>
            <sz val="9"/>
            <rFont val="ＭＳ Ｐゴシック"/>
            <family val="3"/>
          </rPr>
          <t>作成者:</t>
        </r>
        <r>
          <rPr>
            <sz val="9"/>
            <rFont val="ＭＳ Ｐゴシック"/>
            <family val="3"/>
          </rPr>
          <t xml:space="preserve">
（　　）内に施設種類を入力してください。
複数施設を併設する場合、各施設ごとに作成のこと</t>
        </r>
      </text>
    </comment>
  </commentList>
</comments>
</file>

<file path=xl/comments21.xml><?xml version="1.0" encoding="utf-8"?>
<comments xmlns="http://schemas.openxmlformats.org/spreadsheetml/2006/main">
  <authors>
    <author>作成者</author>
  </authors>
  <commentList>
    <comment ref="A3" authorId="0">
      <text>
        <r>
          <rPr>
            <b/>
            <sz val="9"/>
            <rFont val="ＭＳ Ｐゴシック"/>
            <family val="3"/>
          </rPr>
          <t>作成者:</t>
        </r>
        <r>
          <rPr>
            <sz val="9"/>
            <rFont val="ＭＳ Ｐゴシック"/>
            <family val="3"/>
          </rPr>
          <t xml:space="preserve">
（　　）内に施設種類を入力してください。
複数施設を併設する場合、各施設ごとに作成のこと</t>
        </r>
      </text>
    </comment>
    <comment ref="A8" authorId="0">
      <text>
        <r>
          <rPr>
            <b/>
            <sz val="9"/>
            <rFont val="ＭＳ Ｐゴシック"/>
            <family val="3"/>
          </rPr>
          <t>作成者:</t>
        </r>
        <r>
          <rPr>
            <sz val="9"/>
            <rFont val="ＭＳ Ｐゴシック"/>
            <family val="3"/>
          </rPr>
          <t xml:space="preserve">
介護保険以外の事業の場合、適宜その項目に修正して記載してください</t>
        </r>
      </text>
    </comment>
    <comment ref="C10" authorId="0">
      <text>
        <r>
          <rPr>
            <b/>
            <sz val="9"/>
            <rFont val="ＭＳ Ｐゴシック"/>
            <family val="3"/>
          </rPr>
          <t>作成者
身体⇒</t>
        </r>
        <r>
          <rPr>
            <sz val="9"/>
            <rFont val="ＭＳ Ｐゴシック"/>
            <family val="3"/>
          </rPr>
          <t xml:space="preserve">身体介護が中心の場合
</t>
        </r>
        <r>
          <rPr>
            <b/>
            <sz val="9"/>
            <rFont val="ＭＳ Ｐゴシック"/>
            <family val="3"/>
          </rPr>
          <t xml:space="preserve">
生活⇒</t>
        </r>
        <r>
          <rPr>
            <sz val="9"/>
            <rFont val="ＭＳ Ｐゴシック"/>
            <family val="3"/>
          </rPr>
          <t>生活援助が中心の場合</t>
        </r>
        <r>
          <rPr>
            <b/>
            <sz val="9"/>
            <rFont val="ＭＳ Ｐゴシック"/>
            <family val="3"/>
          </rPr>
          <t xml:space="preserve">
乗降⇒</t>
        </r>
        <r>
          <rPr>
            <sz val="9"/>
            <rFont val="ＭＳ Ｐゴシック"/>
            <family val="3"/>
          </rPr>
          <t xml:space="preserve">通院等のための乗車又は降車の介助が中心である場合
</t>
        </r>
      </text>
    </comment>
    <comment ref="A21" authorId="0">
      <text>
        <r>
          <rPr>
            <b/>
            <sz val="9"/>
            <rFont val="ＭＳ Ｐゴシック"/>
            <family val="3"/>
          </rPr>
          <t>作成者:
施設種類を入力</t>
        </r>
      </text>
    </comment>
    <comment ref="I21" authorId="0">
      <text>
        <r>
          <rPr>
            <b/>
            <sz val="9"/>
            <rFont val="ＭＳ Ｐゴシック"/>
            <family val="3"/>
          </rPr>
          <t>作成者:</t>
        </r>
        <r>
          <rPr>
            <sz val="9"/>
            <rFont val="ＭＳ Ｐゴシック"/>
            <family val="3"/>
          </rPr>
          <t xml:space="preserve">
稼働率を％で入力
稼働率の根拠を任意様式で説明のこと</t>
        </r>
      </text>
    </comment>
    <comment ref="A25" authorId="0">
      <text>
        <r>
          <rPr>
            <b/>
            <sz val="9"/>
            <rFont val="ＭＳ Ｐゴシック"/>
            <family val="3"/>
          </rPr>
          <t>作成者:
施設種類を入力</t>
        </r>
      </text>
    </comment>
    <comment ref="I25" authorId="0">
      <text>
        <r>
          <rPr>
            <b/>
            <sz val="9"/>
            <rFont val="ＭＳ Ｐゴシック"/>
            <family val="3"/>
          </rPr>
          <t>作成者:</t>
        </r>
        <r>
          <rPr>
            <sz val="9"/>
            <rFont val="ＭＳ Ｐゴシック"/>
            <family val="3"/>
          </rPr>
          <t xml:space="preserve">
稼働率を％で入力
稼働率の根拠を任意様式で説明のこと</t>
        </r>
      </text>
    </comment>
    <comment ref="A31" authorId="0">
      <text>
        <r>
          <rPr>
            <b/>
            <sz val="9"/>
            <rFont val="ＭＳ Ｐゴシック"/>
            <family val="3"/>
          </rPr>
          <t>作成者:
施設種類を入力</t>
        </r>
      </text>
    </comment>
    <comment ref="I31" authorId="0">
      <text>
        <r>
          <rPr>
            <b/>
            <sz val="9"/>
            <rFont val="ＭＳ Ｐゴシック"/>
            <family val="3"/>
          </rPr>
          <t>作成者:</t>
        </r>
        <r>
          <rPr>
            <sz val="9"/>
            <rFont val="ＭＳ Ｐゴシック"/>
            <family val="3"/>
          </rPr>
          <t xml:space="preserve">
稼働率を％で入力
稼働率の根拠を任意様式で説明のこと</t>
        </r>
      </text>
    </comment>
    <comment ref="A35" authorId="0">
      <text>
        <r>
          <rPr>
            <b/>
            <sz val="9"/>
            <rFont val="ＭＳ Ｐゴシック"/>
            <family val="3"/>
          </rPr>
          <t>作成者:
施設種類を入力</t>
        </r>
      </text>
    </comment>
    <comment ref="I35" authorId="0">
      <text>
        <r>
          <rPr>
            <b/>
            <sz val="9"/>
            <rFont val="ＭＳ Ｐゴシック"/>
            <family val="3"/>
          </rPr>
          <t>作成者:</t>
        </r>
        <r>
          <rPr>
            <sz val="9"/>
            <rFont val="ＭＳ Ｐゴシック"/>
            <family val="3"/>
          </rPr>
          <t xml:space="preserve">
稼働率を％で入力
稼働率の根拠を任意様式で説明のこと</t>
        </r>
      </text>
    </comment>
    <comment ref="A41" authorId="0">
      <text>
        <r>
          <rPr>
            <b/>
            <sz val="9"/>
            <rFont val="ＭＳ Ｐゴシック"/>
            <family val="3"/>
          </rPr>
          <t>作成者:
施設種類を入力</t>
        </r>
      </text>
    </comment>
    <comment ref="I41" authorId="0">
      <text>
        <r>
          <rPr>
            <b/>
            <sz val="9"/>
            <rFont val="ＭＳ Ｐゴシック"/>
            <family val="3"/>
          </rPr>
          <t>作成者:</t>
        </r>
        <r>
          <rPr>
            <sz val="9"/>
            <rFont val="ＭＳ Ｐゴシック"/>
            <family val="3"/>
          </rPr>
          <t xml:space="preserve">
稼働率を％で入力
稼働率の根拠を任意様式で説明のこと</t>
        </r>
      </text>
    </comment>
    <comment ref="A42" authorId="0">
      <text>
        <r>
          <rPr>
            <b/>
            <sz val="9"/>
            <rFont val="ＭＳ Ｐゴシック"/>
            <family val="3"/>
          </rPr>
          <t>作成者:
施設種類を入力</t>
        </r>
      </text>
    </comment>
    <comment ref="I42" authorId="0">
      <text>
        <r>
          <rPr>
            <b/>
            <sz val="9"/>
            <rFont val="ＭＳ Ｐゴシック"/>
            <family val="3"/>
          </rPr>
          <t>作成者:</t>
        </r>
        <r>
          <rPr>
            <sz val="9"/>
            <rFont val="ＭＳ Ｐゴシック"/>
            <family val="3"/>
          </rPr>
          <t xml:space="preserve">
稼働率を％で入力
稼働率の根拠を任意様式で説明のこと</t>
        </r>
      </text>
    </comment>
    <comment ref="A45" authorId="0">
      <text>
        <r>
          <rPr>
            <b/>
            <sz val="9"/>
            <rFont val="ＭＳ Ｐゴシック"/>
            <family val="3"/>
          </rPr>
          <t>作成者:
施設種類を入力</t>
        </r>
      </text>
    </comment>
    <comment ref="I45" authorId="0">
      <text>
        <r>
          <rPr>
            <b/>
            <sz val="9"/>
            <rFont val="ＭＳ Ｐゴシック"/>
            <family val="3"/>
          </rPr>
          <t>作成者:</t>
        </r>
        <r>
          <rPr>
            <sz val="9"/>
            <rFont val="ＭＳ Ｐゴシック"/>
            <family val="3"/>
          </rPr>
          <t xml:space="preserve">
稼働率を％で入力
稼働率の根拠を任意様式で説明のこと</t>
        </r>
      </text>
    </comment>
    <comment ref="A46" authorId="0">
      <text>
        <r>
          <rPr>
            <b/>
            <sz val="9"/>
            <rFont val="ＭＳ Ｐゴシック"/>
            <family val="3"/>
          </rPr>
          <t>作成者:
施設種類を入力</t>
        </r>
      </text>
    </comment>
    <comment ref="I46" authorId="0">
      <text>
        <r>
          <rPr>
            <b/>
            <sz val="9"/>
            <rFont val="ＭＳ Ｐゴシック"/>
            <family val="3"/>
          </rPr>
          <t>作成者:</t>
        </r>
        <r>
          <rPr>
            <sz val="9"/>
            <rFont val="ＭＳ Ｐゴシック"/>
            <family val="3"/>
          </rPr>
          <t xml:space="preserve">
稼働率を％で入力
稼働率の根拠を任意様式で説明のこと</t>
        </r>
      </text>
    </comment>
  </commentList>
</comments>
</file>

<file path=xl/comments22.xml><?xml version="1.0" encoding="utf-8"?>
<comments xmlns="http://schemas.openxmlformats.org/spreadsheetml/2006/main">
  <authors>
    <author>作成者</author>
  </authors>
  <commentList>
    <comment ref="A8" authorId="0">
      <text>
        <r>
          <rPr>
            <b/>
            <sz val="9"/>
            <rFont val="ＭＳ Ｐゴシック"/>
            <family val="3"/>
          </rPr>
          <t>作成者:</t>
        </r>
        <r>
          <rPr>
            <sz val="9"/>
            <rFont val="ＭＳ Ｐゴシック"/>
            <family val="3"/>
          </rPr>
          <t xml:space="preserve">
介護保険以外の事業の場合、適宜その項目に修正して記載してください</t>
        </r>
      </text>
    </comment>
    <comment ref="A21" authorId="0">
      <text>
        <r>
          <rPr>
            <b/>
            <sz val="9"/>
            <rFont val="ＭＳ Ｐゴシック"/>
            <family val="3"/>
          </rPr>
          <t>作成者:
施設種類を入力</t>
        </r>
      </text>
    </comment>
    <comment ref="I21" authorId="0">
      <text>
        <r>
          <rPr>
            <b/>
            <sz val="9"/>
            <rFont val="ＭＳ Ｐゴシック"/>
            <family val="3"/>
          </rPr>
          <t>作成者:</t>
        </r>
        <r>
          <rPr>
            <sz val="9"/>
            <rFont val="ＭＳ Ｐゴシック"/>
            <family val="3"/>
          </rPr>
          <t xml:space="preserve">
稼働率を％で入力
稼働率の根拠を任意様式で説明のこと</t>
        </r>
      </text>
    </comment>
    <comment ref="A25" authorId="0">
      <text>
        <r>
          <rPr>
            <b/>
            <sz val="9"/>
            <rFont val="ＭＳ Ｐゴシック"/>
            <family val="3"/>
          </rPr>
          <t>作成者:
施設種類を入力</t>
        </r>
      </text>
    </comment>
    <comment ref="I25" authorId="0">
      <text>
        <r>
          <rPr>
            <b/>
            <sz val="9"/>
            <rFont val="ＭＳ Ｐゴシック"/>
            <family val="3"/>
          </rPr>
          <t>作成者:</t>
        </r>
        <r>
          <rPr>
            <sz val="9"/>
            <rFont val="ＭＳ Ｐゴシック"/>
            <family val="3"/>
          </rPr>
          <t xml:space="preserve">
稼働率を％で入力
稼働率の根拠を任意様式で説明のこと</t>
        </r>
      </text>
    </comment>
    <comment ref="A31" authorId="0">
      <text>
        <r>
          <rPr>
            <b/>
            <sz val="9"/>
            <rFont val="ＭＳ Ｐゴシック"/>
            <family val="3"/>
          </rPr>
          <t>作成者:
施設種類を入力</t>
        </r>
      </text>
    </comment>
    <comment ref="I31" authorId="0">
      <text>
        <r>
          <rPr>
            <b/>
            <sz val="9"/>
            <rFont val="ＭＳ Ｐゴシック"/>
            <family val="3"/>
          </rPr>
          <t>作成者:</t>
        </r>
        <r>
          <rPr>
            <sz val="9"/>
            <rFont val="ＭＳ Ｐゴシック"/>
            <family val="3"/>
          </rPr>
          <t xml:space="preserve">
稼働率を％で入力
稼働率の根拠を任意様式で説明のこと</t>
        </r>
      </text>
    </comment>
    <comment ref="A35" authorId="0">
      <text>
        <r>
          <rPr>
            <b/>
            <sz val="9"/>
            <rFont val="ＭＳ Ｐゴシック"/>
            <family val="3"/>
          </rPr>
          <t>作成者:
施設種類を入力</t>
        </r>
      </text>
    </comment>
    <comment ref="I35" authorId="0">
      <text>
        <r>
          <rPr>
            <b/>
            <sz val="9"/>
            <rFont val="ＭＳ Ｐゴシック"/>
            <family val="3"/>
          </rPr>
          <t>作成者:</t>
        </r>
        <r>
          <rPr>
            <sz val="9"/>
            <rFont val="ＭＳ Ｐゴシック"/>
            <family val="3"/>
          </rPr>
          <t xml:space="preserve">
稼働率を％で入力
稼働率の根拠を任意様式で説明のこと</t>
        </r>
      </text>
    </comment>
    <comment ref="A41" authorId="0">
      <text>
        <r>
          <rPr>
            <b/>
            <sz val="9"/>
            <rFont val="ＭＳ Ｐゴシック"/>
            <family val="3"/>
          </rPr>
          <t>作成者:
施設種類を入力</t>
        </r>
      </text>
    </comment>
    <comment ref="I41" authorId="0">
      <text>
        <r>
          <rPr>
            <b/>
            <sz val="9"/>
            <rFont val="ＭＳ Ｐゴシック"/>
            <family val="3"/>
          </rPr>
          <t>作成者:</t>
        </r>
        <r>
          <rPr>
            <sz val="9"/>
            <rFont val="ＭＳ Ｐゴシック"/>
            <family val="3"/>
          </rPr>
          <t xml:space="preserve">
稼働率を％で入力
稼働率の根拠を任意様式で説明のこと</t>
        </r>
      </text>
    </comment>
    <comment ref="A42" authorId="0">
      <text>
        <r>
          <rPr>
            <b/>
            <sz val="9"/>
            <rFont val="ＭＳ Ｐゴシック"/>
            <family val="3"/>
          </rPr>
          <t>作成者:
施設種類を入力</t>
        </r>
      </text>
    </comment>
    <comment ref="I42" authorId="0">
      <text>
        <r>
          <rPr>
            <b/>
            <sz val="9"/>
            <rFont val="ＭＳ Ｐゴシック"/>
            <family val="3"/>
          </rPr>
          <t>作成者:</t>
        </r>
        <r>
          <rPr>
            <sz val="9"/>
            <rFont val="ＭＳ Ｐゴシック"/>
            <family val="3"/>
          </rPr>
          <t xml:space="preserve">
稼働率を％で入力
稼働率の根拠を任意様式で説明のこと</t>
        </r>
      </text>
    </comment>
    <comment ref="A45" authorId="0">
      <text>
        <r>
          <rPr>
            <b/>
            <sz val="9"/>
            <rFont val="ＭＳ Ｐゴシック"/>
            <family val="3"/>
          </rPr>
          <t>作成者:
施設種類を入力</t>
        </r>
      </text>
    </comment>
    <comment ref="I45" authorId="0">
      <text>
        <r>
          <rPr>
            <b/>
            <sz val="9"/>
            <rFont val="ＭＳ Ｐゴシック"/>
            <family val="3"/>
          </rPr>
          <t>作成者:</t>
        </r>
        <r>
          <rPr>
            <sz val="9"/>
            <rFont val="ＭＳ Ｐゴシック"/>
            <family val="3"/>
          </rPr>
          <t xml:space="preserve">
稼働率を％で入力
稼働率の根拠を任意様式で説明のこと</t>
        </r>
      </text>
    </comment>
    <comment ref="A46" authorId="0">
      <text>
        <r>
          <rPr>
            <b/>
            <sz val="9"/>
            <rFont val="ＭＳ Ｐゴシック"/>
            <family val="3"/>
          </rPr>
          <t>作成者:
施設種類を入力</t>
        </r>
      </text>
    </comment>
    <comment ref="I46" authorId="0">
      <text>
        <r>
          <rPr>
            <b/>
            <sz val="9"/>
            <rFont val="ＭＳ Ｐゴシック"/>
            <family val="3"/>
          </rPr>
          <t>作成者:</t>
        </r>
        <r>
          <rPr>
            <sz val="9"/>
            <rFont val="ＭＳ Ｐゴシック"/>
            <family val="3"/>
          </rPr>
          <t xml:space="preserve">
稼働率を％で入力
稼働率の根拠を任意様式で説明のこと</t>
        </r>
      </text>
    </comment>
  </commentList>
</comments>
</file>

<file path=xl/comments3.xml><?xml version="1.0" encoding="utf-8"?>
<comments xmlns="http://schemas.openxmlformats.org/spreadsheetml/2006/main">
  <authors>
    <author>作成者</author>
  </authors>
  <commentList>
    <comment ref="D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 ref="Q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4.xml><?xml version="1.0" encoding="utf-8"?>
<comments xmlns="http://schemas.openxmlformats.org/spreadsheetml/2006/main">
  <authors>
    <author>作成者</author>
  </authors>
  <commentList>
    <comment ref="D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5.xml><?xml version="1.0" encoding="utf-8"?>
<comments xmlns="http://schemas.openxmlformats.org/spreadsheetml/2006/main">
  <authors>
    <author>作成者</author>
  </authors>
  <commentList>
    <comment ref="D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 ref="P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6.xml><?xml version="1.0" encoding="utf-8"?>
<comments xmlns="http://schemas.openxmlformats.org/spreadsheetml/2006/main">
  <authors>
    <author>作成者</author>
  </authors>
  <commentList>
    <comment ref="P11" authorId="0">
      <text>
        <r>
          <rPr>
            <b/>
            <sz val="9"/>
            <rFont val="ＭＳ Ｐゴシック"/>
            <family val="3"/>
          </rPr>
          <t>○原則：</t>
        </r>
        <r>
          <rPr>
            <b/>
            <sz val="10"/>
            <rFont val="ＭＳ Ｐゴシック"/>
            <family val="3"/>
          </rPr>
          <t>20年以内</t>
        </r>
        <r>
          <rPr>
            <b/>
            <sz val="9"/>
            <rFont val="ＭＳ Ｐゴシック"/>
            <family val="3"/>
          </rPr>
          <t xml:space="preserve">
（金額や構造により</t>
        </r>
        <r>
          <rPr>
            <b/>
            <sz val="10"/>
            <rFont val="ＭＳ Ｐゴシック"/>
            <family val="3"/>
          </rPr>
          <t>15年以内</t>
        </r>
        <r>
          <rPr>
            <b/>
            <sz val="9"/>
            <rFont val="ＭＳ Ｐゴシック"/>
            <family val="3"/>
          </rPr>
          <t>となることもあります）
○特養・養護老人ﾎｰﾑ・軽費老人ホーム（ｹｱﾊｳｽ）の
耐火構造による整備であれば</t>
        </r>
        <r>
          <rPr>
            <b/>
            <sz val="10"/>
            <rFont val="ＭＳ Ｐゴシック"/>
            <family val="3"/>
          </rPr>
          <t>30年以内</t>
        </r>
        <r>
          <rPr>
            <b/>
            <sz val="9"/>
            <rFont val="ＭＳ Ｐゴシック"/>
            <family val="3"/>
          </rPr>
          <t xml:space="preserve">
○準耐火構造の特養ﾕﾆｯﾄであれば</t>
        </r>
        <r>
          <rPr>
            <b/>
            <sz val="10"/>
            <rFont val="ＭＳ Ｐゴシック"/>
            <family val="3"/>
          </rPr>
          <t>25年以内</t>
        </r>
      </text>
    </comment>
    <comment ref="P12" authorId="0">
      <text>
        <r>
          <rPr>
            <b/>
            <sz val="9"/>
            <rFont val="ＭＳ Ｐゴシック"/>
            <family val="3"/>
          </rPr>
          <t>○原則：</t>
        </r>
        <r>
          <rPr>
            <b/>
            <sz val="10"/>
            <rFont val="ＭＳ Ｐゴシック"/>
            <family val="3"/>
          </rPr>
          <t>24か月以内</t>
        </r>
        <r>
          <rPr>
            <b/>
            <sz val="9"/>
            <rFont val="ＭＳ Ｐゴシック"/>
            <family val="3"/>
          </rPr>
          <t xml:space="preserve">
○例外：</t>
        </r>
        <r>
          <rPr>
            <b/>
            <sz val="10"/>
            <rFont val="ＭＳ Ｐゴシック"/>
            <family val="3"/>
          </rPr>
          <t>36か月以内</t>
        </r>
        <r>
          <rPr>
            <b/>
            <sz val="9"/>
            <rFont val="ＭＳ Ｐゴシック"/>
            <family val="3"/>
          </rPr>
          <t xml:space="preserve">
　（20年を超える償還年数が選択可能な場合）</t>
        </r>
      </text>
    </comment>
  </commentList>
</comments>
</file>

<file path=xl/comments7.xml><?xml version="1.0" encoding="utf-8"?>
<comments xmlns="http://schemas.openxmlformats.org/spreadsheetml/2006/main">
  <authors>
    <author>作成者</author>
  </authors>
  <commentList>
    <comment ref="C3" authorId="0">
      <text>
        <r>
          <rPr>
            <b/>
            <sz val="10"/>
            <rFont val="ＭＳ Ｐゴシック"/>
            <family val="3"/>
          </rPr>
          <t>作成者:</t>
        </r>
        <r>
          <rPr>
            <sz val="10"/>
            <rFont val="ＭＳ Ｐゴシック"/>
            <family val="3"/>
          </rPr>
          <t xml:space="preserve">
福祉医療機構の借入れは「</t>
        </r>
        <r>
          <rPr>
            <b/>
            <sz val="12"/>
            <color indexed="10"/>
            <rFont val="ＭＳ Ｐゴシック"/>
            <family val="3"/>
          </rPr>
          <t>１</t>
        </r>
        <r>
          <rPr>
            <sz val="10"/>
            <rFont val="ＭＳ Ｐゴシック"/>
            <family val="3"/>
          </rPr>
          <t>」
民間金融機関（協調融資）は「</t>
        </r>
        <r>
          <rPr>
            <b/>
            <sz val="12"/>
            <color indexed="10"/>
            <rFont val="ＭＳ Ｐゴシック"/>
            <family val="3"/>
          </rPr>
          <t>２</t>
        </r>
        <r>
          <rPr>
            <sz val="10"/>
            <rFont val="ＭＳ Ｐゴシック"/>
            <family val="3"/>
          </rPr>
          <t>」を入力</t>
        </r>
      </text>
    </comment>
    <comment ref="C4" authorId="0">
      <text>
        <r>
          <rPr>
            <b/>
            <sz val="11"/>
            <color indexed="10"/>
            <rFont val="ＭＳ Ｐゴシック"/>
            <family val="3"/>
          </rPr>
          <t>作成者:</t>
        </r>
        <r>
          <rPr>
            <sz val="11"/>
            <color indexed="10"/>
            <rFont val="ＭＳ Ｐゴシック"/>
            <family val="3"/>
          </rPr>
          <t xml:space="preserve">
２０年を上限</t>
        </r>
        <r>
          <rPr>
            <sz val="9"/>
            <rFont val="ＭＳ Ｐゴシック"/>
            <family val="3"/>
          </rPr>
          <t>に年単位で入力
機構融資は借入額で年数が固定されます</t>
        </r>
      </text>
    </comment>
    <comment ref="C5" authorId="0">
      <text>
        <r>
          <rPr>
            <b/>
            <sz val="9"/>
            <rFont val="ＭＳ Ｐゴシック"/>
            <family val="3"/>
          </rPr>
          <t>作成者:</t>
        </r>
        <r>
          <rPr>
            <sz val="9"/>
            <rFont val="ＭＳ Ｐゴシック"/>
            <family val="3"/>
          </rPr>
          <t xml:space="preserve">
民間金融機関の融資で初年度元金償還をしない場合は「</t>
        </r>
        <r>
          <rPr>
            <b/>
            <sz val="11"/>
            <color indexed="10"/>
            <rFont val="ＭＳ Ｐゴシック"/>
            <family val="3"/>
          </rPr>
          <t>１</t>
        </r>
        <r>
          <rPr>
            <sz val="9"/>
            <rFont val="ＭＳ Ｐゴシック"/>
            <family val="3"/>
          </rPr>
          <t>」年と入力してください。
なお</t>
        </r>
        <r>
          <rPr>
            <u val="single"/>
            <sz val="9"/>
            <rFont val="ＭＳ Ｐゴシック"/>
            <family val="3"/>
          </rPr>
          <t>福祉医療機構融資は初年度元金償還据置を標準としますので必ず「</t>
        </r>
        <r>
          <rPr>
            <b/>
            <u val="single"/>
            <sz val="11"/>
            <color indexed="10"/>
            <rFont val="ＭＳ Ｐゴシック"/>
            <family val="3"/>
          </rPr>
          <t>１</t>
        </r>
        <r>
          <rPr>
            <u val="single"/>
            <sz val="9"/>
            <rFont val="ＭＳ Ｐゴシック"/>
            <family val="3"/>
          </rPr>
          <t>」年と入力してください。</t>
        </r>
      </text>
    </comment>
    <comment ref="G3" authorId="0">
      <text>
        <r>
          <rPr>
            <b/>
            <sz val="9"/>
            <rFont val="ＭＳ Ｐゴシック"/>
            <family val="3"/>
          </rPr>
          <t>作成者:</t>
        </r>
        <r>
          <rPr>
            <sz val="9"/>
            <rFont val="ＭＳ Ｐゴシック"/>
            <family val="3"/>
          </rPr>
          <t xml:space="preserve">
融資希望額を</t>
        </r>
        <r>
          <rPr>
            <b/>
            <sz val="11"/>
            <color indexed="10"/>
            <rFont val="ＭＳ Ｐゴシック"/>
            <family val="3"/>
          </rPr>
          <t>円単位で入力</t>
        </r>
        <r>
          <rPr>
            <sz val="9"/>
            <rFont val="ＭＳ Ｐゴシック"/>
            <family val="3"/>
          </rPr>
          <t>してください。
福祉医療機構の融資は上限額の範囲内で</t>
        </r>
        <r>
          <rPr>
            <b/>
            <sz val="11"/>
            <color indexed="10"/>
            <rFont val="ＭＳ Ｐゴシック"/>
            <family val="3"/>
          </rPr>
          <t>１０万円単位</t>
        </r>
        <r>
          <rPr>
            <sz val="9"/>
            <rFont val="ＭＳ Ｐゴシック"/>
            <family val="3"/>
          </rPr>
          <t>とします。</t>
        </r>
      </text>
    </comment>
    <comment ref="G4" authorId="0">
      <text>
        <r>
          <rPr>
            <b/>
            <sz val="9"/>
            <rFont val="ＭＳ Ｐゴシック"/>
            <family val="3"/>
          </rPr>
          <t>作成者:</t>
        </r>
        <r>
          <rPr>
            <sz val="9"/>
            <rFont val="ＭＳ Ｐゴシック"/>
            <family val="3"/>
          </rPr>
          <t xml:space="preserve">
</t>
        </r>
        <r>
          <rPr>
            <sz val="9"/>
            <rFont val="ＭＳ Ｐゴシック"/>
            <family val="3"/>
          </rPr>
          <t>民間金融機関の借入れは各金融機関の</t>
        </r>
        <r>
          <rPr>
            <b/>
            <sz val="11"/>
            <color indexed="10"/>
            <rFont val="ＭＳ Ｐゴシック"/>
            <family val="3"/>
          </rPr>
          <t>融資証明書の利率</t>
        </r>
        <r>
          <rPr>
            <sz val="9"/>
            <rFont val="ＭＳ Ｐゴシック"/>
            <family val="3"/>
          </rPr>
          <t>としてください。</t>
        </r>
      </text>
    </comment>
    <comment ref="F10" authorId="0">
      <text>
        <r>
          <rPr>
            <b/>
            <sz val="10"/>
            <color indexed="10"/>
            <rFont val="ＭＳ Ｐゴシック"/>
            <family val="3"/>
          </rPr>
          <t>作成者:</t>
        </r>
        <r>
          <rPr>
            <sz val="10"/>
            <color indexed="10"/>
            <rFont val="ＭＳ Ｐゴシック"/>
            <family val="3"/>
          </rPr>
          <t xml:space="preserve">
原則として機構融資への充当残額とします。</t>
        </r>
      </text>
    </comment>
  </commentList>
</comments>
</file>

<file path=xl/comments9.xml><?xml version="1.0" encoding="utf-8"?>
<comments xmlns="http://schemas.openxmlformats.org/spreadsheetml/2006/main">
  <authors>
    <author>作成者</author>
  </authors>
  <commentList>
    <comment ref="F4" authorId="0">
      <text>
        <r>
          <rPr>
            <b/>
            <sz val="9"/>
            <rFont val="ＭＳ Ｐゴシック"/>
            <family val="3"/>
          </rPr>
          <t>作成者:</t>
        </r>
        <r>
          <rPr>
            <sz val="9"/>
            <rFont val="ＭＳ Ｐゴシック"/>
            <family val="3"/>
          </rPr>
          <t xml:space="preserve">
借入れ先毎に作成してください。
</t>
        </r>
        <r>
          <rPr>
            <sz val="9"/>
            <color indexed="10"/>
            <rFont val="ＭＳ Ｐゴシック"/>
            <family val="3"/>
          </rPr>
          <t>同一金融機関から複数融資</t>
        </r>
        <r>
          <rPr>
            <sz val="9"/>
            <rFont val="ＭＳ Ｐゴシック"/>
            <family val="3"/>
          </rPr>
          <t>を受けている場合は年次ごとの合計とします。</t>
        </r>
      </text>
    </comment>
    <comment ref="F5" authorId="0">
      <text>
        <r>
          <rPr>
            <b/>
            <sz val="9"/>
            <rFont val="ＭＳ Ｐゴシック"/>
            <family val="3"/>
          </rPr>
          <t>作成者:</t>
        </r>
        <r>
          <rPr>
            <sz val="9"/>
            <rFont val="ＭＳ Ｐゴシック"/>
            <family val="3"/>
          </rPr>
          <t xml:space="preserve">
様式９別紙３の合計額を入力してください。</t>
        </r>
      </text>
    </comment>
  </commentList>
</comments>
</file>

<file path=xl/sharedStrings.xml><?xml version="1.0" encoding="utf-8"?>
<sst xmlns="http://schemas.openxmlformats.org/spreadsheetml/2006/main" count="2295" uniqueCount="869">
  <si>
    <t>抵当権設定の有無</t>
  </si>
  <si>
    <t>□ 有 ・ □ 無</t>
  </si>
  <si>
    <t>土地合計</t>
  </si>
  <si>
    <t>建物合計</t>
  </si>
  <si>
    <t>㎡</t>
  </si>
  <si>
    <t>㎡</t>
  </si>
  <si>
    <t>左に対する財源別充当額
（財源別・贈与者別に記入してください。）</t>
  </si>
  <si>
    <t>利　息</t>
  </si>
  <si>
    <r>
      <t>←</t>
    </r>
    <r>
      <rPr>
        <b/>
        <sz val="11"/>
        <rFont val="ＭＳ Ｐ明朝"/>
        <family val="1"/>
      </rPr>
      <t>千円単位</t>
    </r>
    <r>
      <rPr>
        <sz val="11"/>
        <rFont val="ＭＳ Ｐ明朝"/>
        <family val="1"/>
      </rPr>
      <t>で</t>
    </r>
    <r>
      <rPr>
        <b/>
        <sz val="11"/>
        <color indexed="10"/>
        <rFont val="ＭＳ Ｐ明朝"/>
        <family val="1"/>
      </rPr>
      <t>必ず</t>
    </r>
    <r>
      <rPr>
        <sz val="11"/>
        <rFont val="ＭＳ Ｐ明朝"/>
        <family val="1"/>
      </rPr>
      <t>入力してください</t>
    </r>
  </si>
  <si>
    <r>
      <t>←該当する場合に</t>
    </r>
    <r>
      <rPr>
        <b/>
        <sz val="11"/>
        <rFont val="ＭＳ Ｐ明朝"/>
        <family val="1"/>
      </rPr>
      <t>千円単位</t>
    </r>
    <r>
      <rPr>
        <sz val="11"/>
        <rFont val="ＭＳ Ｐ明朝"/>
        <family val="1"/>
      </rPr>
      <t>で入力してください</t>
    </r>
  </si>
  <si>
    <r>
      <t>←</t>
    </r>
    <r>
      <rPr>
        <b/>
        <sz val="11"/>
        <rFont val="ＭＳ Ｐ明朝"/>
        <family val="1"/>
      </rPr>
      <t>年単位</t>
    </r>
    <r>
      <rPr>
        <sz val="11"/>
        <rFont val="ＭＳ Ｐ明朝"/>
        <family val="1"/>
      </rPr>
      <t>で入力してください</t>
    </r>
  </si>
  <si>
    <r>
      <t>←</t>
    </r>
    <r>
      <rPr>
        <b/>
        <sz val="11"/>
        <rFont val="ＭＳ Ｐ明朝"/>
        <family val="1"/>
      </rPr>
      <t>月単位</t>
    </r>
    <r>
      <rPr>
        <sz val="11"/>
        <rFont val="ＭＳ Ｐ明朝"/>
        <family val="1"/>
      </rPr>
      <t>で入力してください</t>
    </r>
  </si>
  <si>
    <t>←全期間固定は「1」、10年毎見直しは「2」を入力してください</t>
  </si>
  <si>
    <r>
      <t>←</t>
    </r>
    <r>
      <rPr>
        <b/>
        <sz val="11"/>
        <color indexed="12"/>
        <rFont val="ＭＳ Ｐ明朝"/>
        <family val="1"/>
      </rPr>
      <t>直近金利</t>
    </r>
    <r>
      <rPr>
        <sz val="11"/>
        <rFont val="ＭＳ Ｐ明朝"/>
        <family val="1"/>
      </rPr>
      <t>を入力してください</t>
    </r>
  </si>
  <si>
    <r>
      <t>(※)老朽改築などによる無利子借入に該当する場合においても、借入金利へのオンコストによる保証人の免除をご選択されている場合は、</t>
    </r>
    <r>
      <rPr>
        <sz val="9"/>
        <color indexed="10"/>
        <rFont val="ＭＳ 明朝"/>
        <family val="1"/>
      </rPr>
      <t>オンコスト分の利息はご負担いただくこととなりますのでご注意ください。</t>
    </r>
  </si>
  <si>
    <t>最多負担判定↓</t>
  </si>
  <si>
    <t>年次</t>
  </si>
  <si>
    <t>総額</t>
  </si>
  <si>
    <t>１年次</t>
  </si>
  <si>
    <t>２年次</t>
  </si>
  <si>
    <t>３年次</t>
  </si>
  <si>
    <t>４年次</t>
  </si>
  <si>
    <t>最多利息</t>
  </si>
  <si>
    <t>最多元金</t>
  </si>
  <si>
    <t>２６年次目
↓</t>
  </si>
  <si>
    <t>２７年次目
↓</t>
  </si>
  <si>
    <t>２８年次目
↓</t>
  </si>
  <si>
    <t>２９年次目
↓</t>
  </si>
  <si>
    <t>３０年次目
↓</t>
  </si>
  <si>
    <t>３１年次目
↓</t>
  </si>
  <si>
    <t>３２年次目
↓</t>
  </si>
  <si>
    <t>３３年次目
↓</t>
  </si>
  <si>
    <t>３４年次目
↓</t>
  </si>
  <si>
    <t>３５年次目
↓</t>
  </si>
  <si>
    <t>３６年次目
↓</t>
  </si>
  <si>
    <t>３７年次目
↓</t>
  </si>
  <si>
    <t>３８年次目
↓</t>
  </si>
  <si>
    <t>３９年次目
↓</t>
  </si>
  <si>
    <t>（注）</t>
  </si>
  <si>
    <r>
      <t>機構の貸付利率は随時改定がありますので、契約時の貸付金利は異なることがあります。なお、老朽改築などによる</t>
    </r>
    <r>
      <rPr>
        <u val="single"/>
        <sz val="8"/>
        <rFont val="ＭＳ 明朝"/>
        <family val="1"/>
      </rPr>
      <t>無利子借入に該当する場合</t>
    </r>
    <r>
      <rPr>
        <sz val="8"/>
        <rFont val="ＭＳ 明朝"/>
        <family val="1"/>
      </rPr>
      <t>においても、借入金利へのオンコストによる保証人の免除を選択されている場合は、</t>
    </r>
    <r>
      <rPr>
        <u val="single"/>
        <sz val="8"/>
        <rFont val="ＭＳ 明朝"/>
        <family val="1"/>
      </rPr>
      <t>オンコスト分の利息はご負担いただくこととなります</t>
    </r>
    <r>
      <rPr>
        <sz val="8"/>
        <rFont val="ＭＳ 明朝"/>
        <family val="1"/>
      </rPr>
      <t>のでご注意ください。</t>
    </r>
  </si>
  <si>
    <t>　　　　</t>
  </si>
  <si>
    <t>償還計画表(機構借入金用)</t>
  </si>
  <si>
    <t>※参考：施設整備費補助金（ａ），敷地造成費補助金（ｂ）の合計</t>
  </si>
  <si>
    <t>特別養護老人ホーム(新設・増築）</t>
  </si>
  <si>
    <r>
      <t>　　2　福祉医療機構融資限度額（</t>
    </r>
    <r>
      <rPr>
        <sz val="11"/>
        <rFont val="ＭＳ Ｐゴシック"/>
        <family val="3"/>
      </rPr>
      <t>10</t>
    </r>
    <r>
      <rPr>
        <sz val="11"/>
        <rFont val="ＭＳ Ｐゴシック"/>
        <family val="3"/>
      </rPr>
      <t>万円未満切捨て）</t>
    </r>
  </si>
  <si>
    <t>土地利用・建築規制に関する確認状況報告書</t>
  </si>
  <si>
    <t>・確認内容</t>
  </si>
  <si>
    <t>確認先部署名</t>
  </si>
  <si>
    <t>・確認結果</t>
  </si>
  <si>
    <t>確認方法（ 書類  ・ 口頭 ）</t>
  </si>
  <si>
    <t>（確認書類の名称など）</t>
  </si>
  <si>
    <t>　（確認の結果，規制等あった場合の対応について記入）</t>
  </si>
  <si>
    <t>担当者名（役職名）</t>
  </si>
  <si>
    <t>教育局文化財課</t>
  </si>
  <si>
    <t>経済局農林土木課</t>
  </si>
  <si>
    <t>都市整備局開発調整課</t>
  </si>
  <si>
    <t>その他 （事業計画地が制限区域に指定されていないかの確認など）</t>
  </si>
  <si>
    <t>事　業　収　入　算　定　資　料</t>
  </si>
  <si>
    <t>１．施設定員数</t>
  </si>
  <si>
    <t>長期入所（要介護度４）</t>
  </si>
  <si>
    <t>ショートステイ（要介護度３）</t>
  </si>
  <si>
    <t>単位</t>
  </si>
  <si>
    <t>　（その他加算）</t>
  </si>
  <si>
    <t>［様式９］</t>
  </si>
  <si>
    <t>［様式３］</t>
  </si>
  <si>
    <t>資金計画算定資料（特別養護老人ホーム　新築又は増築整備）</t>
  </si>
  <si>
    <t>［様式13-２］</t>
  </si>
  <si>
    <t>［様式13-１］</t>
  </si>
  <si>
    <t>6．当初運転資金［様式６］及び［様式10］の当初運転資金の下限額となります。）</t>
  </si>
  <si>
    <t>7．事務費・事業費（［様式12-１］の「その他支出」欄の額となります。）</t>
  </si>
  <si>
    <t>６　当初運転資金（［様式６］及び［様式10］の当初運転資金の下限額となります。）</t>
  </si>
  <si>
    <t xml:space="preserve">  「土地・建物の地番」には、地番のほかに（共有  持分○／○）と記載してください。</t>
  </si>
  <si>
    <t xml:space="preserve">  「面積」には、他の共有者の分も含めた全体の面積を記載してください。</t>
  </si>
  <si>
    <t xml:space="preserve">  「評価額」には、評価額を当該持分で按分した金額を記載してください。</t>
  </si>
  <si>
    <t xml:space="preserve">  贈与者が同一の相手から複数の借入を行っている場合は、それぞれ別段に記入してください。</t>
  </si>
  <si>
    <t>［様式17］</t>
  </si>
  <si>
    <t>　　提出してください。</t>
  </si>
  <si>
    <t>※　確認する際に、使用した資料や確認先から受領した資料等、参考となる資料がある場合は，この報告書に添付して</t>
  </si>
  <si>
    <t>既存施設の償還計画書（施設毎の個票）</t>
  </si>
  <si>
    <t>［様式11-１］</t>
  </si>
  <si>
    <t>［様式11-２］</t>
  </si>
  <si>
    <t>[様式12-１]</t>
  </si>
  <si>
    <t>[様式12-２]</t>
  </si>
  <si>
    <t xml:space="preserve">  他の民間団体等から経常経費の補助を受ける場合は、備考欄に補助団体の名称を記入してください。また、補助金等を確認できる書類等を添付してください。</t>
  </si>
  <si>
    <t xml:space="preserve">  運営資金について寄付を受けることを想定している場合は、備考欄に寄付者名を記入してください。なお、贈与確約書［様式15］の内容と整合性をとってください。</t>
  </si>
  <si>
    <t>［様式16］別紙</t>
  </si>
  <si>
    <t>（初年度）</t>
  </si>
  <si>
    <t>円　×</t>
  </si>
  <si>
    <t>人　×</t>
  </si>
  <si>
    <t>円　　　　</t>
  </si>
  <si>
    <t>計</t>
  </si>
  <si>
    <t>（次年度以降）</t>
  </si>
  <si>
    <t xml:space="preserve">円　　　  </t>
  </si>
  <si>
    <t>4．食費収入</t>
  </si>
  <si>
    <t>　想定年間事業収入　初 　年　 度</t>
  </si>
  <si>
    <t>　想定年間事業収入　次年度以降</t>
  </si>
  <si>
    <t>初年度の事務費・事業費＝　　　　①　×　３５％</t>
  </si>
  <si>
    <t>次年度以降の事務費・事業費＝　②　×　３５％</t>
  </si>
  <si>
    <t>上記の内容については事実と相違ありません。</t>
  </si>
  <si>
    <t>6時</t>
  </si>
  <si>
    <t>8時</t>
  </si>
  <si>
    <t>10時</t>
  </si>
  <si>
    <t>12時</t>
  </si>
  <si>
    <t>14時</t>
  </si>
  <si>
    <t>16時</t>
  </si>
  <si>
    <t>18時</t>
  </si>
  <si>
    <t>20時</t>
  </si>
  <si>
    <t>22時</t>
  </si>
  <si>
    <t>24時</t>
  </si>
  <si>
    <t>2時</t>
  </si>
  <si>
    <t>4時</t>
  </si>
  <si>
    <t>事業計画書（特別養護老人ホームの施設整備、人員計画）</t>
  </si>
  <si>
    <t>(２) 計画定員数</t>
  </si>
  <si>
    <t>(３) 事業計画地の用途地域等　</t>
  </si>
  <si>
    <t>１ 施設整備計画</t>
  </si>
  <si>
    <t>２ 職員配置計画</t>
  </si>
  <si>
    <r>
      <t>(２)</t>
    </r>
    <r>
      <rPr>
        <sz val="11"/>
        <rFont val="Times New Roman"/>
        <family val="1"/>
      </rPr>
      <t xml:space="preserve">  </t>
    </r>
    <r>
      <rPr>
        <sz val="11"/>
        <rFont val="MS UI Gothic"/>
        <family val="3"/>
      </rPr>
      <t>看護・介護職員の常勤換算</t>
    </r>
  </si>
  <si>
    <t>(単位：千円)</t>
  </si>
  <si>
    <t>１</t>
  </si>
  <si>
    <t>２</t>
  </si>
  <si>
    <t>法定福利費は（常勤職員給与＋諸手当）×15％で計算してください。</t>
  </si>
  <si>
    <t>役員報酬、常勤職員給与、非常勤職員給与、諸手当、退職金についての内訳及び各金額の設定根拠を添付してください。</t>
  </si>
  <si>
    <t>「予算額」については、計上しない項目に必ず「０」を記入してください。</t>
  </si>
  <si>
    <t>介護保険料収入、利用料収入</t>
  </si>
  <si>
    <t>(１)</t>
  </si>
  <si>
    <t>３</t>
  </si>
  <si>
    <t>(２)</t>
  </si>
  <si>
    <t>１　施設定員数</t>
  </si>
  <si>
    <t>３　想定○○収入</t>
  </si>
  <si>
    <t>４　想定○○収入</t>
  </si>
  <si>
    <t>５　年間事業収入</t>
  </si>
  <si>
    <t>２　介護保険料収入</t>
  </si>
  <si>
    <t>７　事務費・事業費（［様式12-2]の「その他支出」欄の額となります。）</t>
  </si>
  <si>
    <t xml:space="preserve">  資金計画書又は事業予定地確保において、個人から贈与を受けることを予定している場合は、贈与者全員について作成してください。</t>
  </si>
  <si>
    <t>(３)</t>
  </si>
  <si>
    <t>４</t>
  </si>
  <si>
    <t xml:space="preserve">  氏名は必ず自署し、本人の印鑑登録印を押印してください。
 （添付する印鑑登録証明書の印影と一致すること）</t>
  </si>
  <si>
    <t>５</t>
  </si>
  <si>
    <t>　事業計画地の権利関係の確認</t>
  </si>
  <si>
    <t>　みどりの基本計画</t>
  </si>
  <si>
    <t>　土地利用調整制度の手続</t>
  </si>
  <si>
    <t>　開発許可の手続き</t>
  </si>
  <si>
    <t>　用途地域等の状況</t>
  </si>
  <si>
    <t>　敷地に接する道路の状況等の確認</t>
  </si>
  <si>
    <t>　法定外公共物（青線・赤線）有無等の確認</t>
  </si>
  <si>
    <t>　下水道の整備（汚水処理）等について</t>
  </si>
  <si>
    <t>　予定地周辺における，河川・水路等と建設計画との兼ね合いの確認</t>
  </si>
  <si>
    <t>　立木伐採届出と林地開発許可等の確認</t>
  </si>
  <si>
    <t>人、</t>
  </si>
  <si>
    <t>人、</t>
  </si>
  <si>
    <t>　　　　　　　　資金計画書（総括）</t>
  </si>
  <si>
    <t>⑤</t>
  </si>
  <si>
    <t>1日</t>
  </si>
  <si>
    <t>2日</t>
  </si>
  <si>
    <t>3日</t>
  </si>
  <si>
    <t>4日</t>
  </si>
  <si>
    <t>5日</t>
  </si>
  <si>
    <t>6日</t>
  </si>
  <si>
    <t>7日</t>
  </si>
  <si>
    <t>火</t>
  </si>
  <si>
    <t>水</t>
  </si>
  <si>
    <t>木</t>
  </si>
  <si>
    <t>金</t>
  </si>
  <si>
    <t>土</t>
  </si>
  <si>
    <t>日</t>
  </si>
  <si>
    <t>職員</t>
  </si>
  <si>
    <t>Ａユニット</t>
  </si>
  <si>
    <t>①</t>
  </si>
  <si>
    <t>②</t>
  </si>
  <si>
    <t>③</t>
  </si>
  <si>
    <t>④</t>
  </si>
  <si>
    <t>⑥</t>
  </si>
  <si>
    <t>Ｂユニット</t>
  </si>
  <si>
    <t>Ｃユニット</t>
  </si>
  <si>
    <t>Ｄユニット</t>
  </si>
  <si>
    <t>Ｅユニット</t>
  </si>
  <si>
    <t>Ｆユニット</t>
  </si>
  <si>
    <t>Ｇユニット</t>
  </si>
  <si>
    <t>Ｈユニット</t>
  </si>
  <si>
    <t>看護職員</t>
  </si>
  <si>
    <t>①</t>
  </si>
  <si>
    <t>②</t>
  </si>
  <si>
    <t>③</t>
  </si>
  <si>
    <t>④</t>
  </si>
  <si>
    <t>⑥</t>
  </si>
  <si>
    <t>配置している時間帯は，矢印⇔と色塗りで表示してください。</t>
  </si>
  <si>
    <t>月</t>
  </si>
  <si>
    <t>勤務シフトは次の例等で示すこと　</t>
  </si>
  <si>
    <t>　　　</t>
  </si>
  <si>
    <t>％</t>
  </si>
  <si>
    <t>ショート床</t>
  </si>
  <si>
    <t>　高層化加算（小計×１０％）</t>
  </si>
  <si>
    <t>建物の階数を入力→</t>
  </si>
  <si>
    <t>算定基準事業費と想定事業費を比べて小さい方をＦに入れる。</t>
  </si>
  <si>
    <t>　　①　補助単価による算定補助金上限額</t>
  </si>
  <si>
    <t>人件費支出  （別紙１による）</t>
  </si>
  <si>
    <t>前年度比(%)</t>
  </si>
  <si>
    <t>※</t>
  </si>
  <si>
    <t>㎡</t>
  </si>
  <si>
    <t>建設局百年の杜推進課</t>
  </si>
  <si>
    <t>（</t>
  </si>
  <si>
    <t>福祉医療機構融資限度額</t>
  </si>
  <si>
    <t>（</t>
  </si>
  <si>
    <t>資金計画算定資料（募集対象外施設分）</t>
  </si>
  <si>
    <t>想定事業費</t>
  </si>
  <si>
    <t>E</t>
  </si>
  <si>
    <t>B</t>
  </si>
  <si>
    <t>(施設名称:                               )</t>
  </si>
  <si>
    <t>募集対象外施設(                          )に係る収支予算書</t>
  </si>
  <si>
    <t>①，②を比較して小さい方の金額＝市補助金（敷地造成分）＝　　</t>
  </si>
  <si>
    <t>施設整備費補助金（ａ）と敷地造成費補助金（ｂ）の合計</t>
  </si>
  <si>
    <t>募集対象外施設申請用の注意事項</t>
  </si>
  <si>
    <t>1月あたりの介護報酬単位合計</t>
  </si>
  <si>
    <t>1月あたりの介護保険料収入　＝</t>
  </si>
  <si>
    <r>
      <t>・施設の定員数は</t>
    </r>
  </si>
  <si>
    <t>　○○○○○○○○○○○○サービス費</t>
  </si>
  <si>
    <t>※要介護度は事業計画上，想定される平均としてください。</t>
  </si>
  <si>
    <t>サービス名称:                         （要介護度※   　　　　   ）</t>
  </si>
  <si>
    <t>日　　×</t>
  </si>
  <si>
    <t>稼働率</t>
  </si>
  <si>
    <t>早番</t>
  </si>
  <si>
    <t>夜勤</t>
  </si>
  <si>
    <t>日勤</t>
  </si>
  <si>
    <t>遅番</t>
  </si>
  <si>
    <t>公休</t>
  </si>
  <si>
    <t>［様式９］別紙２</t>
  </si>
  <si>
    <t>当初借入額合計</t>
  </si>
  <si>
    <t xml:space="preserve">事務費
事業費支出 </t>
  </si>
  <si>
    <t>その他支出</t>
  </si>
  <si>
    <t>[様式12]（別紙１）</t>
  </si>
  <si>
    <t>　２　敷地造成</t>
  </si>
  <si>
    <t>特別養護老人ホーム(ユニット型）</t>
  </si>
  <si>
    <t>特別養護老人ホーム(従来型）</t>
  </si>
  <si>
    <t>特養(ユニット型）</t>
  </si>
  <si>
    <t>特養(従来型）</t>
  </si>
  <si>
    <t>Ｇユニット</t>
  </si>
  <si>
    <t>Ｈユニット</t>
  </si>
  <si>
    <t>Ａユニット</t>
  </si>
  <si>
    <t>Ｂユニット</t>
  </si>
  <si>
    <t>勤務形態</t>
  </si>
  <si>
    <t>長　　　期　　（介護職員）</t>
  </si>
  <si>
    <t>ショート（介護職員）</t>
  </si>
  <si>
    <t>Ａ</t>
  </si>
  <si>
    <t>勤務形態の区分　Ａ：常勤で専従　Ｂ：常勤で兼務　Ｃ：常勤以外で専従　Ｄ：常勤以外で兼務</t>
  </si>
  <si>
    <t>①</t>
  </si>
  <si>
    <t>Ａ</t>
  </si>
  <si>
    <t>②</t>
  </si>
  <si>
    <t>Ａ</t>
  </si>
  <si>
    <t>③</t>
  </si>
  <si>
    <t>Ａ</t>
  </si>
  <si>
    <t>④</t>
  </si>
  <si>
    <t>⑥</t>
  </si>
  <si>
    <t>勤務形態の区分　Ａ：常勤で専従　Ｂ：常勤で兼務　Ｃ：常勤以外で専従　Ｄ：常勤以外で兼務</t>
  </si>
  <si>
    <t>勤務形態の区分　Ａ：常勤で専従　Ｂ：常勤で兼務　Ｃ：常勤以外で専従　Ｄ：常勤以外で兼務</t>
  </si>
  <si>
    <t>○階従来型Ａゾーン</t>
  </si>
  <si>
    <t>○階従来型Ｂゾーン</t>
  </si>
  <si>
    <t>⑦</t>
  </si>
  <si>
    <t>⑧</t>
  </si>
  <si>
    <t>⑨</t>
  </si>
  <si>
    <t>⑩</t>
  </si>
  <si>
    <t>⑪</t>
  </si>
  <si>
    <t>⑫</t>
  </si>
  <si>
    <t>▲階従来型Ａゾーン</t>
  </si>
  <si>
    <t>▲階従来型Ｂゾーン</t>
  </si>
  <si>
    <t>□階従来型Ａゾーン</t>
  </si>
  <si>
    <t>Ｂ</t>
  </si>
  <si>
    <t>Ａ</t>
  </si>
  <si>
    <t>Ｂ</t>
  </si>
  <si>
    <t>Ｃ</t>
  </si>
  <si>
    <t>Ｄ</t>
  </si>
  <si>
    <t>介護・看護職員配置表（ユニット型　１日当りの時間帯配置状況）</t>
  </si>
  <si>
    <t>介護・看護職員配置表（従来型　１日当りの時間帯配置状況）</t>
  </si>
  <si>
    <t>円×0.75　＝</t>
  </si>
  <si>
    <t>その他工事費</t>
  </si>
  <si>
    <r>
      <t xml:space="preserve">    ②  補助金の交付対象経費(C</t>
    </r>
    <r>
      <rPr>
        <sz val="11"/>
        <rFont val="ＭＳ Ｐゴシック"/>
        <family val="3"/>
      </rPr>
      <t>1</t>
    </r>
    <r>
      <rPr>
        <sz val="11"/>
        <rFont val="ＭＳ Ｐゴシック"/>
        <family val="3"/>
      </rPr>
      <t>)×0.75（千円未満切捨て）</t>
    </r>
  </si>
  <si>
    <t>（単位：千円）</t>
  </si>
  <si>
    <t>G</t>
  </si>
  <si>
    <t>法人基本財産</t>
  </si>
  <si>
    <t xml:space="preserve">夜：夜勤　１６：００～９：００     早：早番　７：００～１６：００     日：日勤　９：００～１８：００     
遅：遅番　１２：００～２１：００     休：公休 </t>
  </si>
  <si>
    <t>長　　　期　　（介護職員）</t>
  </si>
  <si>
    <t>勤務時間計</t>
  </si>
  <si>
    <t>職種</t>
  </si>
  <si>
    <t>計画施設の配置人員数</t>
  </si>
  <si>
    <t>本体（既存）施設の人員数※１</t>
  </si>
  <si>
    <t>常勤職員　※２</t>
  </si>
  <si>
    <t>非常勤職員</t>
  </si>
  <si>
    <t>職員数</t>
  </si>
  <si>
    <t>施設長</t>
  </si>
  <si>
    <t>医師</t>
  </si>
  <si>
    <t>生活相談員</t>
  </si>
  <si>
    <t>看護師※3</t>
  </si>
  <si>
    <t>準看護師※3</t>
  </si>
  <si>
    <t>介護職員※3</t>
  </si>
  <si>
    <t>介護支援専門員</t>
  </si>
  <si>
    <t>機能訓練指導員</t>
  </si>
  <si>
    <t>管理栄養士</t>
  </si>
  <si>
    <t>栄養士</t>
  </si>
  <si>
    <t>調理員</t>
  </si>
  <si>
    <t>事務員</t>
  </si>
  <si>
    <t>合  計</t>
  </si>
  <si>
    <t>うち
兼務職員数</t>
  </si>
  <si>
    <t>※１　提出日現在（配置予定）の人数を記入してください。</t>
  </si>
  <si>
    <t>※２　兼務職員は本来の職種及び兼務先職種の「兼務職員数」各々に計上してください。</t>
  </si>
  <si>
    <t xml:space="preserve">  １日</t>
  </si>
  <si>
    <t>時間×週</t>
  </si>
  <si>
    <t xml:space="preserve">  １日</t>
  </si>
  <si>
    <t>時間×週</t>
  </si>
  <si>
    <t xml:space="preserve">  １日</t>
  </si>
  <si>
    <t>時間×週</t>
  </si>
  <si>
    <t>日勤務＝</t>
  </si>
  <si>
    <t>C1</t>
  </si>
  <si>
    <t>C2</t>
  </si>
  <si>
    <t>B＋C1+C2</t>
  </si>
  <si>
    <t>想定事業費(敷地造成及びその他工事費含む）</t>
  </si>
  <si>
    <t>時間 ／週①</t>
  </si>
  <si>
    <t>時間 ／週②</t>
  </si>
  <si>
    <t>時間 ／週③</t>
  </si>
  <si>
    <t>時間 ／週④</t>
  </si>
  <si>
    <t>常勤専従勤務（Ａ）の職員</t>
  </si>
  <si>
    <t>常勤兼務勤務（Ｂ）の職員</t>
  </si>
  <si>
    <t>居住費収入</t>
  </si>
  <si>
    <t>償　　還　　額</t>
  </si>
  <si>
    <t>元　　金</t>
  </si>
  <si>
    <t>合　計</t>
  </si>
  <si>
    <t>償還財源充当内訳</t>
  </si>
  <si>
    <t>□新設</t>
  </si>
  <si>
    <t>□増床</t>
  </si>
  <si>
    <t>ユニット数</t>
  </si>
  <si>
    <t>ユニットの
総定員</t>
  </si>
  <si>
    <t>従来型個室・多床室の
総定員</t>
  </si>
  <si>
    <t>整備割合（％）</t>
  </si>
  <si>
    <t>建物高さ制限</t>
  </si>
  <si>
    <t>前面道路の幅員</t>
  </si>
  <si>
    <t>□有・□無</t>
  </si>
  <si>
    <t>□私道・□公道</t>
  </si>
  <si>
    <t>地区計画</t>
  </si>
  <si>
    <t>ｍ</t>
  </si>
  <si>
    <t>道路名称：</t>
  </si>
  <si>
    <t>敷地造成工事の有無</t>
  </si>
  <si>
    <t>　　　　　</t>
  </si>
  <si>
    <t>計画名称</t>
  </si>
  <si>
    <t>用途地域</t>
  </si>
  <si>
    <t>登記地目</t>
  </si>
  <si>
    <t>第　　種高度地区</t>
  </si>
  <si>
    <t>敷地面積</t>
  </si>
  <si>
    <t>㎡　</t>
  </si>
  <si>
    <t>㎡（建築面積上限）</t>
  </si>
  <si>
    <r>
      <t>広域型特養は「</t>
    </r>
    <r>
      <rPr>
        <b/>
        <sz val="11"/>
        <color indexed="10"/>
        <rFont val="ＭＳ Ｐゴシック"/>
        <family val="3"/>
      </rPr>
      <t>１</t>
    </r>
    <r>
      <rPr>
        <sz val="11"/>
        <rFont val="ＭＳ Ｐゴシック"/>
        <family val="3"/>
      </rPr>
      <t>」，地域密着型特養は「</t>
    </r>
    <r>
      <rPr>
        <b/>
        <sz val="11"/>
        <color indexed="10"/>
        <rFont val="ＭＳ Ｐゴシック"/>
        <family val="3"/>
      </rPr>
      <t>２</t>
    </r>
    <r>
      <rPr>
        <sz val="11"/>
        <rFont val="ＭＳ Ｐゴシック"/>
        <family val="3"/>
      </rPr>
      <t>」を半角で入力→</t>
    </r>
  </si>
  <si>
    <t>（募集対象外施設：                                            ）</t>
  </si>
  <si>
    <t>併設ショートステイ(ユニット型）</t>
  </si>
  <si>
    <t>区役所街並み形成課</t>
  </si>
  <si>
    <t>元　金</t>
  </si>
  <si>
    <t>利　息</t>
  </si>
  <si>
    <t>月賦償還用</t>
  </si>
  <si>
    <t>借入申込額：</t>
  </si>
  <si>
    <t>千円、試算金利：</t>
  </si>
  <si>
    <t>％</t>
  </si>
  <si>
    <t>⇓　作成支援領域　⇓</t>
  </si>
  <si>
    <t>(金額単位：千円)</t>
  </si>
  <si>
    <t>償還
回次</t>
  </si>
  <si>
    <t>合 計</t>
  </si>
  <si>
    <t>各年次の
合計額</t>
  </si>
  <si>
    <t>計</t>
  </si>
  <si>
    <t>千円未満は
四捨五入</t>
  </si>
  <si>
    <t>有利子分</t>
  </si>
  <si>
    <r>
      <t>無利子分</t>
    </r>
    <r>
      <rPr>
        <sz val="6"/>
        <rFont val="ＭＳ 明朝"/>
        <family val="1"/>
      </rPr>
      <t>(※)</t>
    </r>
  </si>
  <si>
    <t>平年分は千円単位に整理し端数は初年度に計上</t>
  </si>
  <si>
    <t>１年次目
↓</t>
  </si>
  <si>
    <t>←入力しないでください</t>
  </si>
  <si>
    <t>有利子初回元金</t>
  </si>
  <si>
    <t>有利子均等元金</t>
  </si>
  <si>
    <t>　無利子分(※)</t>
  </si>
  <si>
    <t>金利（％）</t>
  </si>
  <si>
    <t>元金割合</t>
  </si>
  <si>
    <t xml:space="preserve"> 元金</t>
  </si>
  <si>
    <t>利息割合</t>
  </si>
  <si>
    <t xml:space="preserve"> 利息</t>
  </si>
  <si>
    <t>２年次目
↓</t>
  </si>
  <si>
    <t>３年次目
↓</t>
  </si>
  <si>
    <t>４年次目
↓</t>
  </si>
  <si>
    <t>５年次目
↓</t>
  </si>
  <si>
    <t>６年次目
↓</t>
  </si>
  <si>
    <t>７年次目
↓</t>
  </si>
  <si>
    <t>８年次目
↓</t>
  </si>
  <si>
    <t>９年次目
↓</t>
  </si>
  <si>
    <t>１０年次目
↓</t>
  </si>
  <si>
    <t>１１年次目
↓</t>
  </si>
  <si>
    <t>１２年次目
↓</t>
  </si>
  <si>
    <t>１３年次目
↓</t>
  </si>
  <si>
    <t>１４年次目
↓</t>
  </si>
  <si>
    <t>１５年次目
↓</t>
  </si>
  <si>
    <t>１６年次目
↓</t>
  </si>
  <si>
    <t>１７年次目
↓</t>
  </si>
  <si>
    <t>１８年次目
↓</t>
  </si>
  <si>
    <t>１９年次目
↓</t>
  </si>
  <si>
    <t>２０年次目
↓</t>
  </si>
  <si>
    <t>２１年次目
↓</t>
  </si>
  <si>
    <t>２２年次目
↓</t>
  </si>
  <si>
    <t>２３年次目
↓</t>
  </si>
  <si>
    <t>２４年次目
↓</t>
  </si>
  <si>
    <t>２５年次目
↓</t>
  </si>
  <si>
    <t>千円</t>
  </si>
  <si>
    <t>居住費</t>
  </si>
  <si>
    <t>区役所街並み形成課・道路課</t>
  </si>
  <si>
    <t>◎　埋蔵文化財の調査の要否</t>
  </si>
  <si>
    <t>建設局下水道計画課　他</t>
  </si>
  <si>
    <t>◎　都市ガス・上水道の供給状況の確認</t>
  </si>
  <si>
    <t>ガス局都市エネルギー開発課
水道局給水装置課</t>
  </si>
  <si>
    <t>算定補助単価</t>
  </si>
  <si>
    <t>定員</t>
  </si>
  <si>
    <t xml:space="preserve">（既存施設の名称　　　　　　　　　　                       </t>
  </si>
  <si>
    <t xml:space="preserve"> 既存施設定員：特養　　　人　短期　　　　人）</t>
  </si>
  <si>
    <t>併設施設１：</t>
  </si>
  <si>
    <t>併設施設２：</t>
  </si>
  <si>
    <r>
      <t>　　1　基準事業費</t>
    </r>
    <r>
      <rPr>
        <sz val="11"/>
        <rFont val="ＭＳ Ｐゴシック"/>
        <family val="3"/>
      </rPr>
      <t>(</t>
    </r>
    <r>
      <rPr>
        <sz val="11"/>
        <color indexed="10"/>
        <rFont val="ＭＳ Ｐゴシック"/>
        <family val="3"/>
      </rPr>
      <t>融資対象施設のみ記入してください</t>
    </r>
    <r>
      <rPr>
        <sz val="11"/>
        <rFont val="ＭＳ Ｐゴシック"/>
        <family val="3"/>
      </rPr>
      <t>）</t>
    </r>
  </si>
  <si>
    <t>融資対象施設名</t>
  </si>
  <si>
    <t>基準事業費額</t>
  </si>
  <si>
    <t>算定単位</t>
  </si>
  <si>
    <t>算定額　計</t>
  </si>
  <si>
    <t>=</t>
  </si>
  <si>
    <t>(本体工事費小計）</t>
  </si>
  <si>
    <t>Ｇ</t>
  </si>
  <si>
    <t>※注意：上記の額は，今回の事業計画策定における仮条件による試算です。採択された場合の交付を確約するものではありません。</t>
  </si>
  <si>
    <t>寄付者名</t>
  </si>
  <si>
    <t>寄付者別充当額内訳</t>
  </si>
  <si>
    <t>寄付金等</t>
  </si>
  <si>
    <t>［様式９］別紙３</t>
  </si>
  <si>
    <t>既存施設の償還計画集計表</t>
  </si>
  <si>
    <t>1．年次別償還額及び充当財源別金額内訳</t>
  </si>
  <si>
    <t>確認内容及び確認結果</t>
  </si>
  <si>
    <t>㎡（延べ床面積上限）</t>
  </si>
  <si>
    <t>計画延べ床面積</t>
  </si>
  <si>
    <t>建ぺい率</t>
  </si>
  <si>
    <t>容積率</t>
  </si>
  <si>
    <t>※３　看護・介護職員配置表[様式3－1]または[様式3－2]も併せて提出してください。</t>
  </si>
  <si>
    <t>・確認内容（当権等第三者の権利が設定されていないか）</t>
  </si>
  <si>
    <t>・確認内容（条例に基づく土地利用方針等）</t>
  </si>
  <si>
    <t>・確認内容（計画地において施設建設の可能性の有無等）</t>
  </si>
  <si>
    <t>担当者名（役職名）　　　　　　　
○○　○○（○○係主任）</t>
  </si>
  <si>
    <t>担当者名（役職名）　　　　　　　
○○　○○（○○課主任）　</t>
  </si>
  <si>
    <t>－</t>
  </si>
  <si>
    <t>借入先</t>
  </si>
  <si>
    <t>償還期間</t>
  </si>
  <si>
    <t>年</t>
  </si>
  <si>
    <t>融資金利</t>
  </si>
  <si>
    <t>％</t>
  </si>
  <si>
    <t>元金据置期間</t>
  </si>
  <si>
    <t>償還
年度</t>
  </si>
  <si>
    <t>償還回数</t>
  </si>
  <si>
    <t>左に対する財源別充当額
（財源別・贈与者別に記入してください。）</t>
  </si>
  <si>
    <t>利　息</t>
  </si>
  <si>
    <t>介護報酬</t>
  </si>
  <si>
    <t>他会計繰入</t>
  </si>
  <si>
    <t>充当過不足</t>
  </si>
  <si>
    <t>過不足額</t>
  </si>
  <si>
    <t>万円単位に整理し端数は初年度に計上</t>
  </si>
  <si>
    <t>借入申込額</t>
  </si>
  <si>
    <t>　有利子分</t>
  </si>
  <si>
    <t>初回元金</t>
  </si>
  <si>
    <t>均等元金</t>
  </si>
  <si>
    <t>　無利子分</t>
  </si>
  <si>
    <t>無利子初回元金</t>
  </si>
  <si>
    <t>無利子均等元金</t>
  </si>
  <si>
    <t>←年単位で入力（20年以内)</t>
  </si>
  <si>
    <t>基礎数値</t>
  </si>
  <si>
    <t>元金据置期間</t>
  </si>
  <si>
    <t>←月単位で入力（24か月以内）</t>
  </si>
  <si>
    <t>金利区分</t>
  </si>
  <si>
    <t>←20年固定は１、10年見直しは２を入力</t>
  </si>
  <si>
    <t>金利選択（％）</t>
  </si>
  <si>
    <t>←▼リストから選択</t>
  </si>
  <si>
    <t>元金</t>
  </si>
  <si>
    <t>利息</t>
  </si>
  <si>
    <t>歳　　出</t>
  </si>
  <si>
    <t>歳　　　入</t>
  </si>
  <si>
    <t>費　　目</t>
  </si>
  <si>
    <t>金額</t>
  </si>
  <si>
    <t>贈与等</t>
  </si>
  <si>
    <t>歳入計</t>
  </si>
  <si>
    <t>民間金融機関</t>
  </si>
  <si>
    <t>預貯金</t>
  </si>
  <si>
    <t>施設建築</t>
  </si>
  <si>
    <t>本体工事費（特養分）</t>
  </si>
  <si>
    <t>本体工事費（併設分）</t>
  </si>
  <si>
    <t>設計監理費</t>
  </si>
  <si>
    <t>設備整備費</t>
  </si>
  <si>
    <t>用地関連</t>
  </si>
  <si>
    <t>用地取得費</t>
  </si>
  <si>
    <t>敷地造成工事費</t>
  </si>
  <si>
    <t>その他工事費</t>
  </si>
  <si>
    <t>法人運営</t>
  </si>
  <si>
    <t>当初運転資金</t>
  </si>
  <si>
    <t>法人事務費</t>
  </si>
  <si>
    <t>開発等の負担金</t>
  </si>
  <si>
    <t>合　　　　計</t>
  </si>
  <si>
    <t>　　1　計画特養区分</t>
  </si>
  <si>
    <t>　　2　想定実施面積</t>
  </si>
  <si>
    <t>㎡</t>
  </si>
  <si>
    <t>=</t>
  </si>
  <si>
    <t>想定実施面積 Ａ</t>
  </si>
  <si>
    <t>　　3　想定事業費（1円未満切捨て）</t>
  </si>
  <si>
    <t>Ａ</t>
  </si>
  <si>
    <t>①</t>
  </si>
  <si>
    <t>　　②　その他民間補助金等の収入</t>
  </si>
  <si>
    <t>②</t>
  </si>
  <si>
    <t>市補助金（施設整備分①－②）＝　</t>
  </si>
  <si>
    <t>（ａ）</t>
  </si>
  <si>
    <t>（ｂ）</t>
  </si>
  <si>
    <r>
      <t>市補助金額(</t>
    </r>
    <r>
      <rPr>
        <sz val="11"/>
        <rFont val="ＭＳ Ｐゴシック"/>
        <family val="3"/>
      </rPr>
      <t>a+b)</t>
    </r>
  </si>
  <si>
    <t>）×</t>
  </si>
  <si>
    <t>建物の延床面積(併設との合計:小数点2位）を入力→</t>
  </si>
  <si>
    <t>建物の借入申込施設の延床面積(小数点2位)を入力→</t>
  </si>
  <si>
    <t>土地の購入面積(小数点2位)を入力→</t>
  </si>
  <si>
    <t>土地の購入金額（千円単位）を入力→</t>
  </si>
  <si>
    <t>計算結果：実際事業費欄の取得費（千円単位）＝</t>
  </si>
  <si>
    <t>（按分結果です）</t>
  </si>
  <si>
    <t>計算結果：実際事業費欄の土地面積（㎡）＝</t>
  </si>
  <si>
    <t>計算結果：実際事業費欄の単価（円単位）＝</t>
  </si>
  <si>
    <t>計算結果：融資限度面積（㎡）＝</t>
  </si>
  <si>
    <t>土地取得の補助金額(特養以外の補助金がある場合：千円単位）</t>
  </si>
  <si>
    <t>土地取得資金の借入希望額を10万円の倍数で入力（千円単位）→</t>
  </si>
  <si>
    <t>区     分</t>
  </si>
  <si>
    <t>実際事業費</t>
  </si>
  <si>
    <t>融資限度面積</t>
  </si>
  <si>
    <t>基準事業費</t>
  </si>
  <si>
    <t>取得費</t>
  </si>
  <si>
    <t>千円</t>
  </si>
  <si>
    <t>面  積</t>
  </si>
  <si>
    <t>㎡</t>
  </si>
  <si>
    <t>単  価</t>
  </si>
  <si>
    <t>円/㎡</t>
  </si>
  <si>
    <t>基準事業費
（ア）</t>
  </si>
  <si>
    <t>控除する補助金等の額（土地分)</t>
  </si>
  <si>
    <t>融 資 率</t>
  </si>
  <si>
    <t>借入金の上限</t>
  </si>
  <si>
    <t>借入申込金額
（１０万円の倍数）</t>
  </si>
  <si>
    <t>（</t>
  </si>
  <si>
    <t>）×</t>
  </si>
  <si>
    <t>％＝</t>
  </si>
  <si>
    <t>≧</t>
  </si>
  <si>
    <t>市補助金額</t>
  </si>
  <si>
    <t>自己資金</t>
  </si>
  <si>
    <t>協調融資必要額</t>
  </si>
  <si>
    <t>特別養護老人ホームと併設で施設を整備する事業計画の場合のみ作成してください。</t>
  </si>
  <si>
    <t>Ａ</t>
  </si>
  <si>
    <t>補助金交付対象施設等の名称</t>
  </si>
  <si>
    <t>補助単価</t>
  </si>
  <si>
    <t>補助算定単位</t>
  </si>
  <si>
    <t>補助金計</t>
  </si>
  <si>
    <t>円D</t>
  </si>
  <si>
    <t>融資率</t>
  </si>
  <si>
    <t>－</t>
  </si>
  <si>
    <t>）×</t>
  </si>
  <si>
    <t>＝</t>
  </si>
  <si>
    <t>F</t>
  </si>
  <si>
    <t>市補助金額</t>
  </si>
  <si>
    <t>特別養護老人ホーム（ショートステイ床を含む）</t>
  </si>
  <si>
    <r>
      <t>ユニット型定員数は</t>
    </r>
  </si>
  <si>
    <t>従来型多床室定員数は</t>
  </si>
  <si>
    <r>
      <t>従来型個室定員数は</t>
    </r>
  </si>
  <si>
    <t>ショートステイ定員数は</t>
  </si>
  <si>
    <t>2．介護保険料収入</t>
  </si>
  <si>
    <t>特別養護老人ホーム（全て要介護度４）</t>
  </si>
  <si>
    <t>ショートステイ（全て要介護度３）</t>
  </si>
  <si>
    <t>ユニット型</t>
  </si>
  <si>
    <t>併設型ユニット型
短期入所生活介護費</t>
  </si>
  <si>
    <t>従来型多床室</t>
  </si>
  <si>
    <t>従来型個室</t>
  </si>
  <si>
    <t>1日あたりの介護保険料収入計</t>
  </si>
  <si>
    <t>(稼働率）</t>
  </si>
  <si>
    <t>特養</t>
  </si>
  <si>
    <t>日　×</t>
  </si>
  <si>
    <t>％ ＝</t>
  </si>
  <si>
    <t>ショート</t>
  </si>
  <si>
    <t>円　①</t>
  </si>
  <si>
    <t>円　②</t>
  </si>
  <si>
    <t>3．居住費収入(機構融資及び民間金融機関の協調融資の償還財源に全額充当してください）</t>
  </si>
  <si>
    <t>円　③</t>
  </si>
  <si>
    <t>円　④</t>
  </si>
  <si>
    <t>円　⑤</t>
  </si>
  <si>
    <t>円　⑥</t>
  </si>
  <si>
    <t>5．年間事業収入</t>
  </si>
  <si>
    <t>　想定年間事業収入　初年度　合計</t>
  </si>
  <si>
    <t>　　①　＋　③　＋　⑤</t>
  </si>
  <si>
    <t>＝</t>
  </si>
  <si>
    <t>円　⑦</t>
  </si>
  <si>
    <t>　想定年間事業収入　次年度以降　合計</t>
  </si>
  <si>
    <t>　　②　＋　④　＋　⑥</t>
  </si>
  <si>
    <t>円　⑧</t>
  </si>
  <si>
    <t>当初運転資金（下限額）⑦</t>
  </si>
  <si>
    <t>円　× ２/１２ ＝</t>
  </si>
  <si>
    <r>
      <t>円</t>
    </r>
    <r>
      <rPr>
        <sz val="9"/>
        <rFont val="ＭＳ Ｐゴシック"/>
        <family val="3"/>
      </rPr>
      <t>（10,000円未満切り上げ）</t>
    </r>
  </si>
  <si>
    <t>初年度の事務費・事業費①</t>
  </si>
  <si>
    <t>円　×　３５％ ＝</t>
  </si>
  <si>
    <t>次年度以降の事務費・事業費②</t>
  </si>
  <si>
    <t>　　①　＋　③　＋　⑤　　　　　　＝</t>
  </si>
  <si>
    <t>　　②　＋　④　＋　⑥　　　　　　＝</t>
  </si>
  <si>
    <t>当初運転資金（下限額）＝　⑦×２/１２</t>
  </si>
  <si>
    <t>非常勤専従勤務（Ｃ）の職員</t>
  </si>
  <si>
    <t>非常勤兼務勤務（Ｄ）の職員</t>
  </si>
  <si>
    <t>勤務の状況</t>
  </si>
  <si>
    <t>延べ配置数
(a)</t>
  </si>
  <si>
    <t>週の延べ勤務計</t>
  </si>
  <si>
    <t>時間 /週(b)</t>
  </si>
  <si>
    <t>（サテライト型地域密着型特別養護老人ホームも含む）</t>
  </si>
  <si>
    <t>計画定員数</t>
  </si>
  <si>
    <t>特別養護老人ホーム</t>
  </si>
  <si>
    <t>併設ショートステイ</t>
  </si>
  <si>
    <t>合計</t>
  </si>
  <si>
    <t>常勤換算による入所者と看護・介護職員の割合</t>
  </si>
  <si>
    <t>(1(1)の計画定員数÷（(b)／常勤専従勤務の職員１人あたり１週の勤務時間）</t>
  </si>
  <si>
    <t>：１人</t>
  </si>
  <si>
    <t>借入先</t>
  </si>
  <si>
    <t>借入額</t>
  </si>
  <si>
    <t>区分</t>
  </si>
  <si>
    <t>回</t>
  </si>
  <si>
    <t>年次</t>
  </si>
  <si>
    <t>償還額</t>
  </si>
  <si>
    <t>元金</t>
  </si>
  <si>
    <t>利息</t>
  </si>
  <si>
    <t>合計</t>
  </si>
  <si>
    <t>左に対する財源別充当額内訳</t>
  </si>
  <si>
    <t>償還財源充当内訳</t>
  </si>
  <si>
    <t>千円</t>
  </si>
  <si>
    <t>借入利率</t>
  </si>
  <si>
    <t>円</t>
  </si>
  <si>
    <t>（単位：円）</t>
  </si>
  <si>
    <t>％</t>
  </si>
  <si>
    <t>［様式９］別紙１</t>
  </si>
  <si>
    <t>介護報酬</t>
  </si>
  <si>
    <t>その他</t>
  </si>
  <si>
    <t>［様式10］</t>
  </si>
  <si>
    <t>収入</t>
  </si>
  <si>
    <t>補助金</t>
  </si>
  <si>
    <t>仙台市</t>
  </si>
  <si>
    <t>借入金</t>
  </si>
  <si>
    <t>福祉医療機構</t>
  </si>
  <si>
    <t>自己資金</t>
  </si>
  <si>
    <t>支出</t>
  </si>
  <si>
    <t>㎡</t>
  </si>
  <si>
    <t>㎡</t>
  </si>
  <si>
    <t>C</t>
  </si>
  <si>
    <t>　Ａ　想定事業費算定</t>
  </si>
  <si>
    <t>　Ｃ　福祉医療機構融資額算定</t>
  </si>
  <si>
    <t>　　1　想定実施面積(小数点以下切り上げ)</t>
  </si>
  <si>
    <t>　　1　基準事業費</t>
  </si>
  <si>
    <t>人</t>
  </si>
  <si>
    <t>＝</t>
  </si>
  <si>
    <t>本体工事費</t>
  </si>
  <si>
    <t>×</t>
  </si>
  <si>
    <t>ショートステイ床</t>
  </si>
  <si>
    <t>小計</t>
  </si>
  <si>
    <t>（注1）</t>
  </si>
  <si>
    <t>設計監理費</t>
  </si>
  <si>
    <t>特養・ショート</t>
  </si>
  <si>
    <t>↓</t>
  </si>
  <si>
    <t>想定実施面積</t>
  </si>
  <si>
    <t>算定基準事業費</t>
  </si>
  <si>
    <t>　　2　想定事業費（1円未満切捨て）</t>
  </si>
  <si>
    <t>主体工事費</t>
  </si>
  <si>
    <t>=</t>
  </si>
  <si>
    <t>算定基準事業費</t>
  </si>
  <si>
    <t>特殊工事費</t>
  </si>
  <si>
    <t>実事業費（予定）</t>
  </si>
  <si>
    <t>％</t>
  </si>
  <si>
    <t>施設整備費計</t>
  </si>
  <si>
    <t>　　2　福祉医療機構融資限度額（十万円未満切捨て）</t>
  </si>
  <si>
    <t>設備整備費</t>
  </si>
  <si>
    <t>基準事業費</t>
  </si>
  <si>
    <t>市補助金額</t>
  </si>
  <si>
    <t>－</t>
  </si>
  <si>
    <t>設備整備費計</t>
  </si>
  <si>
    <t>施設想定事業費</t>
  </si>
  <si>
    <t>福祉医療機構融資限度額</t>
  </si>
  <si>
    <t>敷地造成工事費</t>
  </si>
  <si>
    <t>　Ｂ　市補助金算定</t>
  </si>
  <si>
    <t>　　1　施設整備</t>
  </si>
  <si>
    <t>　Ｄ　法人自己資金額等</t>
  </si>
  <si>
    <t>　　①　補助単価による算定補助金</t>
  </si>
  <si>
    <t>Ｅ</t>
  </si>
  <si>
    <t>想定事業費</t>
  </si>
  <si>
    <t>Ｂ</t>
  </si>
  <si>
    <t>Ｄ</t>
  </si>
  <si>
    <t>Ｆ</t>
  </si>
  <si>
    <t>D</t>
  </si>
  <si>
    <t>特別養護老人ホームに係る収支予算書</t>
  </si>
  <si>
    <t>勘定科目</t>
  </si>
  <si>
    <t>予算額</t>
  </si>
  <si>
    <t>前年度
増減額</t>
  </si>
  <si>
    <t>備考</t>
  </si>
  <si>
    <t>初年度</t>
  </si>
  <si>
    <t>次年度</t>
  </si>
  <si>
    <t>経常活動による収支</t>
  </si>
  <si>
    <t>利用料収入</t>
  </si>
  <si>
    <t>居住費</t>
  </si>
  <si>
    <t>食費</t>
  </si>
  <si>
    <t>その他利用料</t>
  </si>
  <si>
    <t>施設整備費等による収支</t>
  </si>
  <si>
    <t>施設整備費等寄付金収入</t>
  </si>
  <si>
    <t>施設整備費等収入計  (D)</t>
  </si>
  <si>
    <t>固定資産取得支出</t>
  </si>
  <si>
    <t>施設整備等支出計  (E)</t>
  </si>
  <si>
    <t>施設整備費等資金収支差額  （F=D-E）</t>
  </si>
  <si>
    <t>その他の収入</t>
  </si>
  <si>
    <t>予備費  (J)</t>
  </si>
  <si>
    <t>当期資金収支差額合計  （K=C+F+I-J）</t>
  </si>
  <si>
    <t>前期末支払資金残高  (L)</t>
  </si>
  <si>
    <t>当期末支払資金残高  （M=K+L）</t>
  </si>
  <si>
    <t>各勘定科目の記載に当たっての注意事項</t>
  </si>
  <si>
    <t>人件費支出内訳書</t>
  </si>
  <si>
    <t>支給者数（人）</t>
  </si>
  <si>
    <t>支給総額（円）</t>
  </si>
  <si>
    <t>役員報酬（年額）</t>
  </si>
  <si>
    <t>常勤職員年間給与</t>
  </si>
  <si>
    <t>非常勤職員年間給与</t>
  </si>
  <si>
    <t>諸手当</t>
  </si>
  <si>
    <t>退職金</t>
  </si>
  <si>
    <t>法定福利費</t>
  </si>
  <si>
    <t>［様式16］</t>
  </si>
  <si>
    <t>個人資産・負債等状況調書</t>
  </si>
  <si>
    <t>贈与者氏名</t>
  </si>
  <si>
    <t>法人との関係</t>
  </si>
  <si>
    <t>科目</t>
  </si>
  <si>
    <t>金額（評価額）</t>
  </si>
  <si>
    <t>贈与者の負債等状況</t>
  </si>
  <si>
    <t>相手先</t>
  </si>
  <si>
    <t>償還期限</t>
  </si>
  <si>
    <t>負債残高</t>
  </si>
  <si>
    <t>土地</t>
  </si>
  <si>
    <t>平成  年  月</t>
  </si>
  <si>
    <t>（内訳は別紙のとおり）</t>
  </si>
  <si>
    <t>建物</t>
  </si>
  <si>
    <t>現金・預金</t>
  </si>
  <si>
    <t>有価証券</t>
  </si>
  <si>
    <t>負債合計(B)</t>
  </si>
  <si>
    <t>連帯保証状況</t>
  </si>
  <si>
    <t>保証相手</t>
  </si>
  <si>
    <t>借入の相手先</t>
  </si>
  <si>
    <t>保証金額</t>
  </si>
  <si>
    <t>資産合計(A)</t>
  </si>
  <si>
    <t>連帯保証</t>
  </si>
  <si>
    <t>連帯保証合計</t>
  </si>
  <si>
    <t>正味財産＝資産合計(A)－負債合計(B)</t>
  </si>
  <si>
    <t>前年度の課税所得額</t>
  </si>
  <si>
    <r>
      <t>氏  名</t>
    </r>
    <r>
      <rPr>
        <u val="single"/>
        <sz val="11"/>
        <rFont val="ＭＳ 明朝"/>
        <family val="1"/>
      </rPr>
      <t xml:space="preserve">                                     </t>
    </r>
    <r>
      <rPr>
        <sz val="11"/>
        <rFont val="ＭＳ 明朝"/>
        <family val="1"/>
      </rPr>
      <t>印</t>
    </r>
  </si>
  <si>
    <t>土地・建物の地番</t>
  </si>
  <si>
    <t>面積</t>
  </si>
  <si>
    <t>評価額</t>
  </si>
  <si>
    <t>作成に当たっては，別冊てびき「Ⅳ　事業収支計画の算定」（11頁から15頁まで）を参照して作成してください。</t>
  </si>
  <si>
    <t>％　×</t>
  </si>
  <si>
    <t>従来型多床室・従来型個室</t>
  </si>
  <si>
    <t>仙台法務局</t>
  </si>
  <si>
    <t>　仙台法務局、区役所公園課</t>
  </si>
  <si>
    <t>建設局河川課、
経済局農林土木課等</t>
  </si>
  <si>
    <t>［様式13-２-１］</t>
  </si>
  <si>
    <t>１　1日あたりの訪問回数</t>
  </si>
  <si>
    <t>・1日あたりの訪問回数は</t>
  </si>
  <si>
    <t>訪問介護サービス費（身体●分/日）</t>
  </si>
  <si>
    <t>訪問介護サービス費（生活●分/日）</t>
  </si>
  <si>
    <t>訪問介護サービス費（乗降●分/日）</t>
  </si>
  <si>
    <t>　　</t>
  </si>
  <si>
    <t>1日あたりの介護報酬単位合計</t>
  </si>
  <si>
    <t>1日あたりの介護保険料収入　＝</t>
  </si>
  <si>
    <t>＝</t>
  </si>
  <si>
    <t>回　×</t>
  </si>
  <si>
    <t>=</t>
  </si>
  <si>
    <t>＝</t>
  </si>
  <si>
    <t>=</t>
  </si>
  <si>
    <t>＝</t>
  </si>
  <si>
    <t>=</t>
  </si>
  <si>
    <t>＝</t>
  </si>
  <si>
    <t>=</t>
  </si>
  <si>
    <t>　　①　＋　③　＋　⑤　　　　　　＝</t>
  </si>
  <si>
    <t>　　②　＋　④　＋　⑥　　　　　　＝</t>
  </si>
  <si>
    <t>［様式13-２-２］</t>
  </si>
  <si>
    <t>１　事業所の利用予定者数</t>
  </si>
  <si>
    <r>
      <t>・1月あたりの利用予定者数は</t>
    </r>
  </si>
  <si>
    <t>　居宅介護支援サービス費</t>
  </si>
  <si>
    <t>ヶ月×</t>
  </si>
  <si>
    <t>=</t>
  </si>
  <si>
    <t>（募集対象外施設：訪問介護事業所）</t>
  </si>
  <si>
    <t>（募集対象外施設： 居宅介護支援事業所）</t>
  </si>
  <si>
    <t>介護・看護職員配置表（ユニット型　１週当りの配置状況）</t>
  </si>
  <si>
    <t>介護・看護職員配置表（従来型　１週あたりの配置状況）</t>
  </si>
  <si>
    <t>償還計画表（民間融資用）</t>
  </si>
  <si>
    <t xml:space="preserve">  事業収入算定資料［様式13-１］の内容と整合性をとってください。</t>
  </si>
  <si>
    <t xml:space="preserve">  贈与者が土地又は建物を所有しているときは、「贈与者の資産状況」に面積及び評価額の合計を記入するとともに、［様式16］（別紙）土地・建物一覧表によりその内訳を添付してください。
  なお、所有関係が共有の場合には，［様式16］（別紙）土地・建物一覧表を次のとおり作成してください。</t>
  </si>
  <si>
    <r>
      <t>第４段階の入居者割合は</t>
    </r>
  </si>
  <si>
    <t>％、</t>
  </si>
  <si>
    <t>人とする。</t>
  </si>
  <si>
    <t>％ とする。</t>
  </si>
  <si>
    <r>
      <t>第１～３段階の入居者割合は</t>
    </r>
  </si>
  <si>
    <r>
      <t>ユニット型特養</t>
    </r>
    <r>
      <rPr>
        <sz val="8"/>
        <rFont val="ＭＳ Ｐゴシック"/>
        <family val="3"/>
      </rPr>
      <t>（第４段階）</t>
    </r>
  </si>
  <si>
    <r>
      <t>ユニット型特養</t>
    </r>
    <r>
      <rPr>
        <sz val="8"/>
        <rFont val="ＭＳ Ｐゴシック"/>
        <family val="3"/>
      </rPr>
      <t>（第１～第３段階）</t>
    </r>
  </si>
  <si>
    <r>
      <t>ショート</t>
    </r>
    <r>
      <rPr>
        <sz val="8"/>
        <rFont val="ＭＳ Ｐゴシック"/>
        <family val="3"/>
      </rPr>
      <t>（第４段階）</t>
    </r>
  </si>
  <si>
    <r>
      <t>ショート</t>
    </r>
    <r>
      <rPr>
        <sz val="8"/>
        <rFont val="ＭＳ Ｐゴシック"/>
        <family val="3"/>
      </rPr>
      <t>（第１～第３段階）</t>
    </r>
  </si>
  <si>
    <t>介護保険事業収入</t>
  </si>
  <si>
    <t>補助金収入</t>
  </si>
  <si>
    <t>経常経費寄付金収入</t>
  </si>
  <si>
    <t>土地賃借料</t>
  </si>
  <si>
    <t>支払利息支出</t>
  </si>
  <si>
    <t>事業収入計  (A)</t>
  </si>
  <si>
    <t>事業支出計  (B)</t>
  </si>
  <si>
    <t>事業活動による収支</t>
  </si>
  <si>
    <t>事業活動資金収支差額  （C=A-B）</t>
  </si>
  <si>
    <t>固定資産売却収入</t>
  </si>
  <si>
    <t>その他の活動による収支</t>
  </si>
  <si>
    <t>長期運営資金借入金元金償還寄付金収入</t>
  </si>
  <si>
    <t>長期運営資金借入金収入</t>
  </si>
  <si>
    <t>積立資産取崩収入</t>
  </si>
  <si>
    <t>その他の活動による収入</t>
  </si>
  <si>
    <t>その他の活動収入計  (G)</t>
  </si>
  <si>
    <t>長期運営資金借入金元金償還金支出</t>
  </si>
  <si>
    <t>積立資産支出</t>
  </si>
  <si>
    <t>その他の活動による支出</t>
  </si>
  <si>
    <t>その他の活動支出計  (H)</t>
  </si>
  <si>
    <t>その他の活動資金収支差額  （I=G-H）</t>
  </si>
  <si>
    <t>○○区分間繰入金収入</t>
  </si>
  <si>
    <t>○○区分間繰入金収入</t>
  </si>
  <si>
    <t>○○区分間繰入金支出</t>
  </si>
  <si>
    <t>１</t>
  </si>
  <si>
    <t>２</t>
  </si>
  <si>
    <t>(１)</t>
  </si>
  <si>
    <t>①</t>
  </si>
  <si>
    <t>②</t>
  </si>
  <si>
    <t>③</t>
  </si>
  <si>
    <t>④</t>
  </si>
  <si>
    <t>人件費支出</t>
  </si>
  <si>
    <t>事務費・事業費支出</t>
  </si>
  <si>
    <t>⑥</t>
  </si>
  <si>
    <t>支払利息支出</t>
  </si>
  <si>
    <t>⑦</t>
  </si>
  <si>
    <t>３</t>
  </si>
  <si>
    <t>(２)</t>
  </si>
  <si>
    <t xml:space="preserve">  別紙「人件費支出内訳」は当該施設のみの分を作成してください。</t>
  </si>
  <si>
    <t xml:space="preserve"> 「土地賃借料」は，今回の事業用地を有償賃貸借による方法で整備する場合に計上してください。</t>
  </si>
  <si>
    <t xml:space="preserve"> 「その他支出」の欄は介護保険収入の35％とします。（自動計算されます）</t>
  </si>
  <si>
    <t>　本計画に対して借入を行う場合，借入金の利息の支払い額について記載してください。なお，他様式との整合性をとってください。</t>
  </si>
  <si>
    <t>　本部会計のほか、他の区分からの繰入等を予定している場合は、勘定科目の名称を適切なものとすることに加え，備考欄に繰入元を記入してください。</t>
  </si>
  <si>
    <t>　併設する施設ごとに作成してください。</t>
  </si>
  <si>
    <t>償還計画書［様式９］作成にあたっての注意事項</t>
  </si>
  <si>
    <t>　[様式12]（別紙１）「人件費支出内訳書」と整合性をとり、次年度は法人給与規程等を参考に昇給を見込んでください。</t>
  </si>
  <si>
    <t>収支予算書［様式12］作成にあたっての注意事項</t>
  </si>
  <si>
    <t>土地・建物一覧表［様式16］作成にあたっての注意事項</t>
  </si>
  <si>
    <t>「寄附金」等を償還財源とする場合は、［様式９］別紙１「寄付者別充当額内訳」を寄付者ごとに内訳を記載してください。</t>
  </si>
  <si>
    <r>
      <t>　　3</t>
    </r>
    <r>
      <rPr>
        <sz val="11"/>
        <rFont val="ＭＳ Ｐゴシック"/>
        <family val="3"/>
      </rPr>
      <t xml:space="preserve"> 土地取得費分(</t>
    </r>
    <r>
      <rPr>
        <sz val="11"/>
        <color indexed="10"/>
        <rFont val="ＭＳ Ｐゴシック"/>
        <family val="3"/>
      </rPr>
      <t>既存の社会福祉法人のみ借入可能です</t>
    </r>
    <r>
      <rPr>
        <sz val="11"/>
        <rFont val="ＭＳ Ｐゴシック"/>
        <family val="3"/>
      </rPr>
      <t>）</t>
    </r>
  </si>
  <si>
    <t>(１) 新設・増築の別（該当する□に✔をご記入ください。）</t>
  </si>
  <si>
    <t>(１) 職種別の配置人員内訳</t>
  </si>
  <si>
    <t>　　　　　（様式は任意としますが，給与に付きましては[様式３］事業計画書の「２　職員配置計画」の職種別の内訳としてください。）</t>
  </si>
  <si>
    <t>※ １ユニットあたりの定員は10名以下で計画してください。また従来型個室・多床室の総定員は原則として計画定員数の30％以下とします。</t>
  </si>
  <si>
    <t>贈与者の資産状況（平成31年３月31日現在）</t>
  </si>
  <si>
    <t>贈与者の負債等状況（平成31年３月31日現在）</t>
  </si>
  <si>
    <t xml:space="preserve">              年      月      日</t>
  </si>
  <si>
    <t>土地・建物一覧表（平成31年３月31日現在）</t>
  </si>
  <si>
    <t xml:space="preserve">  土地、建物の評価額については、平成30年度固定資産税課税台帳に登録されている評価額を記載してください。</t>
  </si>
  <si>
    <t xml:space="preserve">  現在、法人において既存施設整備に伴う借入がある場合、又は資金計画において今年度に借入を予定している場合は、施設毎及び借入先毎に［様式９］別紙３により償還計画書を作成してください。 
　また［様式９］別紙２には［様式９］別紙３に基づき、借入先毎の令和元年度以降の償還合計額の集計を作成してください。</t>
  </si>
  <si>
    <t>初年度  （自）令和　4年 4 月 1 日        （至）令和　5年 3 月 31日</t>
  </si>
  <si>
    <t>次年度  （自）令和　5年 4 月 1 日        （至）令和　6年 3 月 31 日</t>
  </si>
  <si>
    <t>確認日    　　　　　　　　　　　　　　　　　　　　　　　　令和　　年　　月　　日                       　　　　　　　　　　　　　　　　　　　　　</t>
  </si>
  <si>
    <t>①確認日：　　　　　　　　　　　　
令和　　年　　月　　日　　　　　　　　　　　　　　　　　　　　　　</t>
  </si>
  <si>
    <t>②確認日：
令和　　年　　月　　日　　　　　　　　　　　　　　　　　　　　　　</t>
  </si>
  <si>
    <t>③確認日：　　　　　　　　　　　　
令和　　年　　月　　日　　　　　　　　　　　　　　　　　　　　　　</t>
  </si>
  <si>
    <t>④確認日：　　　　　　　　　　　　
令和　　年　　月　　日　　　　　　　　　　　　　　　　　　　　　　</t>
  </si>
  <si>
    <t>⑤確認日：　　　　　　　　　　　　
令和　　年　　月　　日　　　　　　　　　　　　　　　　　　　　　　</t>
  </si>
  <si>
    <t>⑥確認日：　　　　　　　　　　　　
令和　　年　　月　　日　　　　　　　　　　　　　　　　　　　　　　</t>
  </si>
  <si>
    <t>⑦確認日：　　　　　　　　　　　　
令和　　年　　月　　日　　　　　　　　　　　　　　　　　　　　　　</t>
  </si>
  <si>
    <t>⑧確認日：　　　　　　　　　　　　
令和　　年　　月　　日　　　　　　　　　　　　　　　　　　　　　　</t>
  </si>
  <si>
    <t>⑨確認日：　　　　　　　　　　　　
令和　　年　　月　　日　　　　　　　　　　　　　　　　　　　　　　</t>
  </si>
  <si>
    <t>⑩確認日：　　　　　　　　　　　　
令和　　年　　月　　日　　　　　　　　　　　　　　　　　　　　　　</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</si>
</sst>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lt;=999]000;[&lt;=99999]000\-00;000\-0000"/>
    <numFmt numFmtId="178" formatCode="0_ "/>
    <numFmt numFmtId="179" formatCode="#,##0_ "/>
    <numFmt numFmtId="180" formatCode="0.0_ "/>
    <numFmt numFmtId="181" formatCode="#,##0_);[Red]\(#,##0\)"/>
    <numFmt numFmtId="182" formatCode="#,##0.0;[Red]\-#,##0.0"/>
    <numFmt numFmtId="183" formatCode="#,##0;&quot;△ &quot;#,##0"/>
    <numFmt numFmtId="184" formatCode="0_);[Red]\(0\)"/>
    <numFmt numFmtId="185" formatCode="0;[Red]0"/>
    <numFmt numFmtId="186" formatCode="0;&quot;△ &quot;0"/>
    <numFmt numFmtId="187" formatCode="&quot;Yes&quot;;&quot;Yes&quot;;&quot;No&quot;"/>
    <numFmt numFmtId="188" formatCode="&quot;True&quot;;&quot;True&quot;;&quot;False&quot;"/>
    <numFmt numFmtId="189" formatCode="&quot;On&quot;;&quot;On&quot;;&quot;Off&quot;"/>
    <numFmt numFmtId="190" formatCode="[$€-2]\ #,##0.00_);[Red]\([$€-2]\ #,##0.00\)"/>
    <numFmt numFmtId="191" formatCode="#,##0.0_ "/>
    <numFmt numFmtId="192" formatCode="0.00_);[Red]\(0.00\)"/>
    <numFmt numFmtId="193" formatCode="#,##0.000_ "/>
    <numFmt numFmtId="194" formatCode="0.000_);[Red]\(0.000\)"/>
    <numFmt numFmtId="195" formatCode="0.00_ "/>
    <numFmt numFmtId="196" formatCode="#,##0_ ;[Red]\-#,##0\ "/>
    <numFmt numFmtId="197" formatCode="0_ ;[Red]\-0\ "/>
    <numFmt numFmtId="198" formatCode="#,##0.0_);[Red]\(#,##0.0\)"/>
    <numFmt numFmtId="199" formatCode="#,##0.0_ ;[Red]\-#,##0.0\ "/>
    <numFmt numFmtId="200" formatCode="0.0%"/>
    <numFmt numFmtId="201" formatCode="0.000_ "/>
    <numFmt numFmtId="202" formatCode="#,##0.000;[Red]\-#,##0.000"/>
    <numFmt numFmtId="203" formatCode="#,##0.0000;[Red]\-#,##0.0000"/>
    <numFmt numFmtId="204" formatCode="#,##0.00000;[Red]\-#,##0.00000"/>
    <numFmt numFmtId="205" formatCode="#,##0.000000;[Red]\-#,##0.000000"/>
    <numFmt numFmtId="206" formatCode="#,##0.0000000;[Red]\-#,##0.0000000"/>
    <numFmt numFmtId="207" formatCode="#,##0.00000000;[Red]\-#,##0.00000000"/>
    <numFmt numFmtId="208" formatCode="#,##0.000000000;[Red]\-#,##0.000000000"/>
    <numFmt numFmtId="209" formatCode="#,##0.0000000000;[Red]\-#,##0.0000000000"/>
    <numFmt numFmtId="210" formatCode="#,##0.00_ ;[Red]\-#,##0.00\ "/>
    <numFmt numFmtId="211" formatCode="0.00000"/>
    <numFmt numFmtId="212" formatCode="0.0000"/>
    <numFmt numFmtId="213" formatCode="0.000"/>
    <numFmt numFmtId="214" formatCode="0.0"/>
    <numFmt numFmtId="215" formatCode="&quot;㎡&quot;"/>
    <numFmt numFmtId="216" formatCode="yy/mm/dd"/>
    <numFmt numFmtId="217" formatCode="#,##0&quot;円&quot;"/>
    <numFmt numFmtId="218" formatCode="\(#,##0.00_)\);[Red]\(\(#,##0.00\)\)"/>
    <numFmt numFmtId="219" formatCode="\(#,##0.00_)\);[Red]\(#,##0.00\)"/>
    <numFmt numFmtId="220" formatCode="\(#,##0.00_)\);[Red]\(\-#,##0.00\)"/>
    <numFmt numFmtId="221" formatCode="\(#,##0.0_)\);[Red]\(\-#,##0.0\)"/>
    <numFmt numFmtId="222" formatCode="\(#,##0_)\);[Red]\(\-#,##0\)"/>
    <numFmt numFmtId="223" formatCode="\(\(#,##0_)\);[Red]\(\(\-#,##0\)\)"/>
    <numFmt numFmtId="224" formatCode="\(#,##0_)\);[Red]\(\(\-#,##0\)\)"/>
    <numFmt numFmtId="225" formatCode="&quot;¥&quot;#,##0_);[Red]\(&quot;¥&quot;#,##0\)"/>
    <numFmt numFmtId="226" formatCode="&quot;¥&quot;#,##0.0_);[Red]\(&quot;¥&quot;#,##0.0\)"/>
    <numFmt numFmtId="227" formatCode="_ #,##0;[Red]_ \-#,##0"/>
    <numFmt numFmtId="228" formatCode="&quot;¥&quot;#,##0.0;[Red]&quot;¥&quot;\-#,##0.0"/>
    <numFmt numFmtId="229" formatCode="#,##0_);\(#,##0\)"/>
    <numFmt numFmtId="230" formatCode="#,##0.00_);[Red]\(#,##0.00\)"/>
    <numFmt numFmtId="231" formatCode="#,##0.0;&quot;△ &quot;#,##0.0"/>
    <numFmt numFmtId="232" formatCode="General&quot;人&quot;"/>
    <numFmt numFmtId="233" formatCode="#,##0;&quot;▲ &quot;#,##0"/>
    <numFmt numFmtId="234" formatCode="0.000%"/>
  </numFmts>
  <fonts count="84">
    <font>
      <sz val="11"/>
      <name val="ＭＳ Ｐゴシック"/>
      <family val="3"/>
    </font>
    <font>
      <sz val="6"/>
      <name val="ＭＳ Ｐゴシック"/>
      <family val="3"/>
    </font>
    <font>
      <sz val="14"/>
      <name val="ＭＳ Ｐゴシック"/>
      <family val="3"/>
    </font>
    <font>
      <sz val="11"/>
      <name val="ＭＳ 明朝"/>
      <family val="1"/>
    </font>
    <font>
      <b/>
      <sz val="12"/>
      <name val="ＭＳ Ｐゴシック"/>
      <family val="3"/>
    </font>
    <font>
      <sz val="11"/>
      <name val="ＭＳ ゴシック"/>
      <family val="3"/>
    </font>
    <font>
      <b/>
      <sz val="11"/>
      <name val="ＭＳ Ｐゴシック"/>
      <family val="3"/>
    </font>
    <font>
      <b/>
      <sz val="14"/>
      <name val="ＭＳ Ｐゴシック"/>
      <family val="3"/>
    </font>
    <font>
      <sz val="9"/>
      <name val="ＭＳ Ｐゴシック"/>
      <family val="3"/>
    </font>
    <font>
      <b/>
      <sz val="16"/>
      <name val="ＭＳ Ｐゴシック"/>
      <family val="3"/>
    </font>
    <font>
      <b/>
      <sz val="11"/>
      <name val="ＭＳ ゴシック"/>
      <family val="3"/>
    </font>
    <font>
      <b/>
      <sz val="11"/>
      <name val="ＭＳ 明朝"/>
      <family val="1"/>
    </font>
    <font>
      <u val="single"/>
      <sz val="11"/>
      <name val="ＭＳ 明朝"/>
      <family val="1"/>
    </font>
    <font>
      <sz val="10"/>
      <name val="ＭＳ Ｐゴシック"/>
      <family val="3"/>
    </font>
    <font>
      <b/>
      <sz val="10"/>
      <name val="ＭＳ Ｐゴシック"/>
      <family val="3"/>
    </font>
    <font>
      <b/>
      <sz val="12"/>
      <color indexed="10"/>
      <name val="ＭＳ Ｐゴシック"/>
      <family val="3"/>
    </font>
    <font>
      <b/>
      <u val="single"/>
      <sz val="14"/>
      <color indexed="10"/>
      <name val="ＭＳ 明朝"/>
      <family val="1"/>
    </font>
    <font>
      <b/>
      <sz val="9"/>
      <name val="ＭＳ Ｐゴシック"/>
      <family val="3"/>
    </font>
    <font>
      <b/>
      <sz val="11"/>
      <color indexed="10"/>
      <name val="ＭＳ Ｐゴシック"/>
      <family val="3"/>
    </font>
    <font>
      <b/>
      <sz val="11"/>
      <color indexed="12"/>
      <name val="ＭＳ Ｐゴシック"/>
      <family val="3"/>
    </font>
    <font>
      <sz val="11"/>
      <color indexed="10"/>
      <name val="ＭＳ Ｐゴシック"/>
      <family val="3"/>
    </font>
    <font>
      <b/>
      <u val="single"/>
      <sz val="11"/>
      <color indexed="10"/>
      <name val="ＭＳ Ｐゴシック"/>
      <family val="3"/>
    </font>
    <font>
      <u val="single"/>
      <sz val="11"/>
      <color indexed="12"/>
      <name val="ＭＳ Ｐゴシック"/>
      <family val="3"/>
    </font>
    <font>
      <u val="single"/>
      <sz val="11"/>
      <color indexed="36"/>
      <name val="ＭＳ Ｐゴシック"/>
      <family val="3"/>
    </font>
    <font>
      <sz val="9"/>
      <color indexed="10"/>
      <name val="ＭＳ Ｐゴシック"/>
      <family val="3"/>
    </font>
    <font>
      <b/>
      <sz val="9"/>
      <color indexed="10"/>
      <name val="ＭＳ Ｐゴシック"/>
      <family val="3"/>
    </font>
    <font>
      <sz val="11"/>
      <name val="MS UI Gothic"/>
      <family val="3"/>
    </font>
    <font>
      <b/>
      <sz val="14"/>
      <name val="ＭＳ ゴシック"/>
      <family val="3"/>
    </font>
    <font>
      <sz val="10"/>
      <name val="ＭＳ ゴシック"/>
      <family val="3"/>
    </font>
    <font>
      <b/>
      <sz val="10"/>
      <name val="ＭＳ ゴシック"/>
      <family val="3"/>
    </font>
    <font>
      <sz val="12"/>
      <name val="ＭＳ ゴシック"/>
      <family val="3"/>
    </font>
    <font>
      <sz val="11"/>
      <name val="Times New Roman"/>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ゴシック"/>
      <family val="3"/>
    </font>
    <font>
      <sz val="9"/>
      <name val="ＭＳ ゴシック"/>
      <family val="3"/>
    </font>
    <font>
      <sz val="10"/>
      <name val="MS UI Gothic"/>
      <family val="3"/>
    </font>
    <font>
      <sz val="11"/>
      <color indexed="12"/>
      <name val="ＭＳ ゴシック"/>
      <family val="3"/>
    </font>
    <font>
      <sz val="11"/>
      <color indexed="10"/>
      <name val="ＭＳ ゴシック"/>
      <family val="3"/>
    </font>
    <font>
      <b/>
      <sz val="10"/>
      <color indexed="12"/>
      <name val="ＭＳ ゴシック"/>
      <family val="3"/>
    </font>
    <font>
      <b/>
      <sz val="10"/>
      <color indexed="10"/>
      <name val="ＭＳ Ｐゴシック"/>
      <family val="3"/>
    </font>
    <font>
      <u val="single"/>
      <sz val="10"/>
      <color indexed="10"/>
      <name val="ＭＳ Ｐゴシック"/>
      <family val="3"/>
    </font>
    <font>
      <u val="single"/>
      <sz val="9"/>
      <name val="ＭＳ Ｐゴシック"/>
      <family val="3"/>
    </font>
    <font>
      <sz val="10"/>
      <color indexed="10"/>
      <name val="ＭＳ Ｐゴシック"/>
      <family val="3"/>
    </font>
    <font>
      <b/>
      <sz val="11"/>
      <color indexed="10"/>
      <name val="ＭＳ ゴシック"/>
      <family val="3"/>
    </font>
    <font>
      <sz val="8"/>
      <name val="ＭＳ 明朝"/>
      <family val="1"/>
    </font>
    <font>
      <sz val="12"/>
      <name val="ＭＳ 明朝"/>
      <family val="1"/>
    </font>
    <font>
      <sz val="10"/>
      <name val="ＭＳ 明朝"/>
      <family val="1"/>
    </font>
    <font>
      <i/>
      <sz val="9"/>
      <name val="ＭＳ ゴシック"/>
      <family val="3"/>
    </font>
    <font>
      <sz val="7.5"/>
      <name val="ＭＳ 明朝"/>
      <family val="1"/>
    </font>
    <font>
      <sz val="5"/>
      <name val="ＭＳ 明朝"/>
      <family val="1"/>
    </font>
    <font>
      <b/>
      <sz val="11"/>
      <color indexed="10"/>
      <name val="ＭＳ Ｐ明朝"/>
      <family val="1"/>
    </font>
    <font>
      <sz val="11"/>
      <name val="ＭＳ Ｐ明朝"/>
      <family val="1"/>
    </font>
    <font>
      <sz val="11"/>
      <color indexed="10"/>
      <name val="ＭＳ Ｐ明朝"/>
      <family val="1"/>
    </font>
    <font>
      <sz val="9"/>
      <name val="ＭＳ 明朝"/>
      <family val="1"/>
    </font>
    <font>
      <b/>
      <sz val="11"/>
      <color indexed="12"/>
      <name val="ＭＳ Ｐ明朝"/>
      <family val="1"/>
    </font>
    <font>
      <sz val="11"/>
      <color indexed="12"/>
      <name val="ＭＳ 明朝"/>
      <family val="1"/>
    </font>
    <font>
      <sz val="11"/>
      <color indexed="10"/>
      <name val="ＭＳ 明朝"/>
      <family val="1"/>
    </font>
    <font>
      <sz val="12"/>
      <name val="ＭＳ Ｐゴシック"/>
      <family val="3"/>
    </font>
    <font>
      <sz val="16"/>
      <name val="ＭＳ Ｐゴシック"/>
      <family val="3"/>
    </font>
    <font>
      <u val="single"/>
      <sz val="11"/>
      <name val="ＭＳ ゴシック"/>
      <family val="3"/>
    </font>
    <font>
      <sz val="16"/>
      <name val="ＭＳ ゴシック"/>
      <family val="3"/>
    </font>
    <font>
      <sz val="14"/>
      <name val="ＭＳ ゴシック"/>
      <family val="3"/>
    </font>
    <font>
      <b/>
      <sz val="11"/>
      <name val="ＭＳ Ｐ明朝"/>
      <family val="1"/>
    </font>
    <font>
      <sz val="9"/>
      <color indexed="10"/>
      <name val="ＭＳ 明朝"/>
      <family val="1"/>
    </font>
    <font>
      <u val="single"/>
      <sz val="8"/>
      <name val="ＭＳ 明朝"/>
      <family val="1"/>
    </font>
    <font>
      <sz val="8"/>
      <name val="ＭＳ Ｐゴシック"/>
      <family val="3"/>
    </font>
    <font>
      <b/>
      <sz val="12"/>
      <name val="ＭＳ ゴシック"/>
      <family val="3"/>
    </font>
    <font>
      <b/>
      <sz val="8"/>
      <name val="ＭＳ Ｐゴシック"/>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8"/>
        <bgColor indexed="64"/>
      </patternFill>
    </fill>
    <fill>
      <patternFill patternType="solid">
        <fgColor indexed="14"/>
        <bgColor indexed="64"/>
      </patternFill>
    </fill>
    <fill>
      <patternFill patternType="solid">
        <fgColor theme="0"/>
        <bgColor indexed="64"/>
      </patternFill>
    </fill>
  </fills>
  <borders count="30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color indexed="63"/>
      </right>
      <top style="thin"/>
      <bottom>
        <color indexed="63"/>
      </bottom>
    </border>
    <border>
      <left style="thin"/>
      <right>
        <color indexed="63"/>
      </right>
      <top style="hair"/>
      <bottom style="hair"/>
    </border>
    <border>
      <left style="thin"/>
      <right>
        <color indexed="63"/>
      </right>
      <top>
        <color indexed="63"/>
      </top>
      <bottom style="thin"/>
    </border>
    <border>
      <left>
        <color indexed="63"/>
      </left>
      <right style="thin"/>
      <top style="thin"/>
      <bottom>
        <color indexed="63"/>
      </bottom>
    </border>
    <border>
      <left>
        <color indexed="63"/>
      </left>
      <right style="thin"/>
      <top style="hair"/>
      <bottom style="hair"/>
    </border>
    <border>
      <left>
        <color indexed="63"/>
      </left>
      <right style="thin"/>
      <top>
        <color indexed="63"/>
      </top>
      <bottom style="thin"/>
    </border>
    <border>
      <left style="hair"/>
      <right style="hair"/>
      <top style="thin"/>
      <bottom>
        <color indexed="63"/>
      </bottom>
    </border>
    <border>
      <left style="hair"/>
      <right style="hair"/>
      <top style="hair"/>
      <bottom style="hair"/>
    </border>
    <border>
      <left style="hair"/>
      <right style="hair"/>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hair"/>
      <right style="thin"/>
      <top style="thin"/>
      <bottom style="thin"/>
    </border>
    <border>
      <left style="medium"/>
      <right style="thin"/>
      <top style="thin"/>
      <bottom style="thin"/>
    </border>
    <border>
      <left style="hair"/>
      <right style="thin"/>
      <top style="thin"/>
      <bottom>
        <color indexed="63"/>
      </bottom>
    </border>
    <border>
      <left style="hair"/>
      <right style="thin"/>
      <top style="hair"/>
      <bottom style="hair"/>
    </border>
    <border>
      <left>
        <color indexed="63"/>
      </left>
      <right style="thin"/>
      <top style="thin"/>
      <bottom style="thin"/>
    </border>
    <border>
      <left style="hair"/>
      <right style="hair"/>
      <top style="thin"/>
      <bottom style="thin"/>
    </border>
    <border>
      <left style="thin"/>
      <right style="thin"/>
      <top style="thin"/>
      <bottom style="double"/>
    </border>
    <border>
      <left style="thin"/>
      <right style="thin"/>
      <top style="thin"/>
      <bottom style="hair"/>
    </border>
    <border>
      <left style="thin"/>
      <right style="thin"/>
      <top>
        <color indexed="63"/>
      </top>
      <bottom>
        <color indexed="63"/>
      </bottom>
    </border>
    <border>
      <left style="thin"/>
      <right>
        <color indexed="63"/>
      </right>
      <top style="hair"/>
      <bottom style="thin"/>
    </border>
    <border>
      <left style="hair"/>
      <right style="thin"/>
      <top style="hair"/>
      <bottom style="thin"/>
    </border>
    <border>
      <left style="thin"/>
      <right style="thin"/>
      <top style="hair"/>
      <bottom style="thin"/>
    </border>
    <border>
      <left style="thin"/>
      <right style="thin"/>
      <top style="medium"/>
      <bottom>
        <color indexed="63"/>
      </bottom>
    </border>
    <border>
      <left style="hair"/>
      <right style="thin"/>
      <top>
        <color indexed="63"/>
      </top>
      <bottom style="thin"/>
    </border>
    <border>
      <left style="thin"/>
      <right style="thin"/>
      <top>
        <color indexed="63"/>
      </top>
      <bottom style="medium"/>
    </border>
    <border>
      <left style="thin"/>
      <right style="thin"/>
      <top style="medium"/>
      <bottom style="medium"/>
    </border>
    <border>
      <left style="thin"/>
      <right style="thin"/>
      <top style="medium"/>
      <bottom style="thin"/>
    </border>
    <border>
      <left style="thin"/>
      <right style="hair"/>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medium"/>
      <right style="thin"/>
      <top style="thin"/>
      <bottom style="double"/>
    </border>
    <border>
      <left style="medium"/>
      <right style="thin"/>
      <top>
        <color indexed="63"/>
      </top>
      <bottom style="mediu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diagonalUp="1">
      <left style="thin"/>
      <right style="thin"/>
      <top style="double"/>
      <bottom style="medium"/>
      <diagonal style="thin"/>
    </border>
    <border diagonalUp="1">
      <left style="thin"/>
      <right style="thin"/>
      <top style="double"/>
      <bottom style="thin"/>
      <diagonal style="thin"/>
    </border>
    <border>
      <left style="dotted"/>
      <right>
        <color indexed="63"/>
      </right>
      <top style="dotted"/>
      <bottom style="dotted"/>
    </border>
    <border>
      <left>
        <color indexed="63"/>
      </left>
      <right>
        <color indexed="63"/>
      </right>
      <top style="dotted"/>
      <bottom style="dotted"/>
    </border>
    <border>
      <left style="dotted"/>
      <right>
        <color indexed="63"/>
      </right>
      <top>
        <color indexed="63"/>
      </top>
      <bottom>
        <color indexed="63"/>
      </bottom>
    </border>
    <border>
      <left style="hair"/>
      <right style="hair"/>
      <top style="hair"/>
      <bottom style="thin"/>
    </border>
    <border diagonalDown="1">
      <left style="thin"/>
      <right style="hair"/>
      <top style="hair"/>
      <bottom style="thin"/>
      <diagonal style="hair"/>
    </border>
    <border diagonalDown="1">
      <left style="hair"/>
      <right style="thin"/>
      <top style="hair"/>
      <bottom style="thin"/>
      <diagonal style="hair"/>
    </border>
    <border>
      <left style="thin"/>
      <right style="hair"/>
      <top style="thin"/>
      <bottom>
        <color indexed="63"/>
      </bottom>
    </border>
    <border>
      <left style="hair"/>
      <right>
        <color indexed="63"/>
      </right>
      <top style="thin"/>
      <bottom>
        <color indexed="63"/>
      </bottom>
    </border>
    <border>
      <left style="thin"/>
      <right style="hair"/>
      <top style="hair"/>
      <bottom style="hair"/>
    </border>
    <border>
      <left style="hair"/>
      <right>
        <color indexed="63"/>
      </right>
      <top style="hair"/>
      <bottom style="hair"/>
    </border>
    <border>
      <left style="hair"/>
      <right>
        <color indexed="63"/>
      </right>
      <top>
        <color indexed="63"/>
      </top>
      <bottom style="thin"/>
    </border>
    <border>
      <left>
        <color indexed="63"/>
      </left>
      <right>
        <color indexed="63"/>
      </right>
      <top style="hair"/>
      <bottom style="hair"/>
    </border>
    <border>
      <left style="thin"/>
      <right style="hair"/>
      <top style="thin"/>
      <bottom style="thin"/>
    </border>
    <border>
      <left style="medium">
        <color indexed="10"/>
      </left>
      <right style="medium">
        <color indexed="10"/>
      </right>
      <top style="medium">
        <color indexed="10"/>
      </top>
      <bottom style="medium">
        <color indexed="10"/>
      </bottom>
    </border>
    <border>
      <left style="thin"/>
      <right style="medium"/>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medium"/>
      <bottom>
        <color indexed="63"/>
      </bottom>
    </border>
    <border>
      <left style="hair"/>
      <right>
        <color indexed="63"/>
      </right>
      <top style="medium"/>
      <bottom>
        <color indexed="63"/>
      </bottom>
    </border>
    <border>
      <left style="hair"/>
      <right style="hair"/>
      <top style="medium"/>
      <bottom>
        <color indexed="63"/>
      </bottom>
    </border>
    <border>
      <left style="hair"/>
      <right style="medium"/>
      <top style="medium"/>
      <bottom>
        <color indexed="63"/>
      </bottom>
    </border>
    <border>
      <left style="hair"/>
      <right style="medium"/>
      <top style="hair"/>
      <bottom style="hair"/>
    </border>
    <border>
      <left style="hair"/>
      <right style="medium"/>
      <top>
        <color indexed="63"/>
      </top>
      <bottom style="thin"/>
    </border>
    <border>
      <left style="hair"/>
      <right style="medium"/>
      <top style="thin"/>
      <bottom>
        <color indexed="63"/>
      </bottom>
    </border>
    <border>
      <left style="thin"/>
      <right style="hair"/>
      <top>
        <color indexed="63"/>
      </top>
      <bottom style="medium"/>
    </border>
    <border>
      <left style="hair"/>
      <right>
        <color indexed="63"/>
      </right>
      <top>
        <color indexed="63"/>
      </top>
      <bottom style="medium"/>
    </border>
    <border>
      <left style="hair"/>
      <right style="hair"/>
      <top>
        <color indexed="63"/>
      </top>
      <bottom style="medium"/>
    </border>
    <border>
      <left style="hair"/>
      <right style="medium"/>
      <top>
        <color indexed="63"/>
      </top>
      <bottom style="medium"/>
    </border>
    <border>
      <left>
        <color indexed="63"/>
      </left>
      <right style="hair"/>
      <top style="medium"/>
      <bottom>
        <color indexed="63"/>
      </bottom>
    </border>
    <border>
      <left>
        <color indexed="63"/>
      </left>
      <right style="hair"/>
      <top style="hair"/>
      <bottom style="hair"/>
    </border>
    <border>
      <left>
        <color indexed="63"/>
      </left>
      <right style="hair"/>
      <top>
        <color indexed="63"/>
      </top>
      <bottom style="thin"/>
    </border>
    <border>
      <left>
        <color indexed="63"/>
      </left>
      <right style="hair"/>
      <top style="thin"/>
      <bottom>
        <color indexed="63"/>
      </bottom>
    </border>
    <border>
      <left>
        <color indexed="63"/>
      </left>
      <right style="hair"/>
      <top>
        <color indexed="63"/>
      </top>
      <bottom style="medium"/>
    </border>
    <border>
      <left style="hair"/>
      <right style="thin"/>
      <top style="medium"/>
      <bottom>
        <color indexed="63"/>
      </bottom>
    </border>
    <border>
      <left style="hair"/>
      <right style="thin"/>
      <top>
        <color indexed="63"/>
      </top>
      <bottom style="medium"/>
    </border>
    <border>
      <left style="medium"/>
      <right style="thin"/>
      <top style="thin"/>
      <bottom>
        <color indexed="63"/>
      </bottom>
    </border>
    <border>
      <left style="medium"/>
      <right style="thin"/>
      <top style="hair"/>
      <bottom style="hair"/>
    </border>
    <border>
      <left style="medium"/>
      <right style="thin"/>
      <top>
        <color indexed="63"/>
      </top>
      <bottom style="thin"/>
    </border>
    <border>
      <left style="thin"/>
      <right>
        <color indexed="63"/>
      </right>
      <top style="thin"/>
      <bottom style="double"/>
    </border>
    <border>
      <left>
        <color indexed="63"/>
      </left>
      <right style="medium"/>
      <top style="thin"/>
      <bottom style="double"/>
    </border>
    <border>
      <left>
        <color indexed="63"/>
      </left>
      <right>
        <color indexed="63"/>
      </right>
      <top>
        <color indexed="63"/>
      </top>
      <bottom style="medium"/>
    </border>
    <border>
      <left>
        <color indexed="63"/>
      </left>
      <right style="medium"/>
      <top style="thin"/>
      <bottom>
        <color indexed="63"/>
      </bottom>
    </border>
    <border>
      <left>
        <color indexed="63"/>
      </left>
      <right style="medium"/>
      <top style="hair"/>
      <bottom style="hair"/>
    </border>
    <border>
      <left>
        <color indexed="63"/>
      </left>
      <right style="medium"/>
      <top>
        <color indexed="63"/>
      </top>
      <bottom style="thin"/>
    </border>
    <border>
      <left style="thin"/>
      <right>
        <color indexed="63"/>
      </right>
      <top style="thin"/>
      <bottom style="hair"/>
    </border>
    <border>
      <left>
        <color indexed="63"/>
      </left>
      <right style="medium"/>
      <top style="thin"/>
      <bottom style="hair"/>
    </border>
    <border>
      <left>
        <color indexed="63"/>
      </left>
      <right style="medium"/>
      <top>
        <color indexed="63"/>
      </top>
      <bottom style="double"/>
    </border>
    <border>
      <left>
        <color indexed="63"/>
      </left>
      <right style="medium"/>
      <top>
        <color indexed="63"/>
      </top>
      <bottom style="medium"/>
    </border>
    <border>
      <left style="medium"/>
      <right style="thin"/>
      <top style="double"/>
      <bottom style="hair"/>
    </border>
    <border>
      <left>
        <color indexed="63"/>
      </left>
      <right>
        <color indexed="63"/>
      </right>
      <top style="double"/>
      <bottom style="hair"/>
    </border>
    <border>
      <left style="hair"/>
      <right style="hair"/>
      <top style="double"/>
      <bottom style="hair"/>
    </border>
    <border>
      <left>
        <color indexed="63"/>
      </left>
      <right style="medium"/>
      <top style="double"/>
      <bottom style="hair"/>
    </border>
    <border>
      <left style="hair"/>
      <right style="thin"/>
      <top style="thin"/>
      <bottom style="double"/>
    </border>
    <border>
      <left style="thin"/>
      <right>
        <color indexed="63"/>
      </right>
      <top style="medium"/>
      <bottom>
        <color indexed="63"/>
      </bottom>
    </border>
    <border>
      <left style="hair"/>
      <right style="thin"/>
      <top style="thin"/>
      <bottom style="hair"/>
    </border>
    <border>
      <left style="thin"/>
      <right>
        <color indexed="63"/>
      </right>
      <top style="medium"/>
      <bottom style="medium"/>
    </border>
    <border>
      <left style="hair"/>
      <right style="thin"/>
      <top style="medium"/>
      <bottom style="medium"/>
    </border>
    <border>
      <left style="thin"/>
      <right>
        <color indexed="63"/>
      </right>
      <top style="medium"/>
      <bottom style="thin"/>
    </border>
    <border>
      <left style="hair"/>
      <right style="thin"/>
      <top style="medium"/>
      <bottom style="thin"/>
    </border>
    <border>
      <left style="thin"/>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medium"/>
    </border>
    <border>
      <left style="hair"/>
      <right style="thin"/>
      <top style="thin"/>
      <bottom style="medium"/>
    </border>
    <border>
      <left style="medium"/>
      <right style="thin"/>
      <top style="thin"/>
      <bottom style="medium"/>
    </border>
    <border>
      <left>
        <color indexed="63"/>
      </left>
      <right>
        <color indexed="63"/>
      </right>
      <top style="thin"/>
      <bottom style="medium"/>
    </border>
    <border>
      <left style="hair"/>
      <right style="hair"/>
      <top style="thin"/>
      <bottom style="medium"/>
    </border>
    <border>
      <left>
        <color indexed="63"/>
      </left>
      <right style="medium"/>
      <top style="thin"/>
      <bottom style="medium"/>
    </border>
    <border>
      <left style="hair"/>
      <right>
        <color indexed="63"/>
      </right>
      <top>
        <color indexed="63"/>
      </top>
      <bottom>
        <color indexed="63"/>
      </bottom>
    </border>
    <border>
      <left>
        <color indexed="63"/>
      </left>
      <right style="hair"/>
      <top>
        <color indexed="63"/>
      </top>
      <bottom>
        <color indexed="63"/>
      </bottom>
    </border>
    <border>
      <left style="hair"/>
      <right style="medium"/>
      <top>
        <color indexed="63"/>
      </top>
      <bottom>
        <color indexed="63"/>
      </bottom>
    </border>
    <border>
      <left style="thin"/>
      <right style="hair"/>
      <top style="hair"/>
      <bottom style="thin"/>
    </border>
    <border>
      <left style="hair"/>
      <right>
        <color indexed="63"/>
      </right>
      <top style="hair"/>
      <bottom style="thin"/>
    </border>
    <border>
      <left>
        <color indexed="63"/>
      </left>
      <right style="hair"/>
      <top style="hair"/>
      <bottom style="thin"/>
    </border>
    <border>
      <left style="thin"/>
      <right style="hair"/>
      <top style="thin"/>
      <bottom style="hair"/>
    </border>
    <border>
      <left style="hair"/>
      <right>
        <color indexed="63"/>
      </right>
      <top style="thin"/>
      <bottom style="hair"/>
    </border>
    <border>
      <left>
        <color indexed="63"/>
      </left>
      <right style="hair"/>
      <top style="thin"/>
      <bottom style="hair"/>
    </border>
    <border>
      <left style="thin"/>
      <right style="thin"/>
      <top style="medium"/>
      <bottom style="hair"/>
    </border>
    <border>
      <left style="thin"/>
      <right>
        <color indexed="63"/>
      </right>
      <top style="medium"/>
      <bottom style="hair"/>
    </border>
    <border>
      <left style="thin"/>
      <right style="hair"/>
      <top style="medium"/>
      <bottom style="hair"/>
    </border>
    <border>
      <left style="hair"/>
      <right style="hair"/>
      <top style="medium"/>
      <bottom style="hair"/>
    </border>
    <border>
      <left style="hair"/>
      <right style="medium"/>
      <top style="medium"/>
      <bottom style="hair"/>
    </border>
    <border>
      <left style="hair"/>
      <right style="medium"/>
      <top style="hair"/>
      <bottom style="thin"/>
    </border>
    <border>
      <left style="hair"/>
      <right style="hair"/>
      <top style="thin"/>
      <bottom style="hair"/>
    </border>
    <border>
      <left style="hair"/>
      <right style="medium"/>
      <top style="thin"/>
      <bottom style="hair"/>
    </border>
    <border>
      <left style="thin"/>
      <right style="thin"/>
      <top style="hair"/>
      <bottom style="medium"/>
    </border>
    <border>
      <left style="thin"/>
      <right>
        <color indexed="63"/>
      </right>
      <top style="hair"/>
      <bottom style="medium"/>
    </border>
    <border>
      <left style="thin"/>
      <right style="hair"/>
      <top style="hair"/>
      <bottom style="medium"/>
    </border>
    <border>
      <left style="hair"/>
      <right style="hair"/>
      <top style="hair"/>
      <bottom style="medium"/>
    </border>
    <border>
      <left style="hair"/>
      <right style="medium"/>
      <top style="hair"/>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thin"/>
      <right style="medium"/>
      <top style="thin"/>
      <bottom>
        <color indexed="63"/>
      </bottom>
    </border>
    <border>
      <left style="medium"/>
      <right>
        <color indexed="63"/>
      </right>
      <top style="medium"/>
      <bottom style="medium"/>
    </border>
    <border>
      <left style="medium"/>
      <right style="thin"/>
      <top style="medium"/>
      <bottom style="medium"/>
    </border>
    <border>
      <left style="thin"/>
      <right style="medium"/>
      <top style="medium"/>
      <bottom style="medium"/>
    </border>
    <border diagonalDown="1">
      <left style="thin"/>
      <right style="thin"/>
      <top style="thin"/>
      <bottom style="thin"/>
      <diagonal style="thin"/>
    </border>
    <border>
      <left style="medium"/>
      <right style="thin"/>
      <top style="medium"/>
      <bottom style="thin"/>
    </border>
    <border>
      <left style="thin"/>
      <right style="medium"/>
      <top style="medium"/>
      <bottom style="thin"/>
    </border>
    <border>
      <left style="medium"/>
      <right>
        <color indexed="63"/>
      </right>
      <top style="thin"/>
      <bottom style="medium"/>
    </border>
    <border>
      <left style="medium"/>
      <right style="medium"/>
      <top style="medium"/>
      <bottom>
        <color indexed="63"/>
      </bottom>
    </border>
    <border>
      <left style="medium"/>
      <right style="medium"/>
      <top style="hair"/>
      <bottom style="hair"/>
    </border>
    <border>
      <left style="medium"/>
      <right style="medium"/>
      <top>
        <color indexed="63"/>
      </top>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thin"/>
      <right style="dashed"/>
      <top style="hair"/>
      <bottom style="thin"/>
    </border>
    <border>
      <left style="thin"/>
      <right style="thin"/>
      <top style="dashDot"/>
      <bottom style="dotted"/>
    </border>
    <border>
      <left style="thin"/>
      <right style="thin"/>
      <top style="dotted"/>
      <bottom style="thin"/>
    </border>
    <border>
      <left style="dashed"/>
      <right style="dashed"/>
      <top style="medium"/>
      <bottom style="medium"/>
    </border>
    <border>
      <left>
        <color indexed="63"/>
      </left>
      <right style="thin"/>
      <top style="medium"/>
      <bottom style="medium"/>
    </border>
    <border>
      <left style="thin"/>
      <right style="double"/>
      <top style="medium"/>
      <bottom style="medium"/>
    </border>
    <border>
      <left>
        <color indexed="63"/>
      </left>
      <right style="double"/>
      <top>
        <color indexed="63"/>
      </top>
      <bottom style="thin"/>
    </border>
    <border>
      <left style="dashed"/>
      <right style="dashed"/>
      <top>
        <color indexed="63"/>
      </top>
      <bottom style="thin"/>
    </border>
    <border>
      <left style="thin"/>
      <right style="double"/>
      <top>
        <color indexed="63"/>
      </top>
      <bottom style="thin"/>
    </border>
    <border>
      <left style="dashed"/>
      <right style="dashed"/>
      <top>
        <color indexed="63"/>
      </top>
      <bottom>
        <color indexed="63"/>
      </bottom>
    </border>
    <border>
      <left style="thin"/>
      <right style="double"/>
      <top>
        <color indexed="63"/>
      </top>
      <bottom>
        <color indexed="63"/>
      </bottom>
    </border>
    <border>
      <left style="thin"/>
      <right style="medium"/>
      <top>
        <color indexed="63"/>
      </top>
      <bottom style="hair"/>
    </border>
    <border>
      <left style="medium"/>
      <right>
        <color indexed="63"/>
      </right>
      <top style="medium"/>
      <bottom style="hair"/>
    </border>
    <border>
      <left style="hair"/>
      <right style="thin"/>
      <top style="medium"/>
      <bottom style="hair"/>
    </border>
    <border>
      <left style="thin"/>
      <right style="medium"/>
      <top style="medium"/>
      <bottom style="hair"/>
    </border>
    <border>
      <left style="thin"/>
      <right style="medium"/>
      <top style="hair"/>
      <bottom style="hair"/>
    </border>
    <border>
      <left style="medium"/>
      <right>
        <color indexed="63"/>
      </right>
      <top style="hair"/>
      <bottom style="hair"/>
    </border>
    <border diagonalDown="1">
      <left style="medium"/>
      <right>
        <color indexed="63"/>
      </right>
      <top style="hair"/>
      <bottom style="hair"/>
      <diagonal style="thin"/>
    </border>
    <border>
      <left style="thin"/>
      <right style="medium"/>
      <top style="hair"/>
      <bottom style="medium"/>
    </border>
    <border diagonalDown="1">
      <left style="medium"/>
      <right>
        <color indexed="63"/>
      </right>
      <top style="hair"/>
      <bottom style="medium"/>
      <diagonal style="thin"/>
    </border>
    <border>
      <left style="hair"/>
      <right style="thin"/>
      <top style="hair"/>
      <bottom style="medium"/>
    </border>
    <border diagonalDown="1">
      <left style="medium"/>
      <right>
        <color indexed="63"/>
      </right>
      <top style="medium"/>
      <bottom style="hair"/>
      <diagonal style="thin"/>
    </border>
    <border>
      <left style="thin"/>
      <right style="thin"/>
      <top>
        <color indexed="63"/>
      </top>
      <bottom style="hair"/>
    </border>
    <border>
      <left style="hair"/>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style="medium"/>
      <top style="hair"/>
      <bottom>
        <color indexed="63"/>
      </bottom>
    </border>
    <border>
      <left style="medium"/>
      <right>
        <color indexed="63"/>
      </right>
      <top style="hair"/>
      <bottom>
        <color indexed="63"/>
      </bottom>
    </border>
    <border>
      <left style="hair"/>
      <right style="thin"/>
      <top style="hair"/>
      <bottom>
        <color indexed="63"/>
      </bottom>
    </border>
    <border>
      <left style="thin"/>
      <right>
        <color indexed="63"/>
      </right>
      <top style="hair"/>
      <bottom>
        <color indexed="63"/>
      </bottom>
    </border>
    <border>
      <left>
        <color indexed="63"/>
      </left>
      <right style="medium"/>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thin"/>
      <top style="dotted"/>
      <bottom style="dotted"/>
    </border>
    <border>
      <left>
        <color indexed="63"/>
      </left>
      <right style="medium"/>
      <top style="dotted"/>
      <bottom style="dotted"/>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10"/>
      </left>
      <right>
        <color indexed="63"/>
      </right>
      <top style="thin"/>
      <bottom style="thin"/>
    </border>
    <border>
      <left style="medium"/>
      <right style="medium"/>
      <top style="thin"/>
      <bottom style="medium"/>
    </border>
    <border>
      <left style="medium"/>
      <right style="thin"/>
      <top style="medium"/>
      <bottom>
        <color indexed="63"/>
      </bottom>
    </border>
    <border>
      <left style="medium"/>
      <right style="thin"/>
      <top>
        <color indexed="63"/>
      </top>
      <bottom>
        <color indexed="63"/>
      </bottom>
    </border>
    <border>
      <left style="hair">
        <color indexed="10"/>
      </left>
      <right style="medium">
        <color indexed="10"/>
      </right>
      <top style="medium">
        <color indexed="10"/>
      </top>
      <bottom style="medium">
        <color indexed="10"/>
      </bottom>
    </border>
    <border>
      <left style="medium"/>
      <right style="medium"/>
      <top style="medium"/>
      <bottom style="hair"/>
    </border>
    <border>
      <left style="medium"/>
      <right style="medium"/>
      <top style="hair"/>
      <bottom style="medium"/>
    </border>
    <border>
      <left style="medium"/>
      <right style="medium"/>
      <top>
        <color indexed="63"/>
      </top>
      <bottom style="hair"/>
    </border>
    <border>
      <left style="medium"/>
      <right style="medium"/>
      <top style="hair"/>
      <bottom>
        <color indexed="63"/>
      </bottom>
    </border>
    <border diagonalDown="1">
      <left style="thin"/>
      <right>
        <color indexed="63"/>
      </right>
      <top style="medium"/>
      <bottom style="hair"/>
      <diagonal style="thin"/>
    </border>
    <border diagonalDown="1">
      <left style="hair"/>
      <right style="thin"/>
      <top style="medium"/>
      <bottom style="hair"/>
      <diagonal style="thin"/>
    </border>
    <border diagonalDown="1">
      <left style="hair"/>
      <right style="thin"/>
      <top style="medium"/>
      <bottom style="hair"/>
      <diagonal style="hair"/>
    </border>
    <border diagonalDown="1">
      <left style="hair"/>
      <right style="thin"/>
      <top style="hair"/>
      <bottom style="hair"/>
      <diagonal style="thin"/>
    </border>
    <border diagonalDown="1">
      <left style="thin"/>
      <right>
        <color indexed="63"/>
      </right>
      <top style="hair"/>
      <bottom style="hair"/>
      <diagonal style="thin"/>
    </border>
    <border diagonalDown="1">
      <left style="hair"/>
      <right style="thin"/>
      <top style="hair"/>
      <bottom style="medium"/>
      <diagonal style="hair"/>
    </border>
    <border diagonalDown="1">
      <left style="thin"/>
      <right>
        <color indexed="63"/>
      </right>
      <top style="hair"/>
      <bottom style="medium"/>
      <diagonal style="hair"/>
    </border>
    <border>
      <left style="thin">
        <color indexed="10"/>
      </left>
      <right style="thin">
        <color indexed="10"/>
      </right>
      <top style="thin">
        <color indexed="10"/>
      </top>
      <bottom style="thin">
        <color indexed="10"/>
      </bottom>
    </border>
    <border>
      <left style="medium"/>
      <right>
        <color indexed="63"/>
      </right>
      <top>
        <color indexed="63"/>
      </top>
      <bottom style="hair"/>
    </border>
    <border>
      <left style="medium"/>
      <right style="hair"/>
      <top style="hair"/>
      <bottom style="hair"/>
    </border>
    <border>
      <left style="thin"/>
      <right style="thin"/>
      <top style="thin"/>
      <bottom style="dotted"/>
    </border>
    <border>
      <left style="dashed"/>
      <right/>
      <top style="dashed"/>
      <bottom/>
    </border>
    <border>
      <left style="dashed"/>
      <right style="dashed"/>
      <top style="thin"/>
      <bottom style="hair"/>
    </border>
    <border>
      <left style="dashed"/>
      <right style="thin"/>
      <top style="thin"/>
      <bottom style="hair"/>
    </border>
    <border>
      <left/>
      <right style="thin"/>
      <top style="thin"/>
      <bottom style="hair"/>
    </border>
    <border>
      <left style="dashed"/>
      <right style="dashed"/>
      <top style="hair"/>
      <bottom style="hair"/>
    </border>
    <border>
      <left style="dashed"/>
      <right style="thin"/>
      <top style="hair"/>
      <bottom style="hair"/>
    </border>
    <border>
      <left/>
      <right style="double"/>
      <top/>
      <bottom/>
    </border>
    <border>
      <left style="dashed"/>
      <right style="dashed"/>
      <top style="hair"/>
      <bottom style="thin"/>
    </border>
    <border>
      <left style="dashed"/>
      <right style="thin"/>
      <top style="hair"/>
      <bottom style="thin"/>
    </border>
    <border>
      <left/>
      <right style="thin"/>
      <top style="hair"/>
      <bottom style="thin"/>
    </border>
    <border>
      <left style="dashed"/>
      <right style="dashed"/>
      <top style="thin"/>
      <bottom style="thin"/>
    </border>
    <border>
      <left style="dashed"/>
      <right style="thin"/>
      <top style="thin"/>
      <bottom style="thin"/>
    </border>
    <border>
      <left>
        <color indexed="63"/>
      </left>
      <right style="medium">
        <color indexed="10"/>
      </right>
      <top>
        <color indexed="63"/>
      </top>
      <bottom>
        <color indexed="63"/>
      </bottom>
    </border>
    <border>
      <left style="medium">
        <color indexed="10"/>
      </left>
      <right style="dotted"/>
      <top style="dotted"/>
      <bottom style="dotted"/>
    </border>
    <border>
      <left/>
      <right/>
      <top style="dotted"/>
      <bottom/>
    </border>
    <border>
      <left>
        <color indexed="63"/>
      </left>
      <right style="medium"/>
      <top style="medium"/>
      <bottom style="thin"/>
    </border>
    <border diagonalDown="1">
      <left style="medium"/>
      <right>
        <color indexed="63"/>
      </right>
      <top style="thin"/>
      <bottom style="thin"/>
      <diagonal style="thin"/>
    </border>
    <border diagonalDown="1">
      <left>
        <color indexed="63"/>
      </left>
      <right style="medium"/>
      <top style="thin"/>
      <bottom>
        <color indexed="63"/>
      </bottom>
      <diagonal style="thin"/>
    </border>
    <border>
      <left>
        <color indexed="63"/>
      </left>
      <right style="thin"/>
      <top style="medium"/>
      <bottom>
        <color indexed="63"/>
      </bottom>
    </border>
    <border>
      <left style="medium"/>
      <right style="medium"/>
      <top style="medium"/>
      <bottom style="thin"/>
    </border>
    <border>
      <left style="medium"/>
      <right style="medium"/>
      <top style="thin"/>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right style="double"/>
      <top style="thin"/>
      <bottom/>
    </border>
    <border>
      <left style="thin"/>
      <right/>
      <top style="dashDot"/>
      <bottom style="dotted"/>
    </border>
    <border>
      <left/>
      <right style="thin"/>
      <top style="dashDot"/>
      <bottom style="dotted"/>
    </border>
    <border>
      <left/>
      <right style="double"/>
      <top style="thin"/>
      <bottom style="thin"/>
    </border>
    <border>
      <left style="thin"/>
      <right style="thin"/>
      <top style="dotted"/>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double"/>
      <right style="thin"/>
      <top style="thin"/>
      <bottom>
        <color indexed="63"/>
      </bottom>
    </border>
    <border>
      <left style="double"/>
      <right style="thin"/>
      <top>
        <color indexed="63"/>
      </top>
      <bottom style="thin"/>
    </border>
    <border>
      <left style="thin"/>
      <right style="double"/>
      <top style="thin"/>
      <bottom>
        <color indexed="63"/>
      </bottom>
    </border>
    <border>
      <left>
        <color indexed="63"/>
      </left>
      <right style="dashed"/>
      <top style="medium"/>
      <bottom style="medium"/>
    </border>
    <border>
      <left style="double"/>
      <right>
        <color indexed="63"/>
      </right>
      <top style="thin"/>
      <bottom style="thin"/>
    </border>
    <border>
      <left style="thin"/>
      <right>
        <color indexed="63"/>
      </right>
      <top style="thin"/>
      <bottom style="dashDot"/>
    </border>
    <border>
      <left>
        <color indexed="63"/>
      </left>
      <right style="thin"/>
      <top style="thin"/>
      <bottom style="dashDot"/>
    </border>
    <border>
      <left>
        <color indexed="63"/>
      </left>
      <right style="thin"/>
      <top style="thin"/>
      <bottom style="medium"/>
    </border>
    <border>
      <left>
        <color indexed="63"/>
      </left>
      <right>
        <color indexed="63"/>
      </right>
      <top style="medium"/>
      <bottom style="thin"/>
    </border>
    <border>
      <left style="thin"/>
      <right>
        <color indexed="63"/>
      </right>
      <top style="double"/>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medium"/>
      <top>
        <color indexed="63"/>
      </top>
      <bottom style="medium"/>
    </border>
    <border>
      <left style="thin"/>
      <right style="medium"/>
      <top>
        <color indexed="63"/>
      </top>
      <bottom>
        <color indexed="63"/>
      </bottom>
    </border>
    <border>
      <left>
        <color indexed="63"/>
      </left>
      <right style="medium"/>
      <top style="medium"/>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style="dotted"/>
      <bottom style="dotted"/>
    </border>
    <border>
      <left>
        <color indexed="63"/>
      </left>
      <right style="thin"/>
      <top style="thin"/>
      <bottom style="dotted"/>
    </border>
    <border>
      <left style="medium">
        <color indexed="10"/>
      </left>
      <right style="thin"/>
      <top style="medium">
        <color indexed="10"/>
      </top>
      <bottom style="medium">
        <color indexed="10"/>
      </bottom>
    </border>
    <border>
      <left style="thin"/>
      <right style="thin"/>
      <top style="medium">
        <color indexed="10"/>
      </top>
      <bottom style="medium">
        <color indexed="10"/>
      </bottom>
    </border>
    <border>
      <left style="thin"/>
      <right style="medium">
        <color indexed="10"/>
      </right>
      <top style="medium">
        <color indexed="10"/>
      </top>
      <bottom style="medium">
        <color indexed="10"/>
      </bottom>
    </border>
    <border>
      <left style="medium">
        <color indexed="10"/>
      </left>
      <right>
        <color indexed="63"/>
      </right>
      <top style="medium"/>
      <bottom style="medium"/>
    </border>
    <border>
      <left>
        <color indexed="63"/>
      </left>
      <right style="medium">
        <color indexed="10"/>
      </right>
      <top style="thin"/>
      <bottom style="thin"/>
    </border>
    <border>
      <left style="medium"/>
      <right>
        <color indexed="63"/>
      </right>
      <top style="medium">
        <color indexed="10"/>
      </top>
      <bottom style="medium"/>
    </border>
    <border>
      <left>
        <color indexed="63"/>
      </left>
      <right>
        <color indexed="63"/>
      </right>
      <top style="medium">
        <color indexed="10"/>
      </top>
      <bottom style="medium"/>
    </border>
    <border>
      <left>
        <color indexed="63"/>
      </left>
      <right style="medium"/>
      <top style="medium">
        <color indexed="10"/>
      </top>
      <bottom style="medium"/>
    </border>
    <border>
      <left style="medium"/>
      <right>
        <color indexed="63"/>
      </right>
      <top style="thin"/>
      <bottom style="dotted"/>
    </border>
    <border>
      <left style="medium"/>
      <right>
        <color indexed="63"/>
      </right>
      <top style="dotted"/>
      <bottom style="dotted"/>
    </border>
    <border>
      <left style="medium"/>
      <right>
        <color indexed="63"/>
      </right>
      <top style="dotted"/>
      <bottom style="medium"/>
    </border>
    <border>
      <left>
        <color indexed="63"/>
      </left>
      <right>
        <color indexed="63"/>
      </right>
      <top style="dotted"/>
      <bottom style="medium"/>
    </border>
    <border>
      <left style="thin"/>
      <right style="thin"/>
      <top style="thin"/>
      <bottom style="medium">
        <color indexed="10"/>
      </bottom>
    </border>
    <border>
      <left>
        <color indexed="63"/>
      </left>
      <right style="thin"/>
      <top style="medium"/>
      <bottom style="hair"/>
    </border>
    <border>
      <left>
        <color indexed="63"/>
      </left>
      <right style="thin"/>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hair"/>
      <top style="hair"/>
      <bottom>
        <color indexed="63"/>
      </bottom>
    </border>
    <border>
      <left style="thin"/>
      <right style="hair"/>
      <top>
        <color indexed="63"/>
      </top>
      <bottom style="hair"/>
    </border>
    <border>
      <left style="medium">
        <color indexed="10"/>
      </left>
      <right>
        <color indexed="63"/>
      </right>
      <top>
        <color indexed="63"/>
      </top>
      <bottom>
        <color indexed="63"/>
      </bottom>
    </border>
    <border>
      <left>
        <color indexed="63"/>
      </left>
      <right>
        <color indexed="63"/>
      </right>
      <top>
        <color indexed="63"/>
      </top>
      <bottom style="dotted"/>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20" borderId="1" applyNumberFormat="0" applyAlignment="0" applyProtection="0"/>
    <xf numFmtId="0" fontId="37" fillId="21"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3" fillId="22" borderId="2" applyNumberFormat="0" applyFont="0" applyAlignment="0" applyProtection="0"/>
    <xf numFmtId="0" fontId="38" fillId="0" borderId="3" applyNumberFormat="0" applyFill="0" applyAlignment="0" applyProtection="0"/>
    <xf numFmtId="0" fontId="39" fillId="3" borderId="0" applyNumberFormat="0" applyBorder="0" applyAlignment="0" applyProtection="0"/>
    <xf numFmtId="0" fontId="40"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3"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7" borderId="4" applyNumberFormat="0" applyAlignment="0" applyProtection="0"/>
    <xf numFmtId="0" fontId="0"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23" fillId="0" borderId="0" applyNumberFormat="0" applyFill="0" applyBorder="0" applyAlignment="0" applyProtection="0"/>
    <xf numFmtId="0" fontId="48" fillId="4" borderId="0" applyNumberFormat="0" applyBorder="0" applyAlignment="0" applyProtection="0"/>
  </cellStyleXfs>
  <cellXfs count="1792">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Alignment="1">
      <alignment horizontal="right" vertical="center"/>
    </xf>
    <xf numFmtId="0" fontId="3" fillId="0" borderId="0" xfId="0" applyFont="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23"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24" xfId="0" applyFont="1" applyBorder="1" applyAlignment="1">
      <alignment horizontal="distributed" vertical="center"/>
    </xf>
    <xf numFmtId="0" fontId="3" fillId="0" borderId="25" xfId="0" applyFont="1" applyBorder="1" applyAlignment="1">
      <alignment horizontal="distributed" vertical="center"/>
    </xf>
    <xf numFmtId="0" fontId="3" fillId="0" borderId="24" xfId="0" applyFont="1" applyBorder="1" applyAlignment="1">
      <alignment horizontal="center" vertical="distributed" textRotation="255"/>
    </xf>
    <xf numFmtId="0" fontId="3" fillId="0" borderId="26" xfId="0" applyFont="1" applyBorder="1" applyAlignment="1">
      <alignment horizontal="center" vertical="distributed" textRotation="255"/>
    </xf>
    <xf numFmtId="0" fontId="3" fillId="0" borderId="26" xfId="0" applyFont="1" applyBorder="1" applyAlignment="1">
      <alignment horizontal="distributed" vertical="center"/>
    </xf>
    <xf numFmtId="0" fontId="3" fillId="0" borderId="27" xfId="0" applyFont="1" applyBorder="1" applyAlignment="1">
      <alignment horizontal="distributed" vertical="center"/>
    </xf>
    <xf numFmtId="0" fontId="3" fillId="0" borderId="14" xfId="0" applyFont="1" applyBorder="1" applyAlignment="1">
      <alignment horizontal="center" vertical="center"/>
    </xf>
    <xf numFmtId="0" fontId="3" fillId="0" borderId="28" xfId="0" applyFont="1" applyBorder="1" applyAlignment="1">
      <alignment horizontal="center" vertical="center"/>
    </xf>
    <xf numFmtId="0" fontId="3" fillId="0" borderId="14" xfId="0" applyFont="1" applyBorder="1" applyAlignment="1">
      <alignment vertical="center"/>
    </xf>
    <xf numFmtId="0" fontId="3" fillId="0" borderId="17" xfId="0" applyFont="1" applyBorder="1" applyAlignment="1">
      <alignment vertical="center"/>
    </xf>
    <xf numFmtId="0" fontId="3" fillId="0" borderId="15" xfId="0" applyFont="1" applyBorder="1" applyAlignment="1">
      <alignment horizontal="center" vertical="center"/>
    </xf>
    <xf numFmtId="0" fontId="3" fillId="0" borderId="29" xfId="0" applyFont="1" applyBorder="1" applyAlignment="1">
      <alignment horizontal="center" vertical="center"/>
    </xf>
    <xf numFmtId="0" fontId="3" fillId="0" borderId="16" xfId="0" applyFont="1" applyBorder="1" applyAlignment="1">
      <alignment horizontal="center"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9" xfId="0" applyFont="1" applyBorder="1" applyAlignment="1">
      <alignment vertical="center"/>
    </xf>
    <xf numFmtId="0" fontId="3" fillId="0" borderId="10" xfId="0" applyFont="1" applyBorder="1" applyAlignment="1">
      <alignment horizontal="center" vertical="center"/>
    </xf>
    <xf numFmtId="0" fontId="0" fillId="0" borderId="24"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3" fillId="0" borderId="0" xfId="0" applyFont="1" applyAlignment="1">
      <alignment horizontal="distributed" vertical="center"/>
    </xf>
    <xf numFmtId="0" fontId="2" fillId="0" borderId="0" xfId="0" applyFont="1" applyAlignment="1">
      <alignment horizontal="center" vertical="center"/>
    </xf>
    <xf numFmtId="0" fontId="3" fillId="0" borderId="10" xfId="0" applyFont="1" applyBorder="1" applyAlignment="1">
      <alignment horizontal="distributed" vertic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vertical="center" wrapText="1"/>
    </xf>
    <xf numFmtId="0" fontId="7" fillId="0" borderId="0" xfId="0" applyFont="1" applyAlignment="1">
      <alignment horizontal="center" vertical="center"/>
    </xf>
    <xf numFmtId="0" fontId="0" fillId="0" borderId="16" xfId="0" applyBorder="1" applyAlignment="1">
      <alignment horizontal="distributed" vertical="center"/>
    </xf>
    <xf numFmtId="0" fontId="0" fillId="0" borderId="32" xfId="0" applyBorder="1" applyAlignment="1">
      <alignment vertical="center"/>
    </xf>
    <xf numFmtId="0" fontId="0" fillId="0" borderId="23" xfId="0" applyBorder="1" applyAlignment="1">
      <alignment horizontal="distributed" vertical="center"/>
    </xf>
    <xf numFmtId="0" fontId="0" fillId="0" borderId="0" xfId="0" applyBorder="1" applyAlignment="1">
      <alignment horizontal="distributed" vertical="center"/>
    </xf>
    <xf numFmtId="0" fontId="0" fillId="0" borderId="33" xfId="0" applyBorder="1" applyAlignment="1">
      <alignment vertical="center"/>
    </xf>
    <xf numFmtId="0" fontId="0" fillId="0" borderId="34" xfId="0" applyBorder="1" applyAlignment="1">
      <alignment vertical="center"/>
    </xf>
    <xf numFmtId="38" fontId="6" fillId="0" borderId="0" xfId="49" applyNumberFormat="1" applyFont="1" applyFill="1" applyBorder="1" applyAlignment="1">
      <alignment horizontal="right" vertical="center"/>
    </xf>
    <xf numFmtId="38" fontId="6" fillId="0" borderId="0" xfId="49" applyFont="1" applyFill="1" applyBorder="1" applyAlignment="1">
      <alignment horizontal="right" vertical="center"/>
    </xf>
    <xf numFmtId="0" fontId="0" fillId="0" borderId="35" xfId="0" applyBorder="1" applyAlignment="1">
      <alignment horizontal="distributed" vertical="center"/>
    </xf>
    <xf numFmtId="0" fontId="0" fillId="0" borderId="36" xfId="0" applyBorder="1" applyAlignment="1">
      <alignment horizontal="distributed" vertical="center"/>
    </xf>
    <xf numFmtId="0" fontId="0" fillId="0" borderId="28" xfId="0" applyBorder="1" applyAlignment="1">
      <alignment vertical="center"/>
    </xf>
    <xf numFmtId="0" fontId="0" fillId="0" borderId="29" xfId="0" applyBorder="1" applyAlignment="1">
      <alignment vertical="center"/>
    </xf>
    <xf numFmtId="0" fontId="0" fillId="0" borderId="37" xfId="0" applyBorder="1" applyAlignment="1">
      <alignment vertical="center"/>
    </xf>
    <xf numFmtId="0" fontId="0" fillId="0" borderId="26"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39" xfId="0" applyBorder="1" applyAlignment="1">
      <alignment horizontal="distributed" vertical="center"/>
    </xf>
    <xf numFmtId="0" fontId="0" fillId="0" borderId="43" xfId="0" applyBorder="1" applyAlignment="1">
      <alignment horizontal="distributed" vertical="center"/>
    </xf>
    <xf numFmtId="0" fontId="0" fillId="0" borderId="44" xfId="0" applyBorder="1" applyAlignment="1">
      <alignment vertical="center"/>
    </xf>
    <xf numFmtId="0" fontId="0" fillId="0" borderId="25" xfId="0" applyBorder="1" applyAlignment="1">
      <alignment vertical="center"/>
    </xf>
    <xf numFmtId="0" fontId="0" fillId="0" borderId="0" xfId="0" applyAlignment="1">
      <alignment vertical="center"/>
    </xf>
    <xf numFmtId="0" fontId="3" fillId="0" borderId="11" xfId="0" applyFont="1" applyBorder="1" applyAlignment="1">
      <alignment horizontal="center" vertical="center"/>
    </xf>
    <xf numFmtId="0" fontId="3" fillId="0" borderId="45"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33"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horizontal="distributed" vertical="center"/>
    </xf>
    <xf numFmtId="0" fontId="3" fillId="0" borderId="50" xfId="0" applyFont="1" applyBorder="1" applyAlignment="1">
      <alignment horizontal="distributed" vertical="center"/>
    </xf>
    <xf numFmtId="0" fontId="3" fillId="0" borderId="40" xfId="0" applyFont="1" applyBorder="1" applyAlignment="1">
      <alignment horizontal="distributed" vertical="center"/>
    </xf>
    <xf numFmtId="0" fontId="3" fillId="0" borderId="40" xfId="0" applyFont="1" applyBorder="1" applyAlignment="1">
      <alignment vertical="center"/>
    </xf>
    <xf numFmtId="0" fontId="3" fillId="0" borderId="44" xfId="0" applyFont="1" applyBorder="1" applyAlignment="1">
      <alignment vertical="center"/>
    </xf>
    <xf numFmtId="0" fontId="3" fillId="0" borderId="51" xfId="0" applyFont="1" applyBorder="1" applyAlignment="1">
      <alignment vertical="center"/>
    </xf>
    <xf numFmtId="0" fontId="3" fillId="0" borderId="23" xfId="0" applyFont="1" applyBorder="1" applyAlignment="1">
      <alignment horizontal="left"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48" xfId="0" applyFont="1" applyBorder="1" applyAlignment="1">
      <alignment horizontal="center" vertical="center"/>
    </xf>
    <xf numFmtId="0" fontId="11" fillId="0" borderId="40" xfId="0" applyFont="1" applyBorder="1" applyAlignment="1">
      <alignment horizontal="distributed" vertical="center"/>
    </xf>
    <xf numFmtId="0" fontId="11" fillId="0" borderId="52" xfId="0" applyFont="1" applyBorder="1" applyAlignment="1">
      <alignment vertical="center"/>
    </xf>
    <xf numFmtId="0" fontId="11" fillId="0" borderId="53" xfId="0" applyFont="1" applyBorder="1" applyAlignment="1">
      <alignment vertical="center"/>
    </xf>
    <xf numFmtId="0" fontId="11" fillId="0" borderId="54" xfId="0" applyFont="1" applyBorder="1" applyAlignment="1">
      <alignment horizontal="center" vertical="center"/>
    </xf>
    <xf numFmtId="0" fontId="3" fillId="0" borderId="34" xfId="0" applyFont="1" applyBorder="1" applyAlignment="1">
      <alignment vertical="center"/>
    </xf>
    <xf numFmtId="0" fontId="3" fillId="0" borderId="34" xfId="0" applyFont="1" applyBorder="1" applyAlignment="1">
      <alignment horizontal="center" vertical="center"/>
    </xf>
    <xf numFmtId="0" fontId="11" fillId="0" borderId="12" xfId="0" applyFont="1" applyBorder="1" applyAlignment="1">
      <alignment horizontal="distributed" vertical="center"/>
    </xf>
    <xf numFmtId="0" fontId="11" fillId="0" borderId="16" xfId="0" applyFont="1" applyBorder="1" applyAlignment="1">
      <alignment vertical="center"/>
    </xf>
    <xf numFmtId="0" fontId="11" fillId="0" borderId="19" xfId="0" applyFont="1" applyBorder="1" applyAlignment="1">
      <alignment vertical="center"/>
    </xf>
    <xf numFmtId="0" fontId="11" fillId="0" borderId="55" xfId="0" applyFont="1" applyBorder="1" applyAlignment="1">
      <alignment horizontal="center" vertical="center"/>
    </xf>
    <xf numFmtId="49" fontId="3" fillId="0" borderId="0" xfId="0" applyNumberFormat="1" applyFont="1" applyAlignment="1">
      <alignment vertical="center"/>
    </xf>
    <xf numFmtId="0" fontId="3" fillId="0" borderId="0" xfId="0" applyFont="1" applyAlignment="1">
      <alignment vertical="center"/>
    </xf>
    <xf numFmtId="0" fontId="0" fillId="0" borderId="0" xfId="0" applyBorder="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0" xfId="0" applyAlignment="1">
      <alignment/>
    </xf>
    <xf numFmtId="0" fontId="0" fillId="0" borderId="0" xfId="0" applyAlignment="1">
      <alignment horizontal="distributed" vertical="center"/>
    </xf>
    <xf numFmtId="179" fontId="0" fillId="0" borderId="23" xfId="0" applyNumberFormat="1" applyBorder="1" applyAlignment="1">
      <alignment horizontal="center" vertical="center"/>
    </xf>
    <xf numFmtId="0" fontId="0" fillId="0" borderId="23" xfId="0" applyBorder="1" applyAlignment="1">
      <alignment horizontal="center" vertical="center"/>
    </xf>
    <xf numFmtId="179" fontId="0" fillId="0" borderId="0" xfId="0" applyNumberFormat="1" applyBorder="1" applyAlignment="1">
      <alignment horizontal="center" vertical="center"/>
    </xf>
    <xf numFmtId="179" fontId="0" fillId="0" borderId="0" xfId="0" applyNumberFormat="1" applyBorder="1" applyAlignment="1">
      <alignment vertical="center"/>
    </xf>
    <xf numFmtId="0" fontId="8" fillId="0" borderId="0" xfId="0" applyFont="1" applyAlignment="1">
      <alignment vertical="center"/>
    </xf>
    <xf numFmtId="179" fontId="0" fillId="0" borderId="59" xfId="0" applyNumberForma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0" xfId="63">
      <alignment vertical="center"/>
      <protection/>
    </xf>
    <xf numFmtId="0" fontId="13" fillId="0" borderId="0" xfId="63" applyFont="1" applyBorder="1" applyAlignment="1">
      <alignment horizontal="left" vertical="center"/>
      <protection/>
    </xf>
    <xf numFmtId="0" fontId="0" fillId="0" borderId="0" xfId="63" applyAlignment="1">
      <alignment horizontal="left" vertical="center"/>
      <protection/>
    </xf>
    <xf numFmtId="0" fontId="0" fillId="0" borderId="11" xfId="63" applyBorder="1" applyAlignment="1">
      <alignment horizontal="center" vertical="center"/>
      <protection/>
    </xf>
    <xf numFmtId="0" fontId="0" fillId="0" borderId="62" xfId="63" applyBorder="1">
      <alignment vertical="center"/>
      <protection/>
    </xf>
    <xf numFmtId="0" fontId="0" fillId="0" borderId="63" xfId="63" applyBorder="1">
      <alignment vertical="center"/>
      <protection/>
    </xf>
    <xf numFmtId="0" fontId="0" fillId="0" borderId="20" xfId="63" applyBorder="1">
      <alignment vertical="center"/>
      <protection/>
    </xf>
    <xf numFmtId="0" fontId="0" fillId="0" borderId="28" xfId="63" applyBorder="1">
      <alignment vertical="center"/>
      <protection/>
    </xf>
    <xf numFmtId="0" fontId="0" fillId="0" borderId="13" xfId="63" applyBorder="1" applyAlignment="1">
      <alignment horizontal="center" vertical="center"/>
      <protection/>
    </xf>
    <xf numFmtId="0" fontId="0" fillId="0" borderId="64" xfId="63" applyBorder="1">
      <alignment vertical="center"/>
      <protection/>
    </xf>
    <xf numFmtId="0" fontId="0" fillId="0" borderId="65" xfId="63" applyBorder="1">
      <alignment vertical="center"/>
      <protection/>
    </xf>
    <xf numFmtId="0" fontId="0" fillId="0" borderId="21" xfId="63" applyBorder="1">
      <alignment vertical="center"/>
      <protection/>
    </xf>
    <xf numFmtId="0" fontId="0" fillId="0" borderId="29" xfId="63" applyBorder="1">
      <alignment vertical="center"/>
      <protection/>
    </xf>
    <xf numFmtId="0" fontId="0" fillId="0" borderId="12" xfId="63" applyFont="1" applyBorder="1" applyAlignment="1">
      <alignment horizontal="center" vertical="center"/>
      <protection/>
    </xf>
    <xf numFmtId="0" fontId="0" fillId="0" borderId="43" xfId="63" applyBorder="1">
      <alignment vertical="center"/>
      <protection/>
    </xf>
    <xf numFmtId="0" fontId="0" fillId="0" borderId="66" xfId="63" applyBorder="1">
      <alignment vertical="center"/>
      <protection/>
    </xf>
    <xf numFmtId="0" fontId="0" fillId="0" borderId="22" xfId="63" applyBorder="1">
      <alignment vertical="center"/>
      <protection/>
    </xf>
    <xf numFmtId="0" fontId="0" fillId="0" borderId="39" xfId="63" applyBorder="1">
      <alignment vertical="center"/>
      <protection/>
    </xf>
    <xf numFmtId="0" fontId="13" fillId="0" borderId="0" xfId="63" applyFont="1">
      <alignment vertical="center"/>
      <protection/>
    </xf>
    <xf numFmtId="0" fontId="0" fillId="0" borderId="0" xfId="63" applyAlignment="1">
      <alignment horizontal="center" vertical="center"/>
      <protection/>
    </xf>
    <xf numFmtId="0" fontId="16" fillId="0" borderId="0" xfId="0" applyFont="1" applyAlignment="1">
      <alignment vertical="center"/>
    </xf>
    <xf numFmtId="0" fontId="0" fillId="0" borderId="62" xfId="0" applyBorder="1" applyAlignment="1">
      <alignment vertical="center"/>
    </xf>
    <xf numFmtId="0" fontId="0" fillId="0" borderId="28" xfId="42" applyNumberFormat="1" applyBorder="1" applyAlignment="1">
      <alignment vertical="center"/>
    </xf>
    <xf numFmtId="0" fontId="0" fillId="0" borderId="64" xfId="0" applyBorder="1" applyAlignment="1">
      <alignment vertical="center"/>
    </xf>
    <xf numFmtId="0" fontId="0" fillId="0" borderId="67" xfId="0" applyBorder="1" applyAlignment="1">
      <alignment vertical="center"/>
    </xf>
    <xf numFmtId="179" fontId="0" fillId="0" borderId="64" xfId="0" applyNumberFormat="1" applyBorder="1" applyAlignment="1">
      <alignment vertical="center"/>
    </xf>
    <xf numFmtId="179" fontId="0" fillId="0" borderId="67" xfId="0" applyNumberFormat="1" applyBorder="1" applyAlignment="1">
      <alignment vertical="center"/>
    </xf>
    <xf numFmtId="179" fontId="0" fillId="0" borderId="16" xfId="0" applyNumberFormat="1" applyBorder="1" applyAlignment="1">
      <alignment vertical="center"/>
    </xf>
    <xf numFmtId="0" fontId="0" fillId="0" borderId="68" xfId="0" applyBorder="1" applyAlignment="1">
      <alignment vertical="center"/>
    </xf>
    <xf numFmtId="0" fontId="0" fillId="21" borderId="69" xfId="0" applyFill="1" applyBorder="1" applyAlignment="1">
      <alignment horizontal="center" vertical="center"/>
    </xf>
    <xf numFmtId="0" fontId="0" fillId="0" borderId="70"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179" fontId="20" fillId="21" borderId="72" xfId="0" applyNumberFormat="1" applyFont="1" applyFill="1" applyBorder="1" applyAlignment="1">
      <alignment vertical="center"/>
    </xf>
    <xf numFmtId="0" fontId="0" fillId="0" borderId="73" xfId="0" applyBorder="1" applyAlignment="1">
      <alignment vertical="center"/>
    </xf>
    <xf numFmtId="38" fontId="0" fillId="0" borderId="11" xfId="49" applyFont="1" applyBorder="1" applyAlignment="1">
      <alignment vertical="center"/>
    </xf>
    <xf numFmtId="38" fontId="0" fillId="0" borderId="13" xfId="49" applyFont="1" applyBorder="1" applyAlignment="1">
      <alignment vertical="center"/>
    </xf>
    <xf numFmtId="0" fontId="3" fillId="0" borderId="71" xfId="0" applyFont="1" applyBorder="1" applyAlignment="1">
      <alignment horizontal="distributed" vertical="center"/>
    </xf>
    <xf numFmtId="38" fontId="0" fillId="0" borderId="10" xfId="49" applyFont="1" applyBorder="1" applyAlignment="1">
      <alignment vertical="center"/>
    </xf>
    <xf numFmtId="0" fontId="5" fillId="0" borderId="0" xfId="0" applyFont="1" applyAlignment="1">
      <alignment vertical="center"/>
    </xf>
    <xf numFmtId="0" fontId="0" fillId="0" borderId="44" xfId="0" applyBorder="1" applyAlignment="1">
      <alignment horizontal="center" vertical="center"/>
    </xf>
    <xf numFmtId="0" fontId="0" fillId="0" borderId="74" xfId="0" applyBorder="1" applyAlignment="1">
      <alignment vertical="center"/>
    </xf>
    <xf numFmtId="0" fontId="0" fillId="0" borderId="75" xfId="63" applyBorder="1">
      <alignment vertical="center"/>
      <protection/>
    </xf>
    <xf numFmtId="0" fontId="0" fillId="0" borderId="76" xfId="63" applyBorder="1">
      <alignment vertical="center"/>
      <protection/>
    </xf>
    <xf numFmtId="0" fontId="0" fillId="0" borderId="77" xfId="63" applyBorder="1">
      <alignment vertical="center"/>
      <protection/>
    </xf>
    <xf numFmtId="0" fontId="0" fillId="0" borderId="34" xfId="63" applyBorder="1" applyAlignment="1">
      <alignment horizontal="center" vertical="center"/>
      <protection/>
    </xf>
    <xf numFmtId="0" fontId="0" fillId="0" borderId="38" xfId="63" applyBorder="1" applyAlignment="1">
      <alignment horizontal="center" vertical="center"/>
      <protection/>
    </xf>
    <xf numFmtId="0" fontId="0" fillId="0" borderId="78" xfId="63" applyBorder="1">
      <alignment vertical="center"/>
      <protection/>
    </xf>
    <xf numFmtId="0" fontId="0" fillId="0" borderId="79" xfId="63" applyBorder="1">
      <alignment vertical="center"/>
      <protection/>
    </xf>
    <xf numFmtId="0" fontId="0" fillId="0" borderId="80" xfId="63" applyBorder="1">
      <alignment vertical="center"/>
      <protection/>
    </xf>
    <xf numFmtId="0" fontId="0" fillId="0" borderId="81" xfId="63" applyBorder="1">
      <alignment vertical="center"/>
      <protection/>
    </xf>
    <xf numFmtId="0" fontId="0" fillId="0" borderId="82" xfId="63" applyBorder="1">
      <alignment vertical="center"/>
      <protection/>
    </xf>
    <xf numFmtId="0" fontId="0" fillId="0" borderId="83" xfId="63" applyBorder="1">
      <alignment vertical="center"/>
      <protection/>
    </xf>
    <xf numFmtId="0" fontId="0" fillId="0" borderId="84" xfId="63" applyBorder="1">
      <alignment vertical="center"/>
      <protection/>
    </xf>
    <xf numFmtId="0" fontId="0" fillId="0" borderId="40" xfId="63" applyFont="1" applyBorder="1" applyAlignment="1">
      <alignment horizontal="center" vertical="center"/>
      <protection/>
    </xf>
    <xf numFmtId="0" fontId="0" fillId="0" borderId="85" xfId="63" applyBorder="1">
      <alignment vertical="center"/>
      <protection/>
    </xf>
    <xf numFmtId="0" fontId="0" fillId="0" borderId="86" xfId="63" applyBorder="1">
      <alignment vertical="center"/>
      <protection/>
    </xf>
    <xf numFmtId="0" fontId="0" fillId="0" borderId="87" xfId="63" applyBorder="1">
      <alignment vertical="center"/>
      <protection/>
    </xf>
    <xf numFmtId="0" fontId="0" fillId="0" borderId="88" xfId="63" applyBorder="1">
      <alignment vertical="center"/>
      <protection/>
    </xf>
    <xf numFmtId="0" fontId="0" fillId="0" borderId="89" xfId="63" applyBorder="1">
      <alignment vertical="center"/>
      <protection/>
    </xf>
    <xf numFmtId="0" fontId="0" fillId="0" borderId="90" xfId="63" applyBorder="1">
      <alignment vertical="center"/>
      <protection/>
    </xf>
    <xf numFmtId="0" fontId="0" fillId="0" borderId="91" xfId="63" applyBorder="1">
      <alignment vertical="center"/>
      <protection/>
    </xf>
    <xf numFmtId="0" fontId="0" fillId="0" borderId="92" xfId="63" applyBorder="1">
      <alignment vertical="center"/>
      <protection/>
    </xf>
    <xf numFmtId="0" fontId="0" fillId="0" borderId="93" xfId="63" applyBorder="1">
      <alignment vertical="center"/>
      <protection/>
    </xf>
    <xf numFmtId="0" fontId="0" fillId="0" borderId="94" xfId="63" applyBorder="1">
      <alignment vertical="center"/>
      <protection/>
    </xf>
    <xf numFmtId="0" fontId="0" fillId="0" borderId="95" xfId="63" applyBorder="1">
      <alignment vertical="center"/>
      <protection/>
    </xf>
    <xf numFmtId="0" fontId="0" fillId="0" borderId="45" xfId="63" applyBorder="1" applyAlignment="1">
      <alignment horizontal="center" vertical="center"/>
      <protection/>
    </xf>
    <xf numFmtId="0" fontId="0" fillId="0" borderId="76" xfId="63" applyBorder="1" applyAlignment="1">
      <alignment horizontal="center" vertical="center"/>
      <protection/>
    </xf>
    <xf numFmtId="38" fontId="5" fillId="0" borderId="14" xfId="49" applyFont="1" applyBorder="1" applyAlignment="1">
      <alignment vertical="center"/>
    </xf>
    <xf numFmtId="38" fontId="5" fillId="0" borderId="28" xfId="49" applyFont="1" applyBorder="1" applyAlignment="1">
      <alignment vertical="center"/>
    </xf>
    <xf numFmtId="38" fontId="5" fillId="0" borderId="15" xfId="49" applyFont="1" applyBorder="1" applyAlignment="1">
      <alignment vertical="center"/>
    </xf>
    <xf numFmtId="38" fontId="5" fillId="0" borderId="16" xfId="49" applyFont="1" applyBorder="1" applyAlignment="1">
      <alignment vertical="center"/>
    </xf>
    <xf numFmtId="38" fontId="5" fillId="0" borderId="96" xfId="49" applyFont="1" applyBorder="1" applyAlignment="1">
      <alignment vertical="center"/>
    </xf>
    <xf numFmtId="38" fontId="5" fillId="0" borderId="44" xfId="49" applyFont="1" applyBorder="1" applyAlignment="1">
      <alignment vertical="center"/>
    </xf>
    <xf numFmtId="38" fontId="5" fillId="0" borderId="20" xfId="49" applyFont="1" applyBorder="1" applyAlignment="1">
      <alignment vertical="center"/>
    </xf>
    <xf numFmtId="38" fontId="5" fillId="0" borderId="97" xfId="49" applyFont="1" applyBorder="1" applyAlignment="1">
      <alignment vertical="center"/>
    </xf>
    <xf numFmtId="38" fontId="5" fillId="0" borderId="98" xfId="49" applyFont="1" applyBorder="1" applyAlignment="1">
      <alignment vertical="center"/>
    </xf>
    <xf numFmtId="38" fontId="0" fillId="0" borderId="12" xfId="49" applyFont="1" applyBorder="1" applyAlignment="1">
      <alignment vertical="center"/>
    </xf>
    <xf numFmtId="38" fontId="3" fillId="0" borderId="14" xfId="49" applyFont="1" applyBorder="1" applyAlignment="1">
      <alignment vertical="center"/>
    </xf>
    <xf numFmtId="38" fontId="3" fillId="0" borderId="44" xfId="49" applyFont="1" applyBorder="1" applyAlignment="1">
      <alignment horizontal="left" vertical="center"/>
    </xf>
    <xf numFmtId="38" fontId="3" fillId="0" borderId="45" xfId="49" applyFont="1" applyBorder="1" applyAlignment="1">
      <alignment vertical="center"/>
    </xf>
    <xf numFmtId="38" fontId="3" fillId="0" borderId="0" xfId="49" applyFont="1" applyBorder="1" applyAlignment="1">
      <alignment horizontal="left" vertical="center"/>
    </xf>
    <xf numFmtId="38" fontId="3" fillId="0" borderId="24" xfId="49" applyFont="1" applyBorder="1" applyAlignment="1">
      <alignment vertical="center"/>
    </xf>
    <xf numFmtId="38" fontId="3" fillId="0" borderId="25" xfId="49" applyFont="1" applyBorder="1" applyAlignment="1">
      <alignment horizontal="left" vertical="center"/>
    </xf>
    <xf numFmtId="38" fontId="3" fillId="0" borderId="99" xfId="49" applyFont="1" applyBorder="1" applyAlignment="1">
      <alignment vertical="center"/>
    </xf>
    <xf numFmtId="38" fontId="3" fillId="0" borderId="100" xfId="49" applyFont="1" applyBorder="1" applyAlignment="1">
      <alignment horizontal="left" vertical="center"/>
    </xf>
    <xf numFmtId="38" fontId="3" fillId="0" borderId="52" xfId="49" applyFont="1" applyBorder="1" applyAlignment="1">
      <alignment vertical="center"/>
    </xf>
    <xf numFmtId="38" fontId="3" fillId="0" borderId="101" xfId="49" applyFont="1" applyBorder="1" applyAlignment="1">
      <alignment horizontal="left" vertical="center"/>
    </xf>
    <xf numFmtId="38" fontId="3" fillId="0" borderId="102" xfId="49" applyFont="1" applyBorder="1" applyAlignment="1">
      <alignment horizontal="left" vertical="center"/>
    </xf>
    <xf numFmtId="38" fontId="3" fillId="0" borderId="15" xfId="49" applyFont="1" applyBorder="1" applyAlignment="1">
      <alignment vertical="center"/>
    </xf>
    <xf numFmtId="38" fontId="3" fillId="0" borderId="103" xfId="49" applyFont="1" applyBorder="1" applyAlignment="1">
      <alignment horizontal="left" vertical="center"/>
    </xf>
    <xf numFmtId="38" fontId="3" fillId="0" borderId="16" xfId="49" applyFont="1" applyBorder="1" applyAlignment="1">
      <alignment vertical="center"/>
    </xf>
    <xf numFmtId="38" fontId="3" fillId="0" borderId="104" xfId="49" applyFont="1" applyBorder="1" applyAlignment="1">
      <alignment horizontal="left" vertical="center"/>
    </xf>
    <xf numFmtId="38" fontId="3" fillId="0" borderId="105" xfId="49" applyFont="1" applyBorder="1" applyAlignment="1">
      <alignment vertical="center"/>
    </xf>
    <xf numFmtId="38" fontId="3" fillId="0" borderId="106" xfId="49" applyFont="1" applyBorder="1" applyAlignment="1">
      <alignment horizontal="left" vertical="center"/>
    </xf>
    <xf numFmtId="38" fontId="3" fillId="0" borderId="46" xfId="49" applyFont="1" applyBorder="1" applyAlignment="1">
      <alignment vertical="center"/>
    </xf>
    <xf numFmtId="38" fontId="3" fillId="0" borderId="107" xfId="49" applyFont="1" applyBorder="1" applyAlignment="1">
      <alignment horizontal="left" vertical="center"/>
    </xf>
    <xf numFmtId="38" fontId="3" fillId="0" borderId="108" xfId="49" applyFont="1" applyBorder="1" applyAlignment="1">
      <alignment horizontal="left" vertical="center"/>
    </xf>
    <xf numFmtId="38" fontId="3" fillId="0" borderId="19" xfId="49" applyFont="1" applyBorder="1" applyAlignment="1">
      <alignment horizontal="left" vertical="center"/>
    </xf>
    <xf numFmtId="38" fontId="5" fillId="0" borderId="102" xfId="49" applyFont="1" applyBorder="1" applyAlignment="1">
      <alignment vertical="center"/>
    </xf>
    <xf numFmtId="38" fontId="5" fillId="0" borderId="109" xfId="49" applyFont="1" applyBorder="1" applyAlignment="1">
      <alignment vertical="center"/>
    </xf>
    <xf numFmtId="38" fontId="5" fillId="0" borderId="110" xfId="49" applyFont="1" applyBorder="1" applyAlignment="1">
      <alignment vertical="center"/>
    </xf>
    <xf numFmtId="38" fontId="5" fillId="0" borderId="111" xfId="49" applyFont="1" applyBorder="1" applyAlignment="1">
      <alignment vertical="center"/>
    </xf>
    <xf numFmtId="38" fontId="5" fillId="0" borderId="112" xfId="49" applyFont="1" applyBorder="1" applyAlignment="1">
      <alignment vertical="center"/>
    </xf>
    <xf numFmtId="38" fontId="5" fillId="0" borderId="50" xfId="49" applyFont="1" applyBorder="1" applyAlignment="1">
      <alignment vertical="center"/>
    </xf>
    <xf numFmtId="38" fontId="5" fillId="0" borderId="101" xfId="49" applyFont="1" applyBorder="1" applyAlignment="1">
      <alignment vertical="center"/>
    </xf>
    <xf numFmtId="38" fontId="5" fillId="0" borderId="87" xfId="49" applyFont="1" applyBorder="1" applyAlignment="1">
      <alignment vertical="center"/>
    </xf>
    <xf numFmtId="38" fontId="5" fillId="0" borderId="108" xfId="49" applyFont="1" applyBorder="1" applyAlignment="1">
      <alignment vertical="center"/>
    </xf>
    <xf numFmtId="38" fontId="0" fillId="0" borderId="14" xfId="49" applyFont="1" applyBorder="1" applyAlignment="1">
      <alignment vertical="center"/>
    </xf>
    <xf numFmtId="38" fontId="0" fillId="0" borderId="28" xfId="49" applyFont="1" applyBorder="1" applyAlignment="1">
      <alignment vertical="center"/>
    </xf>
    <xf numFmtId="38" fontId="0" fillId="0" borderId="11" xfId="49" applyFont="1" applyBorder="1" applyAlignment="1">
      <alignment vertical="center"/>
    </xf>
    <xf numFmtId="38" fontId="0" fillId="0" borderId="15" xfId="49" applyFont="1" applyBorder="1" applyAlignment="1">
      <alignment vertical="center"/>
    </xf>
    <xf numFmtId="38" fontId="0" fillId="0" borderId="29" xfId="49" applyFont="1" applyBorder="1" applyAlignment="1">
      <alignment vertical="center"/>
    </xf>
    <xf numFmtId="38" fontId="0" fillId="0" borderId="13" xfId="49" applyFont="1" applyBorder="1" applyAlignment="1">
      <alignment vertical="center"/>
    </xf>
    <xf numFmtId="38" fontId="0" fillId="0" borderId="35" xfId="49" applyFont="1" applyBorder="1" applyAlignment="1">
      <alignment vertical="center"/>
    </xf>
    <xf numFmtId="38" fontId="0" fillId="0" borderId="36" xfId="49" applyFont="1" applyBorder="1" applyAlignment="1">
      <alignment vertical="center"/>
    </xf>
    <xf numFmtId="38" fontId="0" fillId="0" borderId="37" xfId="49" applyFont="1" applyBorder="1" applyAlignment="1">
      <alignment vertical="center"/>
    </xf>
    <xf numFmtId="38" fontId="0" fillId="0" borderId="24" xfId="49" applyFont="1" applyBorder="1" applyAlignment="1">
      <alignment vertical="center"/>
    </xf>
    <xf numFmtId="38" fontId="0" fillId="0" borderId="26" xfId="49" applyFont="1" applyBorder="1" applyAlignment="1">
      <alignment vertical="center"/>
    </xf>
    <xf numFmtId="38" fontId="0" fillId="0" borderId="10" xfId="49" applyFont="1" applyBorder="1" applyAlignment="1">
      <alignment vertical="center"/>
    </xf>
    <xf numFmtId="38" fontId="0" fillId="0" borderId="99" xfId="49" applyFont="1" applyBorder="1" applyAlignment="1">
      <alignment vertical="center"/>
    </xf>
    <xf numFmtId="38" fontId="0" fillId="0" borderId="113" xfId="49" applyFont="1" applyBorder="1" applyAlignment="1">
      <alignment vertical="center"/>
    </xf>
    <xf numFmtId="38" fontId="0" fillId="0" borderId="32" xfId="49" applyFont="1" applyBorder="1" applyAlignment="1">
      <alignment vertical="center"/>
    </xf>
    <xf numFmtId="38" fontId="0" fillId="0" borderId="45" xfId="49" applyFont="1" applyBorder="1" applyAlignment="1">
      <alignment vertical="center"/>
    </xf>
    <xf numFmtId="38" fontId="0" fillId="0" borderId="77" xfId="49" applyFont="1" applyBorder="1" applyAlignment="1">
      <alignment vertical="center"/>
    </xf>
    <xf numFmtId="38" fontId="0" fillId="0" borderId="34" xfId="49" applyFont="1" applyBorder="1" applyAlignment="1">
      <alignment vertical="center"/>
    </xf>
    <xf numFmtId="38" fontId="0" fillId="0" borderId="114" xfId="49" applyFont="1" applyBorder="1" applyAlignment="1">
      <alignment vertical="center"/>
    </xf>
    <xf numFmtId="38" fontId="0" fillId="0" borderId="94" xfId="49" applyFont="1" applyBorder="1" applyAlignment="1">
      <alignment vertical="center"/>
    </xf>
    <xf numFmtId="38" fontId="0" fillId="0" borderId="38" xfId="49" applyFont="1" applyBorder="1" applyAlignment="1">
      <alignment vertical="center"/>
    </xf>
    <xf numFmtId="38" fontId="0" fillId="0" borderId="105" xfId="49" applyFont="1" applyBorder="1" applyAlignment="1">
      <alignment vertical="center"/>
    </xf>
    <xf numFmtId="38" fontId="0" fillId="0" borderId="115" xfId="49" applyFont="1" applyBorder="1" applyAlignment="1">
      <alignment vertical="center"/>
    </xf>
    <xf numFmtId="38" fontId="0" fillId="0" borderId="33" xfId="49" applyFont="1" applyBorder="1" applyAlignment="1">
      <alignment vertical="center"/>
    </xf>
    <xf numFmtId="38" fontId="0" fillId="0" borderId="16" xfId="49" applyFont="1" applyBorder="1" applyAlignment="1">
      <alignment vertical="center"/>
    </xf>
    <xf numFmtId="38" fontId="0" fillId="0" borderId="39" xfId="49" applyFont="1" applyBorder="1" applyAlignment="1">
      <alignment vertical="center"/>
    </xf>
    <xf numFmtId="38" fontId="0" fillId="0" borderId="12" xfId="49" applyFont="1" applyBorder="1" applyAlignment="1">
      <alignment vertical="center"/>
    </xf>
    <xf numFmtId="38" fontId="0" fillId="0" borderId="52" xfId="49" applyFont="1" applyBorder="1" applyAlignment="1">
      <alignment vertical="center"/>
    </xf>
    <xf numFmtId="38" fontId="0" fillId="0" borderId="95" xfId="49" applyFont="1" applyBorder="1" applyAlignment="1">
      <alignment vertical="center"/>
    </xf>
    <xf numFmtId="38" fontId="0" fillId="0" borderId="40" xfId="49" applyFont="1" applyBorder="1" applyAlignment="1">
      <alignment vertical="center"/>
    </xf>
    <xf numFmtId="38" fontId="0" fillId="0" borderId="116" xfId="49" applyFont="1" applyBorder="1" applyAlignment="1">
      <alignment vertical="center"/>
    </xf>
    <xf numFmtId="38" fontId="0" fillId="0" borderId="117" xfId="49" applyFont="1" applyBorder="1" applyAlignment="1">
      <alignment vertical="center"/>
    </xf>
    <xf numFmtId="38" fontId="0" fillId="0" borderId="41" xfId="49" applyFont="1" applyBorder="1" applyAlignment="1">
      <alignment vertical="center"/>
    </xf>
    <xf numFmtId="38" fontId="0" fillId="0" borderId="118" xfId="49" applyFont="1" applyBorder="1" applyAlignment="1">
      <alignment vertical="center"/>
    </xf>
    <xf numFmtId="38" fontId="0" fillId="0" borderId="119" xfId="49" applyFont="1" applyBorder="1" applyAlignment="1">
      <alignment vertical="center"/>
    </xf>
    <xf numFmtId="38" fontId="0" fillId="0" borderId="42" xfId="49" applyFont="1" applyBorder="1" applyAlignment="1">
      <alignment vertical="center"/>
    </xf>
    <xf numFmtId="0" fontId="0" fillId="0" borderId="0" xfId="0" applyBorder="1" applyAlignment="1">
      <alignment vertical="center"/>
    </xf>
    <xf numFmtId="0" fontId="0" fillId="0" borderId="74" xfId="0" applyBorder="1" applyAlignment="1">
      <alignment vertical="center"/>
    </xf>
    <xf numFmtId="179" fontId="0" fillId="0" borderId="12" xfId="0" applyNumberFormat="1" applyBorder="1" applyAlignment="1">
      <alignment vertical="center"/>
    </xf>
    <xf numFmtId="0" fontId="0" fillId="0" borderId="120" xfId="0" applyBorder="1" applyAlignment="1">
      <alignment vertical="center"/>
    </xf>
    <xf numFmtId="179" fontId="0" fillId="0" borderId="10" xfId="0" applyNumberFormat="1" applyBorder="1" applyAlignment="1">
      <alignment vertical="center"/>
    </xf>
    <xf numFmtId="179" fontId="0" fillId="0" borderId="44" xfId="0" applyNumberFormat="1" applyBorder="1" applyAlignment="1">
      <alignment horizontal="center" vertical="center"/>
    </xf>
    <xf numFmtId="0" fontId="0" fillId="21" borderId="69" xfId="0" applyFill="1" applyBorder="1" applyAlignment="1">
      <alignment vertical="center" wrapText="1"/>
    </xf>
    <xf numFmtId="9" fontId="0" fillId="21" borderId="69" xfId="0" applyNumberFormat="1" applyFill="1" applyBorder="1" applyAlignment="1">
      <alignment vertical="center" wrapText="1"/>
    </xf>
    <xf numFmtId="0" fontId="0" fillId="0" borderId="0" xfId="0" applyFill="1" applyBorder="1" applyAlignment="1">
      <alignment vertical="center"/>
    </xf>
    <xf numFmtId="0" fontId="0" fillId="0" borderId="29" xfId="63" applyFill="1" applyBorder="1">
      <alignment vertical="center"/>
      <protection/>
    </xf>
    <xf numFmtId="0" fontId="0" fillId="0" borderId="90" xfId="63" applyFill="1" applyBorder="1">
      <alignment vertical="center"/>
      <protection/>
    </xf>
    <xf numFmtId="0" fontId="0" fillId="0" borderId="65" xfId="63" applyFill="1" applyBorder="1">
      <alignment vertical="center"/>
      <protection/>
    </xf>
    <xf numFmtId="0" fontId="0" fillId="0" borderId="64" xfId="63" applyFill="1" applyBorder="1">
      <alignment vertical="center"/>
      <protection/>
    </xf>
    <xf numFmtId="0" fontId="3" fillId="0" borderId="121" xfId="0" applyFont="1" applyBorder="1" applyAlignment="1">
      <alignment vertical="center"/>
    </xf>
    <xf numFmtId="0" fontId="3" fillId="0" borderId="122" xfId="0" applyFont="1" applyBorder="1" applyAlignment="1">
      <alignment vertical="center"/>
    </xf>
    <xf numFmtId="0" fontId="3" fillId="0" borderId="123" xfId="0" applyFont="1" applyBorder="1" applyAlignment="1">
      <alignment vertical="center"/>
    </xf>
    <xf numFmtId="38" fontId="5" fillId="0" borderId="124" xfId="49" applyFont="1" applyBorder="1" applyAlignment="1">
      <alignment vertical="center"/>
    </xf>
    <xf numFmtId="38" fontId="5" fillId="0" borderId="125" xfId="49" applyFont="1" applyBorder="1" applyAlignment="1">
      <alignment vertical="center"/>
    </xf>
    <xf numFmtId="38" fontId="5" fillId="0" borderId="126" xfId="49" applyFont="1" applyBorder="1" applyAlignment="1">
      <alignment vertical="center"/>
    </xf>
    <xf numFmtId="38" fontId="5" fillId="0" borderId="127" xfId="49" applyFont="1" applyBorder="1" applyAlignment="1">
      <alignment vertical="center"/>
    </xf>
    <xf numFmtId="38" fontId="5" fillId="0" borderId="128" xfId="49" applyFont="1" applyBorder="1" applyAlignment="1">
      <alignment vertical="center"/>
    </xf>
    <xf numFmtId="38" fontId="5" fillId="0" borderId="129" xfId="49" applyFont="1" applyBorder="1" applyAlignment="1">
      <alignment vertical="center"/>
    </xf>
    <xf numFmtId="0" fontId="0" fillId="0" borderId="0" xfId="64">
      <alignment vertical="center"/>
      <protection/>
    </xf>
    <xf numFmtId="0" fontId="13" fillId="0" borderId="30" xfId="64" applyFont="1" applyBorder="1" applyAlignment="1">
      <alignment horizontal="left" vertical="center"/>
      <protection/>
    </xf>
    <xf numFmtId="0" fontId="13" fillId="0" borderId="0" xfId="64" applyFont="1">
      <alignment vertical="center"/>
      <protection/>
    </xf>
    <xf numFmtId="0" fontId="0" fillId="0" borderId="34" xfId="63" applyFont="1" applyBorder="1" applyAlignment="1">
      <alignment horizontal="center" vertical="center"/>
      <protection/>
    </xf>
    <xf numFmtId="0" fontId="0" fillId="0" borderId="130" xfId="63" applyBorder="1">
      <alignment vertical="center"/>
      <protection/>
    </xf>
    <xf numFmtId="0" fontId="0" fillId="0" borderId="131" xfId="63" applyBorder="1">
      <alignment vertical="center"/>
      <protection/>
    </xf>
    <xf numFmtId="0" fontId="0" fillId="0" borderId="132" xfId="63" applyBorder="1">
      <alignment vertical="center"/>
      <protection/>
    </xf>
    <xf numFmtId="0" fontId="0" fillId="0" borderId="114" xfId="63" applyBorder="1" applyAlignment="1">
      <alignment horizontal="center" vertical="center"/>
      <protection/>
    </xf>
    <xf numFmtId="0" fontId="0" fillId="0" borderId="15" xfId="63" applyBorder="1" applyAlignment="1">
      <alignment horizontal="center" vertical="center"/>
      <protection/>
    </xf>
    <xf numFmtId="0" fontId="0" fillId="0" borderId="16" xfId="63" applyFont="1" applyBorder="1" applyAlignment="1">
      <alignment horizontal="center" vertical="center"/>
      <protection/>
    </xf>
    <xf numFmtId="0" fontId="0" fillId="0" borderId="14" xfId="63" applyBorder="1" applyAlignment="1">
      <alignment horizontal="center" vertical="center"/>
      <protection/>
    </xf>
    <xf numFmtId="0" fontId="0" fillId="0" borderId="45" xfId="63" applyFont="1" applyBorder="1" applyAlignment="1">
      <alignment horizontal="center" vertical="center"/>
      <protection/>
    </xf>
    <xf numFmtId="0" fontId="0" fillId="0" borderId="52" xfId="63" applyFont="1" applyBorder="1" applyAlignment="1">
      <alignment horizontal="center" vertical="center"/>
      <protection/>
    </xf>
    <xf numFmtId="0" fontId="0" fillId="0" borderId="130" xfId="63" applyFill="1" applyBorder="1">
      <alignment vertical="center"/>
      <protection/>
    </xf>
    <xf numFmtId="0" fontId="0" fillId="0" borderId="75" xfId="63" applyFill="1" applyBorder="1">
      <alignment vertical="center"/>
      <protection/>
    </xf>
    <xf numFmtId="0" fontId="13" fillId="0" borderId="25" xfId="63" applyFont="1" applyBorder="1" applyAlignment="1">
      <alignment horizontal="left" vertical="center"/>
      <protection/>
    </xf>
    <xf numFmtId="0" fontId="0" fillId="0" borderId="25" xfId="63" applyBorder="1" applyAlignment="1">
      <alignment horizontal="left" vertical="center"/>
      <protection/>
    </xf>
    <xf numFmtId="0" fontId="13" fillId="0" borderId="30" xfId="63" applyFont="1" applyBorder="1" applyAlignment="1">
      <alignment horizontal="left" vertical="center"/>
      <protection/>
    </xf>
    <xf numFmtId="0" fontId="8" fillId="0" borderId="10" xfId="63" applyFont="1" applyBorder="1" applyAlignment="1">
      <alignment horizontal="center" vertical="center" wrapText="1"/>
      <protection/>
    </xf>
    <xf numFmtId="0" fontId="0" fillId="0" borderId="10" xfId="63" applyFont="1" applyBorder="1" applyAlignment="1">
      <alignment horizontal="left" vertical="center"/>
      <protection/>
    </xf>
    <xf numFmtId="0" fontId="0" fillId="0" borderId="15" xfId="63" applyFont="1" applyBorder="1" applyAlignment="1">
      <alignment horizontal="center" vertical="center"/>
      <protection/>
    </xf>
    <xf numFmtId="0" fontId="0" fillId="0" borderId="10" xfId="64" applyFont="1" applyBorder="1" applyAlignment="1">
      <alignment horizontal="left" vertical="center"/>
      <protection/>
    </xf>
    <xf numFmtId="0" fontId="8" fillId="0" borderId="10" xfId="64" applyFont="1" applyBorder="1" applyAlignment="1">
      <alignment horizontal="center" vertical="center" wrapText="1"/>
      <protection/>
    </xf>
    <xf numFmtId="0" fontId="13" fillId="0" borderId="25" xfId="64" applyFont="1" applyBorder="1" applyAlignment="1">
      <alignment horizontal="left" vertical="center"/>
      <protection/>
    </xf>
    <xf numFmtId="0" fontId="0" fillId="0" borderId="25" xfId="64" applyBorder="1" applyAlignment="1">
      <alignment horizontal="left" vertical="center"/>
      <protection/>
    </xf>
    <xf numFmtId="0" fontId="0" fillId="0" borderId="0" xfId="64" applyAlignment="1">
      <alignment horizontal="left" vertical="center"/>
      <protection/>
    </xf>
    <xf numFmtId="0" fontId="13" fillId="0" borderId="0" xfId="64" applyFont="1" applyBorder="1" applyAlignment="1">
      <alignment horizontal="left" vertical="center"/>
      <protection/>
    </xf>
    <xf numFmtId="0" fontId="0" fillId="0" borderId="34" xfId="64" applyBorder="1" applyAlignment="1">
      <alignment horizontal="center" vertical="center"/>
      <protection/>
    </xf>
    <xf numFmtId="0" fontId="0" fillId="0" borderId="45" xfId="64" applyFont="1" applyBorder="1" applyAlignment="1">
      <alignment horizontal="center" vertical="center"/>
      <protection/>
    </xf>
    <xf numFmtId="0" fontId="0" fillId="0" borderId="75" xfId="64" applyBorder="1">
      <alignment vertical="center"/>
      <protection/>
    </xf>
    <xf numFmtId="0" fontId="0" fillId="0" borderId="130" xfId="64" applyFill="1" applyBorder="1">
      <alignment vertical="center"/>
      <protection/>
    </xf>
    <xf numFmtId="0" fontId="0" fillId="0" borderId="75" xfId="64" applyFill="1" applyBorder="1">
      <alignment vertical="center"/>
      <protection/>
    </xf>
    <xf numFmtId="0" fontId="0" fillId="0" borderId="131" xfId="64" applyBorder="1">
      <alignment vertical="center"/>
      <protection/>
    </xf>
    <xf numFmtId="0" fontId="0" fillId="0" borderId="130" xfId="64" applyBorder="1">
      <alignment vertical="center"/>
      <protection/>
    </xf>
    <xf numFmtId="0" fontId="0" fillId="0" borderId="77" xfId="64" applyBorder="1">
      <alignment vertical="center"/>
      <protection/>
    </xf>
    <xf numFmtId="0" fontId="0" fillId="0" borderId="13" xfId="64" applyBorder="1" applyAlignment="1">
      <alignment horizontal="center" vertical="center"/>
      <protection/>
    </xf>
    <xf numFmtId="0" fontId="0" fillId="0" borderId="15" xfId="64" applyFont="1" applyBorder="1" applyAlignment="1">
      <alignment horizontal="center" vertical="center"/>
      <protection/>
    </xf>
    <xf numFmtId="0" fontId="0" fillId="0" borderId="65" xfId="64" applyBorder="1">
      <alignment vertical="center"/>
      <protection/>
    </xf>
    <xf numFmtId="0" fontId="0" fillId="0" borderId="64" xfId="64" applyBorder="1">
      <alignment vertical="center"/>
      <protection/>
    </xf>
    <xf numFmtId="0" fontId="0" fillId="0" borderId="29" xfId="64" applyBorder="1">
      <alignment vertical="center"/>
      <protection/>
    </xf>
    <xf numFmtId="0" fontId="0" fillId="0" borderId="90" xfId="64" applyBorder="1">
      <alignment vertical="center"/>
      <protection/>
    </xf>
    <xf numFmtId="0" fontId="0" fillId="0" borderId="29" xfId="64" applyFill="1" applyBorder="1">
      <alignment vertical="center"/>
      <protection/>
    </xf>
    <xf numFmtId="0" fontId="0" fillId="0" borderId="90" xfId="64" applyFill="1" applyBorder="1">
      <alignment vertical="center"/>
      <protection/>
    </xf>
    <xf numFmtId="0" fontId="0" fillId="0" borderId="65" xfId="64" applyFill="1" applyBorder="1">
      <alignment vertical="center"/>
      <protection/>
    </xf>
    <xf numFmtId="0" fontId="0" fillId="0" borderId="64" xfId="64" applyFill="1" applyBorder="1">
      <alignment vertical="center"/>
      <protection/>
    </xf>
    <xf numFmtId="0" fontId="0" fillId="0" borderId="15" xfId="64" applyBorder="1" applyAlignment="1">
      <alignment horizontal="center" vertical="center"/>
      <protection/>
    </xf>
    <xf numFmtId="0" fontId="0" fillId="0" borderId="34" xfId="64" applyFont="1" applyBorder="1" applyAlignment="1">
      <alignment horizontal="center" vertical="center"/>
      <protection/>
    </xf>
    <xf numFmtId="0" fontId="0" fillId="0" borderId="40" xfId="64" applyFont="1" applyBorder="1" applyAlignment="1">
      <alignment horizontal="center" vertical="center"/>
      <protection/>
    </xf>
    <xf numFmtId="0" fontId="0" fillId="0" borderId="52" xfId="64" applyFont="1" applyBorder="1" applyAlignment="1">
      <alignment horizontal="center" vertical="center"/>
      <protection/>
    </xf>
    <xf numFmtId="0" fontId="0" fillId="0" borderId="85" xfId="64" applyBorder="1">
      <alignment vertical="center"/>
      <protection/>
    </xf>
    <xf numFmtId="0" fontId="0" fillId="0" borderId="86" xfId="64" applyBorder="1">
      <alignment vertical="center"/>
      <protection/>
    </xf>
    <xf numFmtId="0" fontId="0" fillId="0" borderId="95" xfId="64" applyBorder="1">
      <alignment vertical="center"/>
      <protection/>
    </xf>
    <xf numFmtId="0" fontId="0" fillId="0" borderId="93" xfId="64" applyBorder="1">
      <alignment vertical="center"/>
      <protection/>
    </xf>
    <xf numFmtId="0" fontId="0" fillId="0" borderId="38" xfId="64" applyBorder="1" applyAlignment="1">
      <alignment horizontal="center" vertical="center"/>
      <protection/>
    </xf>
    <xf numFmtId="0" fontId="0" fillId="0" borderId="114" xfId="64" applyBorder="1" applyAlignment="1">
      <alignment horizontal="center" vertical="center"/>
      <protection/>
    </xf>
    <xf numFmtId="0" fontId="0" fillId="0" borderId="78" xfId="64" applyBorder="1">
      <alignment vertical="center"/>
      <protection/>
    </xf>
    <xf numFmtId="0" fontId="0" fillId="0" borderId="79" xfId="64" applyBorder="1">
      <alignment vertical="center"/>
      <protection/>
    </xf>
    <xf numFmtId="0" fontId="0" fillId="0" borderId="94" xfId="64" applyBorder="1">
      <alignment vertical="center"/>
      <protection/>
    </xf>
    <xf numFmtId="0" fontId="0" fillId="0" borderId="89" xfId="64" applyBorder="1">
      <alignment vertical="center"/>
      <protection/>
    </xf>
    <xf numFmtId="0" fontId="0" fillId="0" borderId="0" xfId="64" applyAlignment="1">
      <alignment horizontal="center" vertical="center"/>
      <protection/>
    </xf>
    <xf numFmtId="0" fontId="0" fillId="0" borderId="45" xfId="64" applyBorder="1" applyAlignment="1">
      <alignment horizontal="center" vertical="center"/>
      <protection/>
    </xf>
    <xf numFmtId="0" fontId="0" fillId="0" borderId="76" xfId="64" applyBorder="1" applyAlignment="1">
      <alignment horizontal="center" vertical="center"/>
      <protection/>
    </xf>
    <xf numFmtId="0" fontId="0" fillId="0" borderId="21" xfId="64" applyBorder="1">
      <alignment vertical="center"/>
      <protection/>
    </xf>
    <xf numFmtId="0" fontId="0" fillId="0" borderId="82" xfId="64" applyBorder="1">
      <alignment vertical="center"/>
      <protection/>
    </xf>
    <xf numFmtId="0" fontId="0" fillId="0" borderId="37" xfId="64" applyFont="1" applyBorder="1" applyAlignment="1">
      <alignment horizontal="center" vertical="center"/>
      <protection/>
    </xf>
    <xf numFmtId="0" fontId="0" fillId="0" borderId="35" xfId="64" applyFont="1" applyBorder="1" applyAlignment="1">
      <alignment horizontal="center" vertical="center"/>
      <protection/>
    </xf>
    <xf numFmtId="0" fontId="0" fillId="0" borderId="133" xfId="64" applyBorder="1">
      <alignment vertical="center"/>
      <protection/>
    </xf>
    <xf numFmtId="0" fontId="0" fillId="0" borderId="134" xfId="64" applyBorder="1">
      <alignment vertical="center"/>
      <protection/>
    </xf>
    <xf numFmtId="0" fontId="0" fillId="0" borderId="36" xfId="64" applyBorder="1">
      <alignment vertical="center"/>
      <protection/>
    </xf>
    <xf numFmtId="0" fontId="0" fillId="0" borderId="135" xfId="64" applyBorder="1">
      <alignment vertical="center"/>
      <protection/>
    </xf>
    <xf numFmtId="0" fontId="0" fillId="0" borderId="13" xfId="64" applyFont="1" applyBorder="1" applyAlignment="1">
      <alignment horizontal="center" vertical="center"/>
      <protection/>
    </xf>
    <xf numFmtId="0" fontId="0" fillId="0" borderId="33" xfId="64" applyBorder="1" applyAlignment="1">
      <alignment horizontal="center" vertical="center"/>
      <protection/>
    </xf>
    <xf numFmtId="0" fontId="0" fillId="0" borderId="105" xfId="64" applyBorder="1" applyAlignment="1">
      <alignment horizontal="center" vertical="center"/>
      <protection/>
    </xf>
    <xf numFmtId="0" fontId="0" fillId="0" borderId="136" xfId="64" applyBorder="1">
      <alignment vertical="center"/>
      <protection/>
    </xf>
    <xf numFmtId="0" fontId="0" fillId="0" borderId="137" xfId="64" applyBorder="1">
      <alignment vertical="center"/>
      <protection/>
    </xf>
    <xf numFmtId="0" fontId="0" fillId="0" borderId="115" xfId="64" applyBorder="1">
      <alignment vertical="center"/>
      <protection/>
    </xf>
    <xf numFmtId="0" fontId="0" fillId="0" borderId="138" xfId="64" applyBorder="1">
      <alignment vertical="center"/>
      <protection/>
    </xf>
    <xf numFmtId="0" fontId="0" fillId="0" borderId="139" xfId="64" applyBorder="1" applyAlignment="1">
      <alignment horizontal="center" vertical="center"/>
      <protection/>
    </xf>
    <xf numFmtId="0" fontId="0" fillId="0" borderId="140" xfId="64" applyBorder="1" applyAlignment="1">
      <alignment horizontal="center" vertical="center"/>
      <protection/>
    </xf>
    <xf numFmtId="0" fontId="0" fillId="0" borderId="141" xfId="64" applyBorder="1">
      <alignment vertical="center"/>
      <protection/>
    </xf>
    <xf numFmtId="0" fontId="0" fillId="0" borderId="142" xfId="64" applyBorder="1">
      <alignment vertical="center"/>
      <protection/>
    </xf>
    <xf numFmtId="0" fontId="0" fillId="0" borderId="143" xfId="64" applyBorder="1">
      <alignment vertical="center"/>
      <protection/>
    </xf>
    <xf numFmtId="0" fontId="0" fillId="0" borderId="59" xfId="64" applyBorder="1">
      <alignment vertical="center"/>
      <protection/>
    </xf>
    <xf numFmtId="0" fontId="0" fillId="0" borderId="144" xfId="64" applyBorder="1">
      <alignment vertical="center"/>
      <protection/>
    </xf>
    <xf numFmtId="0" fontId="0" fillId="0" borderId="145" xfId="64" applyBorder="1">
      <alignment vertical="center"/>
      <protection/>
    </xf>
    <xf numFmtId="0" fontId="0" fillId="0" borderId="146" xfId="64" applyBorder="1">
      <alignment vertical="center"/>
      <protection/>
    </xf>
    <xf numFmtId="0" fontId="5" fillId="0" borderId="12" xfId="62" applyFont="1" applyBorder="1" applyAlignment="1" applyProtection="1">
      <alignment horizontal="center" vertical="center" wrapText="1"/>
      <protection/>
    </xf>
    <xf numFmtId="0" fontId="5" fillId="0" borderId="34" xfId="62" applyFont="1" applyBorder="1" applyAlignment="1" applyProtection="1">
      <alignment horizontal="center" vertical="center" wrapText="1"/>
      <protection/>
    </xf>
    <xf numFmtId="0" fontId="0" fillId="0" borderId="114" xfId="63" applyBorder="1" applyAlignment="1">
      <alignment horizontal="center" vertical="center" shrinkToFit="1"/>
      <protection/>
    </xf>
    <xf numFmtId="0" fontId="0" fillId="0" borderId="80" xfId="63" applyBorder="1" applyAlignment="1">
      <alignment horizontal="center" vertical="center" shrinkToFit="1"/>
      <protection/>
    </xf>
    <xf numFmtId="0" fontId="0" fillId="0" borderId="81" xfId="63" applyBorder="1" applyAlignment="1">
      <alignment horizontal="center" vertical="center" shrinkToFit="1"/>
      <protection/>
    </xf>
    <xf numFmtId="0" fontId="0" fillId="0" borderId="132" xfId="63" applyBorder="1" applyAlignment="1">
      <alignment horizontal="center" vertical="center"/>
      <protection/>
    </xf>
    <xf numFmtId="0" fontId="28" fillId="0" borderId="0" xfId="63" applyFont="1">
      <alignment vertical="center"/>
      <protection/>
    </xf>
    <xf numFmtId="0" fontId="0" fillId="0" borderId="114" xfId="64" applyBorder="1" applyAlignment="1">
      <alignment horizontal="center" vertical="center" shrinkToFit="1"/>
      <protection/>
    </xf>
    <xf numFmtId="0" fontId="0" fillId="0" borderId="80" xfId="64" applyBorder="1" applyAlignment="1">
      <alignment horizontal="center" vertical="center" shrinkToFit="1"/>
      <protection/>
    </xf>
    <xf numFmtId="0" fontId="0" fillId="0" borderId="81" xfId="64" applyBorder="1" applyAlignment="1">
      <alignment horizontal="center" vertical="center" shrinkToFit="1"/>
      <protection/>
    </xf>
    <xf numFmtId="0" fontId="0" fillId="0" borderId="132" xfId="64" applyBorder="1" applyAlignment="1">
      <alignment horizontal="center" vertical="center"/>
      <protection/>
    </xf>
    <xf numFmtId="0" fontId="0" fillId="0" borderId="87" xfId="64" applyBorder="1">
      <alignment vertical="center"/>
      <protection/>
    </xf>
    <xf numFmtId="0" fontId="0" fillId="0" borderId="88" xfId="64" applyBorder="1">
      <alignment vertical="center"/>
      <protection/>
    </xf>
    <xf numFmtId="0" fontId="0" fillId="0" borderId="76" xfId="64" applyBorder="1">
      <alignment vertical="center"/>
      <protection/>
    </xf>
    <xf numFmtId="0" fontId="0" fillId="0" borderId="132" xfId="64" applyBorder="1">
      <alignment vertical="center"/>
      <protection/>
    </xf>
    <xf numFmtId="0" fontId="0" fillId="0" borderId="147" xfId="64" applyFont="1" applyBorder="1" applyAlignment="1">
      <alignment horizontal="center" vertical="center"/>
      <protection/>
    </xf>
    <xf numFmtId="0" fontId="0" fillId="0" borderId="148" xfId="64" applyFont="1" applyBorder="1" applyAlignment="1">
      <alignment horizontal="center" vertical="center"/>
      <protection/>
    </xf>
    <xf numFmtId="0" fontId="0" fillId="0" borderId="149" xfId="64" applyBorder="1">
      <alignment vertical="center"/>
      <protection/>
    </xf>
    <xf numFmtId="0" fontId="0" fillId="0" borderId="150" xfId="64" applyBorder="1">
      <alignment vertical="center"/>
      <protection/>
    </xf>
    <xf numFmtId="0" fontId="0" fillId="0" borderId="151" xfId="64" applyBorder="1">
      <alignment vertical="center"/>
      <protection/>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28" fillId="0" borderId="0" xfId="0" applyFont="1" applyAlignment="1">
      <alignment vertical="center"/>
    </xf>
    <xf numFmtId="0" fontId="28" fillId="0" borderId="0" xfId="0" applyFont="1" applyBorder="1" applyAlignment="1">
      <alignment vertical="center"/>
    </xf>
    <xf numFmtId="0" fontId="28" fillId="0" borderId="10" xfId="0" applyFont="1" applyBorder="1" applyAlignment="1">
      <alignment horizontal="center" vertical="center" wrapText="1"/>
    </xf>
    <xf numFmtId="0" fontId="5" fillId="0" borderId="10" xfId="0" applyFont="1" applyBorder="1" applyAlignment="1">
      <alignment horizontal="right" vertical="center" wrapText="1"/>
    </xf>
    <xf numFmtId="0" fontId="10"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28" fillId="0" borderId="27" xfId="0" applyFont="1" applyBorder="1" applyAlignment="1">
      <alignment horizontal="center" vertical="center" wrapText="1"/>
    </xf>
    <xf numFmtId="0" fontId="10" fillId="0" borderId="70" xfId="0" applyFont="1" applyBorder="1" applyAlignment="1">
      <alignment horizontal="right" vertical="center" wrapText="1"/>
    </xf>
    <xf numFmtId="0" fontId="5" fillId="0" borderId="72" xfId="0" applyFont="1" applyBorder="1" applyAlignment="1">
      <alignment horizontal="right" vertical="center" wrapText="1"/>
    </xf>
    <xf numFmtId="0" fontId="10" fillId="0" borderId="73" xfId="0" applyFont="1" applyBorder="1" applyAlignment="1">
      <alignment horizontal="right" vertical="center" wrapText="1"/>
    </xf>
    <xf numFmtId="0" fontId="28" fillId="0" borderId="152" xfId="0" applyFont="1" applyBorder="1" applyAlignment="1">
      <alignment horizontal="center" vertical="center" wrapText="1"/>
    </xf>
    <xf numFmtId="0" fontId="28" fillId="0" borderId="153" xfId="0" applyFont="1" applyBorder="1" applyAlignment="1">
      <alignment horizontal="center" vertical="center" wrapText="1"/>
    </xf>
    <xf numFmtId="0" fontId="5" fillId="0" borderId="27" xfId="0" applyFont="1" applyBorder="1" applyAlignment="1">
      <alignment horizontal="right" vertical="center" wrapText="1"/>
    </xf>
    <xf numFmtId="0" fontId="5" fillId="0" borderId="126" xfId="0" applyFont="1" applyBorder="1" applyAlignment="1">
      <alignment horizontal="right" vertical="center" wrapText="1"/>
    </xf>
    <xf numFmtId="0" fontId="28" fillId="0" borderId="154" xfId="0" applyFont="1" applyBorder="1" applyAlignment="1">
      <alignment horizontal="center" vertical="center" wrapText="1"/>
    </xf>
    <xf numFmtId="0" fontId="5" fillId="0" borderId="96" xfId="0" applyFont="1" applyBorder="1" applyAlignment="1">
      <alignment horizontal="right" vertical="center" wrapText="1"/>
    </xf>
    <xf numFmtId="0" fontId="5" fillId="0" borderId="11" xfId="0" applyFont="1" applyBorder="1" applyAlignment="1">
      <alignment horizontal="right" vertical="center" wrapText="1"/>
    </xf>
    <xf numFmtId="0" fontId="10" fillId="0" borderId="155" xfId="0" applyFont="1" applyBorder="1" applyAlignment="1">
      <alignment horizontal="right" vertical="center" wrapText="1"/>
    </xf>
    <xf numFmtId="0" fontId="5" fillId="0" borderId="156" xfId="0" applyFont="1" applyBorder="1" applyAlignment="1">
      <alignment horizontal="center" vertical="center" wrapText="1"/>
    </xf>
    <xf numFmtId="0" fontId="5" fillId="0" borderId="157" xfId="0" applyFont="1" applyBorder="1" applyAlignment="1">
      <alignment horizontal="right" vertical="center" wrapText="1"/>
    </xf>
    <xf numFmtId="0" fontId="5" fillId="0" borderId="41" xfId="0" applyFont="1" applyBorder="1" applyAlignment="1">
      <alignment horizontal="right" vertical="center" wrapText="1"/>
    </xf>
    <xf numFmtId="0" fontId="10" fillId="0" borderId="158" xfId="0" applyFont="1" applyBorder="1" applyAlignment="1">
      <alignment horizontal="right" vertical="center" wrapText="1"/>
    </xf>
    <xf numFmtId="0" fontId="5" fillId="0" borderId="159" xfId="0" applyFont="1" applyBorder="1" applyAlignment="1">
      <alignment horizontal="right" vertical="center" wrapText="1"/>
    </xf>
    <xf numFmtId="0" fontId="5" fillId="0" borderId="160" xfId="0" applyFont="1" applyBorder="1" applyAlignment="1">
      <alignment horizontal="right" vertical="center" wrapText="1"/>
    </xf>
    <xf numFmtId="0" fontId="5" fillId="0" borderId="42" xfId="0" applyFont="1" applyBorder="1" applyAlignment="1">
      <alignment horizontal="right" vertical="center" wrapText="1"/>
    </xf>
    <xf numFmtId="0" fontId="10" fillId="0" borderId="161" xfId="0" applyFont="1" applyBorder="1" applyAlignment="1">
      <alignment horizontal="right" vertical="center" wrapText="1"/>
    </xf>
    <xf numFmtId="0" fontId="28" fillId="0" borderId="162" xfId="0" applyFont="1" applyBorder="1" applyAlignment="1">
      <alignment horizontal="center" vertical="center" wrapText="1"/>
    </xf>
    <xf numFmtId="0" fontId="0" fillId="21" borderId="163" xfId="63" applyFill="1" applyBorder="1">
      <alignment vertical="center"/>
      <protection/>
    </xf>
    <xf numFmtId="0" fontId="0" fillId="21" borderId="164" xfId="63" applyFill="1" applyBorder="1">
      <alignment vertical="center"/>
      <protection/>
    </xf>
    <xf numFmtId="0" fontId="0" fillId="21" borderId="165" xfId="63" applyFill="1" applyBorder="1">
      <alignment vertical="center"/>
      <protection/>
    </xf>
    <xf numFmtId="0" fontId="0" fillId="21" borderId="166" xfId="63" applyFill="1" applyBorder="1">
      <alignment vertical="center"/>
      <protection/>
    </xf>
    <xf numFmtId="0" fontId="0" fillId="21" borderId="167" xfId="63" applyFill="1" applyBorder="1">
      <alignment vertical="center"/>
      <protection/>
    </xf>
    <xf numFmtId="0" fontId="0" fillId="21" borderId="168" xfId="63" applyFill="1" applyBorder="1">
      <alignment vertical="center"/>
      <protection/>
    </xf>
    <xf numFmtId="0" fontId="5" fillId="0" borderId="0" xfId="0" applyFont="1" applyAlignment="1">
      <alignment vertical="center"/>
    </xf>
    <xf numFmtId="0" fontId="28" fillId="21" borderId="10" xfId="0" applyFont="1" applyFill="1" applyBorder="1" applyAlignment="1">
      <alignment horizontal="center" vertical="center" wrapText="1"/>
    </xf>
    <xf numFmtId="0" fontId="5" fillId="21" borderId="10" xfId="0" applyNumberFormat="1" applyFont="1" applyFill="1" applyBorder="1" applyAlignment="1">
      <alignment horizontal="right" vertical="center" wrapText="1"/>
    </xf>
    <xf numFmtId="0" fontId="5" fillId="21" borderId="42" xfId="0" applyNumberFormat="1" applyFont="1" applyFill="1" applyBorder="1" applyAlignment="1">
      <alignment horizontal="right" vertical="center" wrapText="1"/>
    </xf>
    <xf numFmtId="0" fontId="5" fillId="21" borderId="72" xfId="0" applyNumberFormat="1" applyFont="1" applyFill="1" applyBorder="1" applyAlignment="1">
      <alignment horizontal="right" vertical="center" wrapText="1"/>
    </xf>
    <xf numFmtId="0" fontId="5" fillId="21" borderId="11" xfId="0" applyNumberFormat="1" applyFont="1" applyFill="1" applyBorder="1" applyAlignment="1">
      <alignment horizontal="right" vertical="center" wrapText="1"/>
    </xf>
    <xf numFmtId="0" fontId="5" fillId="21" borderId="41" xfId="0" applyFont="1" applyFill="1" applyBorder="1" applyAlignment="1">
      <alignment horizontal="right" vertical="center" wrapText="1"/>
    </xf>
    <xf numFmtId="0" fontId="5" fillId="21" borderId="10" xfId="0" applyFont="1" applyFill="1" applyBorder="1" applyAlignment="1">
      <alignment horizontal="right" vertical="center" wrapText="1"/>
    </xf>
    <xf numFmtId="0" fontId="5" fillId="21" borderId="42" xfId="0" applyFont="1" applyFill="1" applyBorder="1" applyAlignment="1">
      <alignment horizontal="right" vertical="center" wrapText="1"/>
    </xf>
    <xf numFmtId="0" fontId="5" fillId="21" borderId="72" xfId="0" applyFont="1" applyFill="1" applyBorder="1" applyAlignment="1">
      <alignment horizontal="right" vertical="center" wrapText="1"/>
    </xf>
    <xf numFmtId="0" fontId="5" fillId="21" borderId="11" xfId="0" applyFont="1" applyFill="1" applyBorder="1" applyAlignment="1">
      <alignment horizontal="right" vertical="center" wrapText="1"/>
    </xf>
    <xf numFmtId="0" fontId="5" fillId="0" borderId="10" xfId="0" applyFont="1" applyBorder="1" applyAlignment="1">
      <alignment horizontal="center" vertical="center"/>
    </xf>
    <xf numFmtId="0" fontId="5" fillId="0" borderId="10" xfId="0" applyFont="1" applyBorder="1" applyAlignment="1">
      <alignment horizontal="right" vertical="center"/>
    </xf>
    <xf numFmtId="0" fontId="5" fillId="21" borderId="10" xfId="0" applyFont="1" applyFill="1" applyBorder="1" applyAlignment="1">
      <alignment vertical="center"/>
    </xf>
    <xf numFmtId="0" fontId="5" fillId="0" borderId="10" xfId="0" applyFont="1" applyBorder="1" applyAlignment="1">
      <alignment vertical="center"/>
    </xf>
    <xf numFmtId="232" fontId="5" fillId="21" borderId="10" xfId="0" applyNumberFormat="1" applyFont="1" applyFill="1" applyBorder="1" applyAlignment="1">
      <alignment vertical="center" shrinkToFit="1"/>
    </xf>
    <xf numFmtId="0" fontId="5" fillId="0" borderId="24" xfId="0" applyFont="1" applyBorder="1" applyAlignment="1">
      <alignment horizontal="center" vertical="center"/>
    </xf>
    <xf numFmtId="0" fontId="28" fillId="0" borderId="10" xfId="0" applyFont="1" applyBorder="1" applyAlignment="1">
      <alignment horizontal="distributed" vertical="center" wrapText="1"/>
    </xf>
    <xf numFmtId="232" fontId="5" fillId="0" borderId="10" xfId="0" applyNumberFormat="1" applyFont="1" applyBorder="1" applyAlignment="1">
      <alignment vertical="center"/>
    </xf>
    <xf numFmtId="0" fontId="5" fillId="0" borderId="24" xfId="0" applyFont="1" applyBorder="1" applyAlignment="1">
      <alignment horizontal="right" vertical="center" wrapText="1"/>
    </xf>
    <xf numFmtId="0" fontId="10" fillId="0" borderId="0" xfId="0" applyFont="1" applyAlignment="1">
      <alignment vertical="center"/>
    </xf>
    <xf numFmtId="38" fontId="5" fillId="0" borderId="10" xfId="49" applyFont="1" applyBorder="1" applyAlignment="1">
      <alignment vertical="center"/>
    </xf>
    <xf numFmtId="0" fontId="5" fillId="0" borderId="24" xfId="0" applyFont="1" applyBorder="1" applyAlignment="1">
      <alignment horizontal="center" vertical="center" wrapText="1"/>
    </xf>
    <xf numFmtId="0" fontId="5" fillId="0" borderId="0" xfId="0" applyFont="1" applyBorder="1" applyAlignment="1">
      <alignment vertical="center" wrapText="1"/>
    </xf>
    <xf numFmtId="0" fontId="30" fillId="0" borderId="0" xfId="0" applyFont="1" applyAlignment="1">
      <alignment horizontal="justify" vertical="center"/>
    </xf>
    <xf numFmtId="0" fontId="5" fillId="0" borderId="0" xfId="0" applyFont="1" applyAlignment="1">
      <alignment horizontal="justify" vertical="center"/>
    </xf>
    <xf numFmtId="0" fontId="5" fillId="21" borderId="10" xfId="62" applyFont="1" applyFill="1" applyBorder="1" applyAlignment="1" applyProtection="1">
      <alignment vertical="center"/>
      <protection hidden="1"/>
    </xf>
    <xf numFmtId="0" fontId="4" fillId="0" borderId="0" xfId="0" applyFont="1" applyAlignment="1">
      <alignment horizontal="center" vertical="center"/>
    </xf>
    <xf numFmtId="38" fontId="5" fillId="21" borderId="14" xfId="49" applyFont="1" applyFill="1" applyBorder="1" applyAlignment="1">
      <alignment vertical="center"/>
    </xf>
    <xf numFmtId="38" fontId="5" fillId="21" borderId="28" xfId="49" applyFont="1" applyFill="1" applyBorder="1" applyAlignment="1">
      <alignment vertical="center"/>
    </xf>
    <xf numFmtId="38" fontId="5" fillId="21" borderId="15" xfId="49" applyFont="1" applyFill="1" applyBorder="1" applyAlignment="1">
      <alignment vertical="center"/>
    </xf>
    <xf numFmtId="38" fontId="5" fillId="21" borderId="29" xfId="49" applyFont="1" applyFill="1" applyBorder="1" applyAlignment="1">
      <alignment vertical="center"/>
    </xf>
    <xf numFmtId="38" fontId="5" fillId="21" borderId="16" xfId="49" applyFont="1" applyFill="1" applyBorder="1" applyAlignment="1">
      <alignment vertical="center"/>
    </xf>
    <xf numFmtId="38" fontId="5" fillId="21" borderId="39" xfId="49" applyFont="1" applyFill="1" applyBorder="1" applyAlignment="1">
      <alignment vertical="center"/>
    </xf>
    <xf numFmtId="38" fontId="5" fillId="21" borderId="44" xfId="49" applyFont="1" applyFill="1" applyBorder="1" applyAlignment="1">
      <alignment vertical="center"/>
    </xf>
    <xf numFmtId="38" fontId="5" fillId="21" borderId="20" xfId="49" applyFont="1" applyFill="1" applyBorder="1" applyAlignment="1">
      <alignment vertical="center"/>
    </xf>
    <xf numFmtId="38" fontId="5" fillId="21" borderId="102" xfId="49" applyFont="1" applyFill="1" applyBorder="1" applyAlignment="1">
      <alignment vertical="center"/>
    </xf>
    <xf numFmtId="38" fontId="5" fillId="21" borderId="67" xfId="49" applyFont="1" applyFill="1" applyBorder="1" applyAlignment="1">
      <alignment vertical="center"/>
    </xf>
    <xf numFmtId="38" fontId="5" fillId="21" borderId="21" xfId="49" applyFont="1" applyFill="1" applyBorder="1" applyAlignment="1">
      <alignment vertical="center"/>
    </xf>
    <xf numFmtId="38" fontId="5" fillId="21" borderId="103" xfId="49" applyFont="1" applyFill="1" applyBorder="1" applyAlignment="1">
      <alignment vertical="center"/>
    </xf>
    <xf numFmtId="38" fontId="5" fillId="21" borderId="23" xfId="49" applyFont="1" applyFill="1" applyBorder="1" applyAlignment="1">
      <alignment vertical="center"/>
    </xf>
    <xf numFmtId="38" fontId="5" fillId="21" borderId="22" xfId="49" applyFont="1" applyFill="1" applyBorder="1" applyAlignment="1">
      <alignment vertical="center"/>
    </xf>
    <xf numFmtId="38" fontId="5" fillId="21" borderId="104" xfId="49" applyFont="1" applyFill="1" applyBorder="1" applyAlignment="1">
      <alignment vertical="center"/>
    </xf>
    <xf numFmtId="0" fontId="5" fillId="0" borderId="0" xfId="62" applyFont="1" applyAlignment="1" applyProtection="1">
      <alignment vertical="center"/>
      <protection/>
    </xf>
    <xf numFmtId="0" fontId="10" fillId="0" borderId="0" xfId="62" applyFont="1" applyBorder="1" applyAlignment="1" applyProtection="1">
      <alignment horizontal="center" vertical="center"/>
      <protection/>
    </xf>
    <xf numFmtId="0" fontId="5" fillId="21" borderId="0" xfId="62" applyFont="1" applyFill="1" applyAlignment="1" applyProtection="1">
      <alignment vertical="center"/>
      <protection hidden="1"/>
    </xf>
    <xf numFmtId="38" fontId="5" fillId="0" borderId="0" xfId="49" applyFont="1" applyAlignment="1" applyProtection="1">
      <alignment vertical="center"/>
      <protection hidden="1"/>
    </xf>
    <xf numFmtId="0" fontId="5" fillId="0" borderId="0" xfId="62" applyFont="1" applyAlignment="1" applyProtection="1">
      <alignment vertical="center"/>
      <protection hidden="1"/>
    </xf>
    <xf numFmtId="0" fontId="3" fillId="0" borderId="0" xfId="62" applyFont="1" applyAlignment="1">
      <alignment horizontal="distributed" vertical="center"/>
      <protection/>
    </xf>
    <xf numFmtId="0" fontId="10" fillId="0" borderId="0" xfId="62" applyFont="1" applyBorder="1" applyAlignment="1" applyProtection="1">
      <alignment vertical="center"/>
      <protection/>
    </xf>
    <xf numFmtId="0" fontId="5" fillId="0" borderId="17" xfId="62" applyFont="1" applyBorder="1" applyAlignment="1" applyProtection="1">
      <alignment horizontal="center" vertical="center" wrapText="1"/>
      <protection/>
    </xf>
    <xf numFmtId="0" fontId="50" fillId="0" borderId="169" xfId="62" applyFont="1" applyFill="1" applyBorder="1" applyAlignment="1" applyProtection="1">
      <alignment horizontal="justify" vertical="center" wrapText="1"/>
      <protection/>
    </xf>
    <xf numFmtId="0" fontId="5" fillId="21" borderId="11" xfId="62" applyFont="1" applyFill="1" applyBorder="1" applyAlignment="1" applyProtection="1">
      <alignment vertical="center"/>
      <protection hidden="1"/>
    </xf>
    <xf numFmtId="0" fontId="5" fillId="0" borderId="10" xfId="62" applyFont="1" applyBorder="1" applyAlignment="1" applyProtection="1">
      <alignment horizontal="center" vertical="center"/>
      <protection/>
    </xf>
    <xf numFmtId="38" fontId="51" fillId="21" borderId="19" xfId="49" applyFont="1" applyFill="1" applyBorder="1" applyAlignment="1" applyProtection="1">
      <alignment horizontal="right" vertical="center" wrapText="1"/>
      <protection locked="0"/>
    </xf>
    <xf numFmtId="38" fontId="51" fillId="21" borderId="12" xfId="49" applyFont="1" applyFill="1" applyBorder="1" applyAlignment="1" applyProtection="1">
      <alignment horizontal="right" vertical="center" wrapText="1"/>
      <protection locked="0"/>
    </xf>
    <xf numFmtId="38" fontId="51" fillId="0" borderId="10" xfId="49" applyFont="1" applyBorder="1" applyAlignment="1" applyProtection="1">
      <alignment horizontal="right" vertical="center" wrapText="1"/>
      <protection/>
    </xf>
    <xf numFmtId="0" fontId="5" fillId="21" borderId="0" xfId="62" applyFont="1" applyFill="1" applyAlignment="1" applyProtection="1">
      <alignment vertical="center" shrinkToFit="1"/>
      <protection hidden="1"/>
    </xf>
    <xf numFmtId="0" fontId="5" fillId="21" borderId="170" xfId="62" applyFont="1" applyFill="1" applyBorder="1" applyAlignment="1" applyProtection="1">
      <alignment vertical="center"/>
      <protection hidden="1"/>
    </xf>
    <xf numFmtId="0" fontId="53" fillId="21" borderId="0" xfId="62" applyFont="1" applyFill="1" applyAlignment="1" applyProtection="1">
      <alignment vertical="center"/>
      <protection hidden="1"/>
    </xf>
    <xf numFmtId="38" fontId="50" fillId="0" borderId="0" xfId="49" applyFont="1" applyAlignment="1" applyProtection="1">
      <alignment vertical="center" shrinkToFit="1"/>
      <protection hidden="1"/>
    </xf>
    <xf numFmtId="0" fontId="5" fillId="21" borderId="171" xfId="62" applyFont="1" applyFill="1" applyBorder="1" applyAlignment="1" applyProtection="1">
      <alignment vertical="center"/>
      <protection hidden="1"/>
    </xf>
    <xf numFmtId="38" fontId="5" fillId="0" borderId="0" xfId="49" applyFont="1" applyAlignment="1" applyProtection="1">
      <alignment vertical="center" shrinkToFit="1"/>
      <protection hidden="1"/>
    </xf>
    <xf numFmtId="212" fontId="5" fillId="0" borderId="0" xfId="49" applyNumberFormat="1" applyFont="1" applyAlignment="1" applyProtection="1">
      <alignment vertical="center"/>
      <protection hidden="1"/>
    </xf>
    <xf numFmtId="38" fontId="51" fillId="21" borderId="51" xfId="49" applyFont="1" applyFill="1" applyBorder="1" applyAlignment="1" applyProtection="1">
      <alignment horizontal="right" vertical="center" wrapText="1"/>
      <protection locked="0"/>
    </xf>
    <xf numFmtId="38" fontId="51" fillId="21" borderId="34" xfId="49" applyFont="1" applyFill="1" applyBorder="1" applyAlignment="1" applyProtection="1">
      <alignment horizontal="right" vertical="center" wrapText="1"/>
      <protection locked="0"/>
    </xf>
    <xf numFmtId="38" fontId="51" fillId="0" borderId="11" xfId="49" applyFont="1" applyBorder="1" applyAlignment="1" applyProtection="1">
      <alignment horizontal="right" vertical="center" wrapText="1"/>
      <protection/>
    </xf>
    <xf numFmtId="38" fontId="51" fillId="0" borderId="172" xfId="49" applyFont="1" applyBorder="1" applyAlignment="1" applyProtection="1">
      <alignment horizontal="right" vertical="center" wrapText="1"/>
      <protection/>
    </xf>
    <xf numFmtId="38" fontId="51" fillId="0" borderId="173" xfId="49" applyFont="1" applyBorder="1" applyAlignment="1" applyProtection="1">
      <alignment horizontal="right" vertical="center" wrapText="1"/>
      <protection/>
    </xf>
    <xf numFmtId="38" fontId="51" fillId="0" borderId="174" xfId="49" applyFont="1" applyBorder="1" applyAlignment="1" applyProtection="1">
      <alignment horizontal="right" vertical="center" wrapText="1"/>
      <protection/>
    </xf>
    <xf numFmtId="38" fontId="51" fillId="0" borderId="41" xfId="49" applyFont="1" applyBorder="1" applyAlignment="1" applyProtection="1">
      <alignment horizontal="right" vertical="center" wrapText="1"/>
      <protection/>
    </xf>
    <xf numFmtId="38" fontId="51" fillId="0" borderId="158" xfId="49" applyFont="1" applyBorder="1" applyAlignment="1" applyProtection="1">
      <alignment horizontal="right" vertical="center" wrapText="1"/>
      <protection/>
    </xf>
    <xf numFmtId="38" fontId="5" fillId="0" borderId="12" xfId="49" applyFont="1" applyBorder="1" applyAlignment="1" applyProtection="1">
      <alignment horizontal="distributed" vertical="center" wrapText="1"/>
      <protection/>
    </xf>
    <xf numFmtId="38" fontId="51" fillId="0" borderId="175" xfId="49" applyFont="1" applyBorder="1" applyAlignment="1" applyProtection="1">
      <alignment horizontal="right" vertical="center" wrapText="1"/>
      <protection/>
    </xf>
    <xf numFmtId="38" fontId="51" fillId="0" borderId="12" xfId="49" applyFont="1" applyBorder="1" applyAlignment="1" applyProtection="1">
      <alignment horizontal="right" vertical="center" wrapText="1"/>
      <protection/>
    </xf>
    <xf numFmtId="38" fontId="51" fillId="21" borderId="30" xfId="49" applyFont="1" applyFill="1" applyBorder="1" applyAlignment="1" applyProtection="1">
      <alignment horizontal="right" vertical="center" wrapText="1"/>
      <protection locked="0"/>
    </xf>
    <xf numFmtId="38" fontId="51" fillId="21" borderId="10" xfId="49" applyFont="1" applyFill="1" applyBorder="1" applyAlignment="1" applyProtection="1">
      <alignment horizontal="right" vertical="center" wrapText="1"/>
      <protection locked="0"/>
    </xf>
    <xf numFmtId="0" fontId="5" fillId="0" borderId="0" xfId="62" applyFont="1" applyAlignment="1" applyProtection="1">
      <alignment horizontal="left" vertical="center"/>
      <protection/>
    </xf>
    <xf numFmtId="38" fontId="51" fillId="0" borderId="176" xfId="49" applyFont="1" applyBorder="1" applyAlignment="1" applyProtection="1">
      <alignment horizontal="right" vertical="center" wrapText="1"/>
      <protection/>
    </xf>
    <xf numFmtId="38" fontId="51" fillId="0" borderId="12" xfId="49" applyNumberFormat="1" applyFont="1" applyBorder="1" applyAlignment="1" applyProtection="1">
      <alignment horizontal="right" vertical="center" wrapText="1"/>
      <protection/>
    </xf>
    <xf numFmtId="38" fontId="51" fillId="0" borderId="177" xfId="49" applyFont="1" applyBorder="1" applyAlignment="1" applyProtection="1">
      <alignment horizontal="right" vertical="center" wrapText="1"/>
      <protection/>
    </xf>
    <xf numFmtId="0" fontId="51" fillId="21" borderId="19" xfId="49" applyNumberFormat="1" applyFont="1" applyFill="1" applyBorder="1" applyAlignment="1" applyProtection="1">
      <alignment vertical="center"/>
      <protection locked="0"/>
    </xf>
    <xf numFmtId="38" fontId="51" fillId="0" borderId="12" xfId="49" applyNumberFormat="1" applyFont="1" applyFill="1" applyBorder="1" applyAlignment="1" applyProtection="1">
      <alignment horizontal="right" vertical="center" wrapText="1"/>
      <protection/>
    </xf>
    <xf numFmtId="38" fontId="51" fillId="0" borderId="178" xfId="49" applyFont="1" applyBorder="1" applyAlignment="1" applyProtection="1">
      <alignment horizontal="right" vertical="center" wrapText="1"/>
      <protection/>
    </xf>
    <xf numFmtId="38" fontId="51" fillId="0" borderId="34" xfId="49" applyNumberFormat="1" applyFont="1" applyFill="1" applyBorder="1" applyAlignment="1" applyProtection="1">
      <alignment horizontal="right" vertical="center" wrapText="1"/>
      <protection/>
    </xf>
    <xf numFmtId="38" fontId="51" fillId="0" borderId="179" xfId="49" applyFont="1" applyBorder="1" applyAlignment="1" applyProtection="1">
      <alignment horizontal="right" vertical="center" wrapText="1"/>
      <protection/>
    </xf>
    <xf numFmtId="0" fontId="0" fillId="0" borderId="154" xfId="0" applyBorder="1" applyAlignment="1">
      <alignment horizontal="center" vertical="center" shrinkToFit="1"/>
    </xf>
    <xf numFmtId="0" fontId="0" fillId="0" borderId="28" xfId="0" applyBorder="1" applyAlignment="1">
      <alignment horizontal="center" vertical="center" shrinkToFit="1"/>
    </xf>
    <xf numFmtId="38" fontId="0" fillId="0" borderId="14" xfId="0" applyNumberFormat="1"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39" xfId="0" applyBorder="1" applyAlignment="1">
      <alignment horizontal="center" vertical="center" shrinkToFit="1"/>
    </xf>
    <xf numFmtId="38" fontId="0" fillId="0" borderId="180" xfId="49" applyFont="1" applyBorder="1" applyAlignment="1">
      <alignment vertical="center"/>
    </xf>
    <xf numFmtId="38" fontId="0" fillId="24" borderId="181" xfId="49" applyFont="1" applyFill="1" applyBorder="1" applyAlignment="1">
      <alignment vertical="center"/>
    </xf>
    <xf numFmtId="38" fontId="0" fillId="0" borderId="182" xfId="49" applyFont="1" applyBorder="1" applyAlignment="1">
      <alignment vertical="center"/>
    </xf>
    <xf numFmtId="38" fontId="0" fillId="24" borderId="140" xfId="49" applyFont="1" applyFill="1" applyBorder="1" applyAlignment="1">
      <alignment vertical="center"/>
    </xf>
    <xf numFmtId="38" fontId="0" fillId="0" borderId="140" xfId="49" applyFont="1" applyBorder="1" applyAlignment="1">
      <alignment vertical="center"/>
    </xf>
    <xf numFmtId="38" fontId="0" fillId="0" borderId="183" xfId="49" applyFont="1" applyBorder="1" applyAlignment="1">
      <alignment vertical="center"/>
    </xf>
    <xf numFmtId="0" fontId="0" fillId="0" borderId="13" xfId="0" applyBorder="1" applyAlignment="1">
      <alignment horizontal="center" vertical="center" shrinkToFit="1"/>
    </xf>
    <xf numFmtId="38" fontId="0" fillId="0" borderId="184" xfId="49" applyFont="1" applyBorder="1" applyAlignment="1">
      <alignment vertical="center"/>
    </xf>
    <xf numFmtId="38" fontId="0" fillId="25" borderId="185" xfId="49" applyFont="1" applyFill="1" applyBorder="1" applyAlignment="1">
      <alignment vertical="center"/>
    </xf>
    <xf numFmtId="38" fontId="0" fillId="0" borderId="29" xfId="49" applyFont="1" applyBorder="1" applyAlignment="1">
      <alignment vertical="center"/>
    </xf>
    <xf numFmtId="38" fontId="0" fillId="25" borderId="15" xfId="49" applyFont="1" applyFill="1" applyBorder="1" applyAlignment="1">
      <alignment vertical="center"/>
    </xf>
    <xf numFmtId="38" fontId="0" fillId="0" borderId="15" xfId="49" applyFont="1" applyBorder="1" applyAlignment="1">
      <alignment vertical="center"/>
    </xf>
    <xf numFmtId="38" fontId="0" fillId="0" borderId="186" xfId="49" applyFont="1" applyBorder="1" applyAlignment="1">
      <alignment vertical="center"/>
    </xf>
    <xf numFmtId="38" fontId="0" fillId="24" borderId="15" xfId="49" applyFont="1" applyFill="1" applyBorder="1" applyAlignment="1">
      <alignment vertical="center"/>
    </xf>
    <xf numFmtId="0" fontId="0" fillId="0" borderId="147" xfId="0" applyBorder="1" applyAlignment="1">
      <alignment horizontal="center" vertical="center" shrinkToFit="1"/>
    </xf>
    <xf numFmtId="38" fontId="0" fillId="0" borderId="187" xfId="49" applyFont="1" applyBorder="1" applyAlignment="1">
      <alignment vertical="center"/>
    </xf>
    <xf numFmtId="38" fontId="0" fillId="0" borderId="188" xfId="49" applyFont="1" applyBorder="1" applyAlignment="1">
      <alignment vertical="center"/>
    </xf>
    <xf numFmtId="38" fontId="0" fillId="0" borderId="189" xfId="49" applyFont="1" applyBorder="1" applyAlignment="1">
      <alignment vertical="center"/>
    </xf>
    <xf numFmtId="38" fontId="0" fillId="24" borderId="148" xfId="49" applyFont="1" applyFill="1" applyBorder="1" applyAlignment="1">
      <alignment vertical="center"/>
    </xf>
    <xf numFmtId="38" fontId="0" fillId="0" borderId="148" xfId="49" applyFont="1" applyBorder="1" applyAlignment="1">
      <alignment vertical="center"/>
    </xf>
    <xf numFmtId="38" fontId="0" fillId="0" borderId="190" xfId="49" applyFont="1" applyBorder="1" applyAlignment="1">
      <alignment vertical="center"/>
    </xf>
    <xf numFmtId="38" fontId="0" fillId="24" borderId="185" xfId="49" applyFont="1" applyFill="1" applyBorder="1" applyAlignment="1">
      <alignment vertical="center"/>
    </xf>
    <xf numFmtId="0" fontId="0" fillId="0" borderId="191" xfId="0" applyBorder="1" applyAlignment="1">
      <alignment horizontal="center" vertical="center" shrinkToFit="1"/>
    </xf>
    <xf numFmtId="38" fontId="0" fillId="0" borderId="192" xfId="49" applyFont="1" applyBorder="1" applyAlignment="1">
      <alignment vertical="center"/>
    </xf>
    <xf numFmtId="38" fontId="0" fillId="0" borderId="193" xfId="49" applyFont="1" applyBorder="1" applyAlignment="1">
      <alignment vertical="center"/>
    </xf>
    <xf numFmtId="0" fontId="0" fillId="0" borderId="194" xfId="0" applyBorder="1" applyAlignment="1">
      <alignment horizontal="center" vertical="center" shrinkToFit="1"/>
    </xf>
    <xf numFmtId="38" fontId="0" fillId="0" borderId="195" xfId="49" applyFont="1" applyBorder="1" applyAlignment="1">
      <alignment vertical="center"/>
    </xf>
    <xf numFmtId="38" fontId="0" fillId="0" borderId="196" xfId="49" applyFont="1" applyBorder="1" applyAlignment="1">
      <alignment vertical="center"/>
    </xf>
    <xf numFmtId="38" fontId="0" fillId="0" borderId="197" xfId="49" applyFont="1" applyBorder="1" applyAlignment="1">
      <alignment vertical="center"/>
    </xf>
    <xf numFmtId="38" fontId="0" fillId="0" borderId="198" xfId="49" applyFont="1" applyBorder="1" applyAlignment="1">
      <alignment vertical="center"/>
    </xf>
    <xf numFmtId="0" fontId="0" fillId="0" borderId="147" xfId="0" applyBorder="1" applyAlignment="1">
      <alignment vertical="center" shrinkToFit="1"/>
    </xf>
    <xf numFmtId="38" fontId="6" fillId="0" borderId="199" xfId="49" applyFont="1" applyBorder="1" applyAlignment="1">
      <alignment vertical="center"/>
    </xf>
    <xf numFmtId="38" fontId="6" fillId="0" borderId="156" xfId="49" applyFont="1" applyBorder="1" applyAlignment="1">
      <alignment vertical="center"/>
    </xf>
    <xf numFmtId="38" fontId="6" fillId="0" borderId="117" xfId="49" applyFont="1" applyBorder="1" applyAlignment="1">
      <alignment vertical="center"/>
    </xf>
    <xf numFmtId="38" fontId="6" fillId="0" borderId="116" xfId="49" applyFont="1" applyBorder="1" applyAlignment="1">
      <alignment vertical="center"/>
    </xf>
    <xf numFmtId="38" fontId="6" fillId="0" borderId="158" xfId="49" applyFont="1" applyBorder="1" applyAlignment="1">
      <alignment vertical="center"/>
    </xf>
    <xf numFmtId="0" fontId="0" fillId="0" borderId="0" xfId="61" applyFill="1" applyAlignment="1">
      <alignment vertical="center"/>
      <protection/>
    </xf>
    <xf numFmtId="0" fontId="9" fillId="0" borderId="0" xfId="61" applyFont="1" applyFill="1" applyAlignment="1">
      <alignment vertical="center"/>
      <protection/>
    </xf>
    <xf numFmtId="0" fontId="19" fillId="0" borderId="14" xfId="61" applyFont="1" applyFill="1" applyBorder="1" applyAlignment="1">
      <alignment vertical="center"/>
      <protection/>
    </xf>
    <xf numFmtId="0" fontId="19" fillId="0" borderId="44" xfId="61" applyFont="1" applyFill="1" applyBorder="1" applyAlignment="1">
      <alignment vertical="center"/>
      <protection/>
    </xf>
    <xf numFmtId="0" fontId="0" fillId="0" borderId="44" xfId="61" applyFill="1" applyBorder="1" applyAlignment="1">
      <alignment vertical="center"/>
      <protection/>
    </xf>
    <xf numFmtId="0" fontId="0" fillId="0" borderId="17" xfId="61" applyFill="1" applyBorder="1" applyAlignment="1">
      <alignment vertical="center"/>
      <protection/>
    </xf>
    <xf numFmtId="0" fontId="0" fillId="0" borderId="45" xfId="61" applyFill="1" applyBorder="1" applyAlignment="1">
      <alignment vertical="center"/>
      <protection/>
    </xf>
    <xf numFmtId="0" fontId="0" fillId="0" borderId="0" xfId="61" applyFill="1" applyBorder="1" applyAlignment="1">
      <alignment vertical="center"/>
      <protection/>
    </xf>
    <xf numFmtId="0" fontId="0" fillId="0" borderId="51" xfId="61" applyFill="1" applyBorder="1" applyAlignment="1">
      <alignment vertical="center"/>
      <protection/>
    </xf>
    <xf numFmtId="0" fontId="0" fillId="0" borderId="45" xfId="61" applyFont="1" applyFill="1" applyBorder="1" applyAlignment="1">
      <alignment horizontal="left" vertical="center"/>
      <protection/>
    </xf>
    <xf numFmtId="0" fontId="0" fillId="0" borderId="0" xfId="61" applyFill="1" applyBorder="1" applyAlignment="1">
      <alignment horizontal="left" vertical="center"/>
      <protection/>
    </xf>
    <xf numFmtId="0" fontId="0" fillId="0" borderId="0" xfId="61" applyFont="1" applyFill="1" applyBorder="1" applyAlignment="1">
      <alignment horizontal="left" vertical="center" shrinkToFit="1"/>
      <protection/>
    </xf>
    <xf numFmtId="0" fontId="0" fillId="21" borderId="69" xfId="61" applyFill="1" applyBorder="1" applyAlignment="1">
      <alignment vertical="center"/>
      <protection/>
    </xf>
    <xf numFmtId="0" fontId="0" fillId="0" borderId="0" xfId="61" applyFill="1" applyBorder="1" applyAlignment="1">
      <alignment vertical="center" shrinkToFit="1"/>
      <protection/>
    </xf>
    <xf numFmtId="0" fontId="0" fillId="0" borderId="44" xfId="61" applyFill="1" applyBorder="1" applyAlignment="1">
      <alignment horizontal="center" vertical="center"/>
      <protection/>
    </xf>
    <xf numFmtId="0" fontId="6" fillId="21" borderId="69" xfId="61" applyFont="1" applyFill="1" applyBorder="1" applyAlignment="1">
      <alignment vertical="center"/>
      <protection/>
    </xf>
    <xf numFmtId="0" fontId="0" fillId="0" borderId="25" xfId="61" applyFill="1" applyBorder="1" applyAlignment="1">
      <alignment horizontal="center" vertical="center"/>
      <protection/>
    </xf>
    <xf numFmtId="0" fontId="0" fillId="0" borderId="122" xfId="61" applyFill="1" applyBorder="1" applyAlignment="1">
      <alignment vertical="center"/>
      <protection/>
    </xf>
    <xf numFmtId="0" fontId="0" fillId="0" borderId="23" xfId="61" applyFill="1" applyBorder="1" applyAlignment="1">
      <alignment horizontal="center" vertical="center"/>
      <protection/>
    </xf>
    <xf numFmtId="0" fontId="0" fillId="0" borderId="104" xfId="61" applyFill="1" applyBorder="1" applyAlignment="1">
      <alignment horizontal="center" vertical="center"/>
      <protection/>
    </xf>
    <xf numFmtId="0" fontId="0" fillId="0" borderId="24" xfId="61" applyFill="1" applyBorder="1" applyAlignment="1">
      <alignment vertical="center"/>
      <protection/>
    </xf>
    <xf numFmtId="0" fontId="0" fillId="0" borderId="25" xfId="61" applyFill="1" applyBorder="1" applyAlignment="1">
      <alignment vertical="center"/>
      <protection/>
    </xf>
    <xf numFmtId="0" fontId="0" fillId="0" borderId="0" xfId="61" applyFill="1" applyBorder="1" applyAlignment="1">
      <alignment horizontal="center" vertical="center"/>
      <protection/>
    </xf>
    <xf numFmtId="0" fontId="0" fillId="0" borderId="0" xfId="61" applyFill="1" applyBorder="1" applyAlignment="1">
      <alignment horizontal="right" vertical="center"/>
      <protection/>
    </xf>
    <xf numFmtId="0" fontId="0" fillId="0" borderId="74" xfId="61" applyFill="1" applyBorder="1" applyAlignment="1">
      <alignment horizontal="right" vertical="center"/>
      <protection/>
    </xf>
    <xf numFmtId="0" fontId="6" fillId="0" borderId="122" xfId="61" applyFont="1" applyFill="1" applyBorder="1" applyAlignment="1">
      <alignment vertical="center"/>
      <protection/>
    </xf>
    <xf numFmtId="0" fontId="18" fillId="0" borderId="0" xfId="61" applyFont="1" applyFill="1" applyBorder="1" applyAlignment="1">
      <alignment vertical="center"/>
      <protection/>
    </xf>
    <xf numFmtId="0" fontId="6" fillId="0" borderId="0" xfId="61" applyFont="1" applyFill="1" applyBorder="1" applyAlignment="1">
      <alignment vertical="center"/>
      <protection/>
    </xf>
    <xf numFmtId="0" fontId="6" fillId="0" borderId="51" xfId="61" applyFont="1" applyFill="1" applyBorder="1" applyAlignment="1">
      <alignment vertical="center"/>
      <protection/>
    </xf>
    <xf numFmtId="0" fontId="0" fillId="0" borderId="45" xfId="61" applyFont="1" applyFill="1" applyBorder="1" applyAlignment="1">
      <alignment vertical="center"/>
      <protection/>
    </xf>
    <xf numFmtId="38" fontId="0" fillId="0" borderId="25" xfId="49" applyFont="1" applyFill="1" applyBorder="1" applyAlignment="1">
      <alignment horizontal="right" vertical="center"/>
    </xf>
    <xf numFmtId="0" fontId="6" fillId="0" borderId="199" xfId="61" applyFont="1" applyFill="1" applyBorder="1" applyAlignment="1">
      <alignment horizontal="center" vertical="center"/>
      <protection/>
    </xf>
    <xf numFmtId="0" fontId="0" fillId="0" borderId="23" xfId="61" applyFill="1" applyBorder="1" applyAlignment="1">
      <alignment vertical="center"/>
      <protection/>
    </xf>
    <xf numFmtId="0" fontId="0" fillId="0" borderId="44" xfId="61" applyFill="1" applyBorder="1" applyAlignment="1">
      <alignment horizontal="right" vertical="center"/>
      <protection/>
    </xf>
    <xf numFmtId="0" fontId="0" fillId="0" borderId="102" xfId="61" applyFill="1" applyBorder="1" applyAlignment="1">
      <alignment horizontal="right" vertical="center"/>
      <protection/>
    </xf>
    <xf numFmtId="0" fontId="0" fillId="0" borderId="25" xfId="61" applyFill="1" applyBorder="1" applyAlignment="1">
      <alignment horizontal="right" vertical="center"/>
      <protection/>
    </xf>
    <xf numFmtId="0" fontId="0" fillId="0" borderId="200" xfId="61" applyFill="1" applyBorder="1" applyAlignment="1">
      <alignment vertical="center"/>
      <protection/>
    </xf>
    <xf numFmtId="0" fontId="6" fillId="0" borderId="201" xfId="61" applyFont="1" applyFill="1" applyBorder="1" applyAlignment="1">
      <alignment horizontal="center" vertical="center"/>
      <protection/>
    </xf>
    <xf numFmtId="0" fontId="6" fillId="0" borderId="0" xfId="61" applyFont="1" applyFill="1" applyBorder="1" applyAlignment="1">
      <alignment horizontal="center" vertical="center"/>
      <protection/>
    </xf>
    <xf numFmtId="0" fontId="0" fillId="0" borderId="16" xfId="61" applyFill="1" applyBorder="1" applyAlignment="1">
      <alignment vertical="center"/>
      <protection/>
    </xf>
    <xf numFmtId="0" fontId="0" fillId="0" borderId="19" xfId="61" applyFill="1" applyBorder="1" applyAlignment="1">
      <alignment vertical="center"/>
      <protection/>
    </xf>
    <xf numFmtId="0" fontId="0" fillId="0" borderId="0" xfId="61" applyFont="1" applyFill="1" applyBorder="1" applyAlignment="1">
      <alignment vertical="center"/>
      <protection/>
    </xf>
    <xf numFmtId="38" fontId="6" fillId="0" borderId="0" xfId="61" applyNumberFormat="1" applyFont="1" applyFill="1" applyBorder="1" applyAlignment="1">
      <alignment vertical="center"/>
      <protection/>
    </xf>
    <xf numFmtId="0" fontId="0" fillId="0" borderId="25" xfId="61" applyFont="1" applyFill="1" applyBorder="1" applyAlignment="1">
      <alignment vertical="center"/>
      <protection/>
    </xf>
    <xf numFmtId="0" fontId="8" fillId="0" borderId="45" xfId="61" applyFont="1" applyFill="1" applyBorder="1" applyAlignment="1">
      <alignment vertical="center"/>
      <protection/>
    </xf>
    <xf numFmtId="0" fontId="0" fillId="0" borderId="0" xfId="61" applyFont="1" applyFill="1" applyBorder="1" applyAlignment="1">
      <alignment horizontal="right" vertical="center"/>
      <protection/>
    </xf>
    <xf numFmtId="38" fontId="0" fillId="0" borderId="200" xfId="49" applyFont="1" applyFill="1" applyBorder="1" applyAlignment="1">
      <alignment horizontal="right" vertical="center" shrinkToFit="1"/>
    </xf>
    <xf numFmtId="0" fontId="0" fillId="0" borderId="0" xfId="61" applyFont="1" applyFill="1" applyBorder="1" applyAlignment="1">
      <alignment vertical="center" shrinkToFit="1"/>
      <protection/>
    </xf>
    <xf numFmtId="38" fontId="6" fillId="0" borderId="23" xfId="49" applyFont="1" applyFill="1" applyBorder="1" applyAlignment="1">
      <alignment horizontal="right" vertical="center"/>
    </xf>
    <xf numFmtId="0" fontId="0" fillId="0" borderId="0" xfId="61" applyFill="1" applyAlignment="1">
      <alignment vertical="top" wrapText="1"/>
      <protection/>
    </xf>
    <xf numFmtId="0" fontId="0" fillId="0" borderId="202" xfId="61" applyFill="1" applyBorder="1" applyAlignment="1">
      <alignment vertical="center"/>
      <protection/>
    </xf>
    <xf numFmtId="38" fontId="13" fillId="0" borderId="10" xfId="61" applyNumberFormat="1" applyFont="1" applyFill="1" applyBorder="1" applyAlignment="1">
      <alignment horizontal="right" vertical="center"/>
      <protection/>
    </xf>
    <xf numFmtId="0" fontId="18" fillId="0" borderId="0" xfId="61" applyFont="1" applyFill="1" applyBorder="1" applyAlignment="1">
      <alignment horizontal="center" vertical="center"/>
      <protection/>
    </xf>
    <xf numFmtId="38" fontId="0" fillId="0" borderId="0" xfId="61" applyNumberFormat="1" applyFont="1" applyFill="1" applyBorder="1" applyAlignment="1">
      <alignment horizontal="right" vertical="center"/>
      <protection/>
    </xf>
    <xf numFmtId="0" fontId="6" fillId="0" borderId="51" xfId="61" applyFont="1" applyFill="1" applyBorder="1" applyAlignment="1">
      <alignment horizontal="center" vertical="center"/>
      <protection/>
    </xf>
    <xf numFmtId="38" fontId="0" fillId="0" borderId="0" xfId="61" applyNumberFormat="1" applyFill="1" applyBorder="1" applyAlignment="1">
      <alignment horizontal="right" vertical="center"/>
      <protection/>
    </xf>
    <xf numFmtId="38" fontId="0" fillId="0" borderId="0" xfId="61" applyNumberFormat="1" applyFill="1" applyBorder="1" applyAlignment="1">
      <alignment horizontal="center" vertical="center"/>
      <protection/>
    </xf>
    <xf numFmtId="38" fontId="5" fillId="0" borderId="0" xfId="49" applyFont="1" applyBorder="1" applyAlignment="1">
      <alignment vertical="center"/>
    </xf>
    <xf numFmtId="38" fontId="5" fillId="0" borderId="51" xfId="49" applyFont="1" applyBorder="1" applyAlignment="1">
      <alignment vertical="center"/>
    </xf>
    <xf numFmtId="38" fontId="28" fillId="0" borderId="0" xfId="49" applyFont="1" applyAlignment="1">
      <alignment vertical="center"/>
    </xf>
    <xf numFmtId="38" fontId="5" fillId="0" borderId="17" xfId="49" applyFont="1" applyBorder="1" applyAlignment="1">
      <alignment vertical="center" shrinkToFit="1"/>
    </xf>
    <xf numFmtId="38" fontId="53" fillId="0" borderId="74" xfId="49" applyFont="1" applyBorder="1" applyAlignment="1">
      <alignment vertical="center" shrinkToFit="1"/>
    </xf>
    <xf numFmtId="38" fontId="5" fillId="0" borderId="203" xfId="49" applyFont="1" applyBorder="1" applyAlignment="1">
      <alignment vertical="center" shrinkToFit="1"/>
    </xf>
    <xf numFmtId="38" fontId="5" fillId="0" borderId="57" xfId="49" applyFont="1" applyBorder="1" applyAlignment="1">
      <alignment vertical="center"/>
    </xf>
    <xf numFmtId="38" fontId="53" fillId="0" borderId="204" xfId="49" applyFont="1" applyBorder="1" applyAlignment="1">
      <alignment vertical="center" shrinkToFit="1"/>
    </xf>
    <xf numFmtId="38" fontId="5" fillId="0" borderId="16" xfId="49" applyFont="1" applyBorder="1" applyAlignment="1">
      <alignment vertical="center"/>
    </xf>
    <xf numFmtId="38" fontId="5" fillId="0" borderId="23" xfId="49" applyFont="1" applyBorder="1" applyAlignment="1">
      <alignment vertical="center"/>
    </xf>
    <xf numFmtId="38" fontId="5" fillId="0" borderId="19" xfId="49" applyFont="1" applyBorder="1" applyAlignment="1">
      <alignment vertical="center" shrinkToFit="1"/>
    </xf>
    <xf numFmtId="38" fontId="5" fillId="20" borderId="16" xfId="49" applyFont="1" applyFill="1" applyBorder="1" applyAlignment="1">
      <alignment vertical="center"/>
    </xf>
    <xf numFmtId="38" fontId="5" fillId="20" borderId="23" xfId="49" applyFont="1" applyFill="1" applyBorder="1" applyAlignment="1">
      <alignment vertical="center"/>
    </xf>
    <xf numFmtId="38" fontId="53" fillId="0" borderId="108" xfId="49" applyFont="1" applyBorder="1" applyAlignment="1">
      <alignment vertical="center" shrinkToFit="1"/>
    </xf>
    <xf numFmtId="38" fontId="28" fillId="0" borderId="0" xfId="49" applyFont="1" applyAlignment="1">
      <alignment horizontal="right"/>
    </xf>
    <xf numFmtId="38" fontId="5" fillId="0" borderId="51" xfId="49" applyFont="1" applyBorder="1" applyAlignment="1">
      <alignment horizontal="center" vertical="center"/>
    </xf>
    <xf numFmtId="38" fontId="28" fillId="0" borderId="0" xfId="49" applyFont="1" applyBorder="1" applyAlignment="1">
      <alignment horizontal="center" vertical="center" wrapText="1"/>
    </xf>
    <xf numFmtId="38" fontId="5" fillId="0" borderId="19" xfId="49" applyFont="1" applyBorder="1" applyAlignment="1">
      <alignment vertical="center"/>
    </xf>
    <xf numFmtId="38" fontId="5" fillId="0" borderId="30" xfId="49" applyFont="1" applyBorder="1" applyAlignment="1">
      <alignment horizontal="right" vertical="center"/>
    </xf>
    <xf numFmtId="38" fontId="5" fillId="0" borderId="123" xfId="49" applyFont="1" applyBorder="1" applyAlignment="1">
      <alignment vertical="center"/>
    </xf>
    <xf numFmtId="38" fontId="28" fillId="0" borderId="0" xfId="49" applyFont="1" applyBorder="1" applyAlignment="1">
      <alignment vertical="center"/>
    </xf>
    <xf numFmtId="38" fontId="29" fillId="0" borderId="0" xfId="49" applyFont="1" applyFill="1" applyBorder="1" applyAlignment="1">
      <alignment horizontal="right" vertical="center"/>
    </xf>
    <xf numFmtId="38" fontId="5" fillId="0" borderId="23" xfId="49" applyFont="1" applyBorder="1" applyAlignment="1">
      <alignment horizontal="right" vertical="center"/>
    </xf>
    <xf numFmtId="38" fontId="10" fillId="0" borderId="23" xfId="49" applyFont="1" applyFill="1" applyBorder="1" applyAlignment="1">
      <alignment horizontal="right" vertical="center"/>
    </xf>
    <xf numFmtId="0" fontId="0" fillId="0" borderId="0" xfId="61" applyFill="1" applyBorder="1" applyAlignment="1">
      <alignment horizontal="center" vertical="center" wrapText="1" shrinkToFit="1"/>
      <protection/>
    </xf>
    <xf numFmtId="0" fontId="0" fillId="0" borderId="101" xfId="61" applyFill="1" applyBorder="1" applyAlignment="1">
      <alignment horizontal="center" vertical="center" shrinkToFit="1"/>
      <protection/>
    </xf>
    <xf numFmtId="0" fontId="0" fillId="0" borderId="0" xfId="61" applyFill="1" applyBorder="1" applyAlignment="1">
      <alignment vertical="center" wrapText="1"/>
      <protection/>
    </xf>
    <xf numFmtId="0" fontId="0" fillId="0" borderId="0" xfId="61" applyFont="1" applyFill="1" applyBorder="1" applyAlignment="1">
      <alignment horizontal="center" vertical="center" wrapText="1"/>
      <protection/>
    </xf>
    <xf numFmtId="38" fontId="6" fillId="0" borderId="0" xfId="61" applyNumberFormat="1" applyFont="1" applyFill="1" applyBorder="1" applyAlignment="1">
      <alignment horizontal="left" vertical="center"/>
      <protection/>
    </xf>
    <xf numFmtId="38" fontId="6" fillId="0" borderId="51" xfId="61" applyNumberFormat="1" applyFont="1" applyFill="1" applyBorder="1" applyAlignment="1">
      <alignment horizontal="left" vertical="center"/>
      <protection/>
    </xf>
    <xf numFmtId="38" fontId="13" fillId="0" borderId="200" xfId="49" applyFont="1" applyFill="1" applyBorder="1" applyAlignment="1">
      <alignment vertical="center"/>
    </xf>
    <xf numFmtId="0" fontId="0" fillId="0" borderId="74" xfId="61" applyFill="1" applyBorder="1" applyAlignment="1">
      <alignment horizontal="center" vertical="center"/>
      <protection/>
    </xf>
    <xf numFmtId="38" fontId="13" fillId="0" borderId="200" xfId="61" applyNumberFormat="1" applyFont="1" applyFill="1" applyBorder="1" applyAlignment="1">
      <alignment vertical="center"/>
      <protection/>
    </xf>
    <xf numFmtId="38" fontId="0" fillId="0" borderId="0" xfId="61" applyNumberFormat="1" applyFont="1" applyFill="1" applyBorder="1" applyAlignment="1">
      <alignment horizontal="center" vertical="center"/>
      <protection/>
    </xf>
    <xf numFmtId="0" fontId="6" fillId="0" borderId="23" xfId="61" applyFont="1" applyFill="1" applyBorder="1" applyAlignment="1">
      <alignment horizontal="center" vertical="center"/>
      <protection/>
    </xf>
    <xf numFmtId="0" fontId="6" fillId="0" borderId="0" xfId="61" applyFont="1" applyFill="1" applyAlignment="1">
      <alignment vertical="center" wrapText="1"/>
      <protection/>
    </xf>
    <xf numFmtId="0" fontId="13" fillId="0" borderId="0" xfId="61" applyFont="1" applyFill="1" applyAlignment="1">
      <alignment horizontal="left" vertical="center"/>
      <protection/>
    </xf>
    <xf numFmtId="0" fontId="0" fillId="0" borderId="0" xfId="61" applyFill="1" applyAlignment="1">
      <alignment vertical="center" wrapText="1"/>
      <protection/>
    </xf>
    <xf numFmtId="0" fontId="0" fillId="0" borderId="14" xfId="61" applyFill="1" applyBorder="1" applyAlignment="1">
      <alignment vertical="center"/>
      <protection/>
    </xf>
    <xf numFmtId="0" fontId="0" fillId="21" borderId="205" xfId="61" applyFont="1" applyFill="1" applyBorder="1" applyAlignment="1">
      <alignment vertical="center"/>
      <protection/>
    </xf>
    <xf numFmtId="0" fontId="0" fillId="21" borderId="206" xfId="61" applyFont="1" applyFill="1" applyBorder="1" applyAlignment="1">
      <alignment vertical="center"/>
      <protection/>
    </xf>
    <xf numFmtId="0" fontId="0" fillId="21" borderId="207" xfId="61" applyFont="1" applyFill="1" applyBorder="1" applyAlignment="1">
      <alignment vertical="center"/>
      <protection/>
    </xf>
    <xf numFmtId="0" fontId="0" fillId="0" borderId="208" xfId="61" applyFill="1" applyBorder="1" applyAlignment="1">
      <alignment vertical="center"/>
      <protection/>
    </xf>
    <xf numFmtId="0" fontId="0" fillId="0" borderId="23" xfId="61" applyFill="1" applyBorder="1" applyAlignment="1">
      <alignment horizontal="left" vertical="center"/>
      <protection/>
    </xf>
    <xf numFmtId="0" fontId="0" fillId="0" borderId="23" xfId="61" applyFill="1" applyBorder="1" applyAlignment="1">
      <alignment horizontal="right" vertical="center"/>
      <protection/>
    </xf>
    <xf numFmtId="0" fontId="0" fillId="0" borderId="23" xfId="61" applyFont="1" applyFill="1" applyBorder="1" applyAlignment="1">
      <alignment vertical="center"/>
      <protection/>
    </xf>
    <xf numFmtId="0" fontId="0" fillId="21" borderId="207" xfId="61" applyFill="1" applyBorder="1" applyAlignment="1">
      <alignment vertical="center"/>
      <protection/>
    </xf>
    <xf numFmtId="38" fontId="0" fillId="0" borderId="23" xfId="49" applyFont="1" applyFill="1" applyBorder="1" applyAlignment="1">
      <alignment horizontal="right" vertical="center"/>
    </xf>
    <xf numFmtId="0" fontId="0" fillId="21" borderId="69" xfId="61" applyFont="1" applyFill="1" applyBorder="1" applyAlignment="1">
      <alignment horizontal="right" vertical="center"/>
      <protection/>
    </xf>
    <xf numFmtId="38" fontId="10" fillId="0" borderId="19" xfId="49" applyFont="1" applyFill="1" applyBorder="1" applyAlignment="1">
      <alignment horizontal="right" vertical="center"/>
    </xf>
    <xf numFmtId="0" fontId="0" fillId="0" borderId="101" xfId="61" applyFont="1" applyFill="1" applyBorder="1" applyAlignment="1">
      <alignment horizontal="center" vertical="center" wrapText="1" shrinkToFit="1"/>
      <protection/>
    </xf>
    <xf numFmtId="0" fontId="6" fillId="0" borderId="19" xfId="61" applyFont="1" applyFill="1" applyBorder="1" applyAlignment="1">
      <alignment horizontal="center" vertical="center"/>
      <protection/>
    </xf>
    <xf numFmtId="0" fontId="13" fillId="0" borderId="0" xfId="0" applyFont="1" applyAlignment="1">
      <alignment vertical="center"/>
    </xf>
    <xf numFmtId="38" fontId="13" fillId="0" borderId="24" xfId="49" applyFont="1" applyBorder="1" applyAlignment="1">
      <alignment vertical="center"/>
    </xf>
    <xf numFmtId="0" fontId="13" fillId="0" borderId="30" xfId="0" applyFont="1" applyBorder="1" applyAlignment="1">
      <alignment vertical="center"/>
    </xf>
    <xf numFmtId="0" fontId="13" fillId="0" borderId="71" xfId="0" applyFont="1" applyBorder="1" applyAlignment="1">
      <alignment vertical="center"/>
    </xf>
    <xf numFmtId="38" fontId="13" fillId="0" borderId="14" xfId="49" applyFont="1" applyBorder="1" applyAlignment="1">
      <alignment vertical="center"/>
    </xf>
    <xf numFmtId="0" fontId="13" fillId="0" borderId="102" xfId="0" applyFont="1" applyBorder="1" applyAlignment="1">
      <alignment vertical="center"/>
    </xf>
    <xf numFmtId="0" fontId="13" fillId="0" borderId="17" xfId="0" applyFont="1" applyBorder="1" applyAlignment="1">
      <alignment vertical="center"/>
    </xf>
    <xf numFmtId="0" fontId="13" fillId="21" borderId="199" xfId="0" applyFont="1" applyFill="1" applyBorder="1" applyAlignment="1">
      <alignment vertical="center"/>
    </xf>
    <xf numFmtId="0" fontId="0" fillId="0" borderId="0" xfId="0" applyAlignment="1">
      <alignment horizontal="distributed" vertical="center"/>
    </xf>
    <xf numFmtId="179" fontId="0" fillId="0" borderId="0" xfId="0" applyNumberFormat="1" applyBorder="1" applyAlignment="1">
      <alignment vertical="center"/>
    </xf>
    <xf numFmtId="179" fontId="0" fillId="0" borderId="25" xfId="0" applyNumberFormat="1" applyFill="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5" fillId="0" borderId="0" xfId="0" applyFont="1" applyAlignment="1">
      <alignment horizontal="right" vertical="center"/>
    </xf>
    <xf numFmtId="0" fontId="3" fillId="0" borderId="0" xfId="0" applyFont="1" applyAlignment="1">
      <alignment horizontal="justify" vertical="center"/>
    </xf>
    <xf numFmtId="0" fontId="5" fillId="0" borderId="10" xfId="0" applyFont="1" applyBorder="1" applyAlignment="1">
      <alignment vertical="center" wrapText="1"/>
    </xf>
    <xf numFmtId="0" fontId="5" fillId="0" borderId="10" xfId="0" applyFont="1" applyBorder="1" applyAlignment="1">
      <alignment vertical="center" shrinkToFit="1"/>
    </xf>
    <xf numFmtId="0" fontId="5" fillId="0" borderId="10" xfId="0" applyFont="1" applyBorder="1" applyAlignment="1">
      <alignment horizontal="center" vertical="center" shrinkToFit="1"/>
    </xf>
    <xf numFmtId="0" fontId="28" fillId="0" borderId="10" xfId="0" applyFont="1" applyBorder="1" applyAlignment="1">
      <alignment horizontal="center" vertical="center" shrinkToFit="1"/>
    </xf>
    <xf numFmtId="0" fontId="5" fillId="21" borderId="10" xfId="0" applyFont="1" applyFill="1" applyBorder="1" applyAlignment="1">
      <alignment vertical="center" shrinkToFit="1"/>
    </xf>
    <xf numFmtId="0" fontId="5" fillId="21" borderId="10" xfId="0" applyFont="1" applyFill="1" applyBorder="1" applyAlignment="1">
      <alignment horizontal="center" vertical="center" wrapText="1"/>
    </xf>
    <xf numFmtId="0" fontId="5" fillId="21" borderId="12" xfId="0" applyFont="1" applyFill="1" applyBorder="1" applyAlignment="1">
      <alignment vertical="center" shrinkToFit="1"/>
    </xf>
    <xf numFmtId="0" fontId="5" fillId="0" borderId="12" xfId="0" applyFont="1" applyBorder="1" applyAlignment="1">
      <alignment vertical="center" wrapText="1"/>
    </xf>
    <xf numFmtId="38" fontId="59" fillId="0" borderId="10" xfId="49" applyFont="1" applyBorder="1" applyAlignment="1">
      <alignment vertical="center" wrapText="1"/>
    </xf>
    <xf numFmtId="0" fontId="5" fillId="0" borderId="209" xfId="0" applyFont="1" applyBorder="1" applyAlignment="1">
      <alignment horizontal="center" vertical="center" shrinkToFit="1"/>
    </xf>
    <xf numFmtId="200" fontId="59" fillId="0" borderId="200" xfId="42" applyNumberFormat="1" applyFont="1" applyBorder="1" applyAlignment="1">
      <alignment horizontal="right" vertical="center" wrapText="1"/>
    </xf>
    <xf numFmtId="0" fontId="50" fillId="0" borderId="210" xfId="0" applyFont="1" applyFill="1" applyBorder="1" applyAlignment="1">
      <alignment vertical="top" wrapText="1"/>
    </xf>
    <xf numFmtId="0" fontId="50" fillId="0" borderId="211" xfId="0" applyFont="1" applyFill="1" applyBorder="1" applyAlignment="1">
      <alignment vertical="top" wrapText="1"/>
    </xf>
    <xf numFmtId="0" fontId="50" fillId="0" borderId="50" xfId="0" applyFont="1" applyFill="1" applyBorder="1" applyAlignment="1">
      <alignment vertical="top" wrapText="1"/>
    </xf>
    <xf numFmtId="0" fontId="5" fillId="0" borderId="0" xfId="0" applyFont="1" applyFill="1" applyAlignment="1">
      <alignment vertical="center"/>
    </xf>
    <xf numFmtId="0" fontId="3" fillId="0" borderId="31" xfId="0" applyFont="1" applyFill="1" applyBorder="1" applyAlignment="1">
      <alignment horizontal="center" vertical="center" shrinkToFit="1"/>
    </xf>
    <xf numFmtId="0" fontId="0" fillId="0" borderId="30" xfId="61" applyFill="1" applyBorder="1" applyAlignment="1">
      <alignment horizontal="center" vertical="center"/>
      <protection/>
    </xf>
    <xf numFmtId="0" fontId="0" fillId="0" borderId="25" xfId="61" applyFont="1" applyFill="1" applyBorder="1" applyAlignment="1">
      <alignment horizontal="center" vertical="center"/>
      <protection/>
    </xf>
    <xf numFmtId="0" fontId="0" fillId="21" borderId="205" xfId="61" applyFill="1" applyBorder="1" applyAlignment="1">
      <alignment vertical="center"/>
      <protection/>
    </xf>
    <xf numFmtId="0" fontId="0" fillId="21" borderId="205" xfId="61" applyFill="1" applyBorder="1" applyAlignment="1">
      <alignment vertical="center" shrinkToFit="1"/>
      <protection/>
    </xf>
    <xf numFmtId="0" fontId="6" fillId="0" borderId="51" xfId="61" applyFont="1" applyFill="1" applyBorder="1" applyAlignment="1">
      <alignment vertical="center" shrinkToFit="1"/>
      <protection/>
    </xf>
    <xf numFmtId="0" fontId="0" fillId="21" borderId="212" xfId="61" applyFont="1" applyFill="1" applyBorder="1" applyAlignment="1">
      <alignment horizontal="right" vertical="center" shrinkToFit="1"/>
      <protection/>
    </xf>
    <xf numFmtId="0" fontId="0" fillId="21" borderId="212" xfId="61" applyFill="1" applyBorder="1" applyAlignment="1">
      <alignment horizontal="right" vertical="center" shrinkToFit="1"/>
      <protection/>
    </xf>
    <xf numFmtId="0" fontId="0" fillId="21" borderId="212" xfId="61" applyFill="1" applyBorder="1" applyAlignment="1">
      <alignment horizontal="right" vertical="center"/>
      <protection/>
    </xf>
    <xf numFmtId="38" fontId="6" fillId="24" borderId="200" xfId="49" applyFont="1" applyFill="1" applyBorder="1" applyAlignment="1">
      <alignment vertical="center"/>
    </xf>
    <xf numFmtId="38" fontId="0" fillId="24" borderId="213" xfId="49" applyFont="1" applyFill="1" applyBorder="1" applyAlignment="1">
      <alignment vertical="center"/>
    </xf>
    <xf numFmtId="38" fontId="0" fillId="24" borderId="164" xfId="49" applyFont="1" applyFill="1" applyBorder="1" applyAlignment="1">
      <alignment vertical="center"/>
    </xf>
    <xf numFmtId="38" fontId="0" fillId="24" borderId="214" xfId="49" applyFont="1" applyFill="1" applyBorder="1" applyAlignment="1">
      <alignment vertical="center"/>
    </xf>
    <xf numFmtId="38" fontId="0" fillId="24" borderId="215" xfId="49" applyFont="1" applyFill="1" applyBorder="1" applyAlignment="1">
      <alignment vertical="center"/>
    </xf>
    <xf numFmtId="38" fontId="0" fillId="24" borderId="216" xfId="49" applyFont="1" applyFill="1" applyBorder="1" applyAlignment="1">
      <alignment vertical="center"/>
    </xf>
    <xf numFmtId="0" fontId="18" fillId="21" borderId="200" xfId="61" applyFont="1" applyFill="1" applyBorder="1" applyAlignment="1">
      <alignment horizontal="right" vertical="center"/>
      <protection/>
    </xf>
    <xf numFmtId="0" fontId="0" fillId="21" borderId="69" xfId="61" applyFill="1" applyBorder="1" applyAlignment="1">
      <alignment vertical="center" shrinkToFit="1"/>
      <protection/>
    </xf>
    <xf numFmtId="0" fontId="0" fillId="0" borderId="102" xfId="61" applyFill="1" applyBorder="1" applyAlignment="1">
      <alignment vertical="center"/>
      <protection/>
    </xf>
    <xf numFmtId="0" fontId="0" fillId="0" borderId="129" xfId="61" applyFill="1" applyBorder="1" applyAlignment="1">
      <alignment vertical="center"/>
      <protection/>
    </xf>
    <xf numFmtId="0" fontId="0" fillId="0" borderId="30" xfId="61" applyFill="1" applyBorder="1" applyAlignment="1">
      <alignment vertical="center"/>
      <protection/>
    </xf>
    <xf numFmtId="38" fontId="60" fillId="0" borderId="0" xfId="49" applyFont="1" applyAlignment="1" applyProtection="1">
      <alignment vertical="center"/>
      <protection/>
    </xf>
    <xf numFmtId="38" fontId="60" fillId="0" borderId="0" xfId="49" applyFont="1" applyFill="1" applyAlignment="1" applyProtection="1">
      <alignment vertical="center"/>
      <protection/>
    </xf>
    <xf numFmtId="0" fontId="5" fillId="0" borderId="210" xfId="0" applyFont="1" applyFill="1" applyBorder="1" applyAlignment="1">
      <alignment vertical="top" wrapText="1"/>
    </xf>
    <xf numFmtId="0" fontId="5" fillId="0" borderId="211" xfId="0" applyFont="1" applyFill="1" applyBorder="1" applyAlignment="1">
      <alignment/>
    </xf>
    <xf numFmtId="0" fontId="5" fillId="0" borderId="211" xfId="0" applyFont="1" applyFill="1" applyBorder="1" applyAlignment="1">
      <alignment shrinkToFit="1"/>
    </xf>
    <xf numFmtId="0" fontId="49" fillId="0" borderId="211" xfId="0" applyFont="1" applyFill="1" applyBorder="1" applyAlignment="1">
      <alignment shrinkToFit="1"/>
    </xf>
    <xf numFmtId="0" fontId="5" fillId="0" borderId="50" xfId="0" applyFont="1" applyFill="1" applyBorder="1" applyAlignment="1">
      <alignment vertical="center"/>
    </xf>
    <xf numFmtId="0" fontId="5" fillId="0" borderId="96" xfId="0" applyFont="1" applyFill="1" applyBorder="1" applyAlignment="1">
      <alignment vertical="top" wrapText="1"/>
    </xf>
    <xf numFmtId="0" fontId="5" fillId="0" borderId="211" xfId="0" applyFont="1" applyFill="1" applyBorder="1" applyAlignment="1">
      <alignment vertical="center" shrinkToFit="1"/>
    </xf>
    <xf numFmtId="0" fontId="5" fillId="0" borderId="211" xfId="0" applyFont="1" applyFill="1" applyBorder="1" applyAlignment="1">
      <alignment vertical="center"/>
    </xf>
    <xf numFmtId="0" fontId="5" fillId="0" borderId="211" xfId="0" applyFont="1" applyFill="1" applyBorder="1" applyAlignment="1">
      <alignment vertical="top" wrapText="1"/>
    </xf>
    <xf numFmtId="0" fontId="5" fillId="0" borderId="98" xfId="0" applyFont="1" applyFill="1" applyBorder="1" applyAlignment="1">
      <alignment vertical="center"/>
    </xf>
    <xf numFmtId="0" fontId="13" fillId="0" borderId="0" xfId="61" applyFont="1" applyFill="1" applyAlignment="1">
      <alignment vertical="top"/>
      <protection/>
    </xf>
    <xf numFmtId="0" fontId="13" fillId="0" borderId="0" xfId="61" applyFont="1" applyFill="1" applyAlignment="1">
      <alignment vertical="center"/>
      <protection/>
    </xf>
    <xf numFmtId="0" fontId="56" fillId="0" borderId="0" xfId="61" applyFont="1" applyFill="1" applyAlignment="1">
      <alignment horizontal="left" vertical="center"/>
      <protection/>
    </xf>
    <xf numFmtId="0" fontId="8" fillId="0" borderId="101" xfId="61" applyFont="1" applyFill="1" applyBorder="1" applyAlignment="1">
      <alignment horizontal="center" vertical="center" wrapText="1" shrinkToFit="1"/>
      <protection/>
    </xf>
    <xf numFmtId="38" fontId="5" fillId="0" borderId="0" xfId="49" applyFont="1" applyBorder="1" applyAlignment="1">
      <alignment horizontal="center" vertical="center"/>
    </xf>
    <xf numFmtId="38" fontId="53" fillId="0" borderId="0" xfId="49" applyFont="1" applyBorder="1" applyAlignment="1">
      <alignment vertical="center"/>
    </xf>
    <xf numFmtId="38" fontId="53" fillId="0" borderId="0" xfId="49" applyFont="1" applyBorder="1" applyAlignment="1">
      <alignment vertical="center" shrinkToFit="1"/>
    </xf>
    <xf numFmtId="38" fontId="0" fillId="0" borderId="217" xfId="49" applyFont="1" applyBorder="1" applyAlignment="1">
      <alignment vertical="center"/>
    </xf>
    <xf numFmtId="38" fontId="0" fillId="0" borderId="218" xfId="49" applyFont="1" applyBorder="1" applyAlignment="1">
      <alignment vertical="center"/>
    </xf>
    <xf numFmtId="38" fontId="0" fillId="0" borderId="219" xfId="49" applyFont="1" applyBorder="1" applyAlignment="1">
      <alignment vertical="center"/>
    </xf>
    <xf numFmtId="38" fontId="0" fillId="0" borderId="220" xfId="49" applyFont="1" applyBorder="1" applyAlignment="1">
      <alignment vertical="center"/>
    </xf>
    <xf numFmtId="38" fontId="0" fillId="0" borderId="221" xfId="49" applyFont="1" applyBorder="1" applyAlignment="1">
      <alignment vertical="center"/>
    </xf>
    <xf numFmtId="38" fontId="0" fillId="0" borderId="222" xfId="49" applyFont="1" applyBorder="1" applyAlignment="1">
      <alignment vertical="center"/>
    </xf>
    <xf numFmtId="38" fontId="0" fillId="0" borderId="223" xfId="49" applyFont="1" applyBorder="1" applyAlignment="1">
      <alignment vertical="center"/>
    </xf>
    <xf numFmtId="0" fontId="0" fillId="0" borderId="187" xfId="0" applyBorder="1" applyAlignment="1">
      <alignment horizontal="center" vertical="center" shrinkToFit="1"/>
    </xf>
    <xf numFmtId="0" fontId="0" fillId="0" borderId="183" xfId="0" applyBorder="1" applyAlignment="1">
      <alignment horizontal="center" vertical="center" shrinkToFit="1"/>
    </xf>
    <xf numFmtId="0" fontId="0" fillId="0" borderId="184" xfId="0" applyBorder="1" applyAlignment="1">
      <alignment horizontal="center" vertical="center" shrinkToFit="1"/>
    </xf>
    <xf numFmtId="38" fontId="5" fillId="20" borderId="0" xfId="49" applyFont="1" applyFill="1" applyBorder="1" applyAlignment="1">
      <alignment vertical="center"/>
    </xf>
    <xf numFmtId="38" fontId="5" fillId="20" borderId="45" xfId="49" applyFont="1" applyFill="1" applyBorder="1" applyAlignment="1">
      <alignment vertical="center"/>
    </xf>
    <xf numFmtId="0" fontId="0" fillId="26" borderId="90" xfId="63" applyFill="1" applyBorder="1">
      <alignment vertical="center"/>
      <protection/>
    </xf>
    <xf numFmtId="0" fontId="0" fillId="26" borderId="65" xfId="63" applyFill="1" applyBorder="1">
      <alignment vertical="center"/>
      <protection/>
    </xf>
    <xf numFmtId="0" fontId="0" fillId="26" borderId="64" xfId="63" applyFill="1" applyBorder="1">
      <alignment vertical="center"/>
      <protection/>
    </xf>
    <xf numFmtId="0" fontId="0" fillId="26" borderId="29" xfId="63" applyFill="1" applyBorder="1">
      <alignment vertical="center"/>
      <protection/>
    </xf>
    <xf numFmtId="0" fontId="0" fillId="26" borderId="64" xfId="63" applyFont="1" applyFill="1" applyBorder="1">
      <alignment vertical="center"/>
      <protection/>
    </xf>
    <xf numFmtId="0" fontId="0" fillId="26" borderId="65" xfId="63" applyFont="1" applyFill="1" applyBorder="1">
      <alignment vertical="center"/>
      <protection/>
    </xf>
    <xf numFmtId="0" fontId="0" fillId="26" borderId="29" xfId="63" applyFont="1" applyFill="1" applyBorder="1">
      <alignment vertical="center"/>
      <protection/>
    </xf>
    <xf numFmtId="0" fontId="0" fillId="26" borderId="90" xfId="63" applyFont="1" applyFill="1" applyBorder="1">
      <alignment vertical="center"/>
      <protection/>
    </xf>
    <xf numFmtId="0" fontId="0" fillId="8" borderId="77" xfId="63" applyFill="1" applyBorder="1">
      <alignment vertical="center"/>
      <protection/>
    </xf>
    <xf numFmtId="0" fontId="0" fillId="8" borderId="131" xfId="63" applyFill="1" applyBorder="1">
      <alignment vertical="center"/>
      <protection/>
    </xf>
    <xf numFmtId="0" fontId="0" fillId="8" borderId="130" xfId="63" applyFont="1" applyFill="1" applyBorder="1">
      <alignment vertical="center"/>
      <protection/>
    </xf>
    <xf numFmtId="0" fontId="0" fillId="8" borderId="75" xfId="63" applyFill="1" applyBorder="1">
      <alignment vertical="center"/>
      <protection/>
    </xf>
    <xf numFmtId="0" fontId="0" fillId="8" borderId="77" xfId="63" applyFont="1" applyFill="1" applyBorder="1">
      <alignment vertical="center"/>
      <protection/>
    </xf>
    <xf numFmtId="0" fontId="0" fillId="8" borderId="130" xfId="63" applyFill="1" applyBorder="1">
      <alignment vertical="center"/>
      <protection/>
    </xf>
    <xf numFmtId="0" fontId="0" fillId="11" borderId="65" xfId="63" applyFill="1" applyBorder="1">
      <alignment vertical="center"/>
      <protection/>
    </xf>
    <xf numFmtId="0" fontId="0" fillId="11" borderId="64" xfId="63" applyFill="1" applyBorder="1">
      <alignment vertical="center"/>
      <protection/>
    </xf>
    <xf numFmtId="0" fontId="0" fillId="11" borderId="29" xfId="63" applyFill="1" applyBorder="1">
      <alignment vertical="center"/>
      <protection/>
    </xf>
    <xf numFmtId="0" fontId="0" fillId="11" borderId="90" xfId="63" applyFont="1" applyFill="1" applyBorder="1">
      <alignment vertical="center"/>
      <protection/>
    </xf>
    <xf numFmtId="0" fontId="0" fillId="11" borderId="90" xfId="63" applyFill="1" applyBorder="1">
      <alignment vertical="center"/>
      <protection/>
    </xf>
    <xf numFmtId="0" fontId="0" fillId="19" borderId="90" xfId="63" applyFill="1" applyBorder="1">
      <alignment vertical="center"/>
      <protection/>
    </xf>
    <xf numFmtId="0" fontId="0" fillId="19" borderId="65" xfId="63" applyFill="1" applyBorder="1">
      <alignment vertical="center"/>
      <protection/>
    </xf>
    <xf numFmtId="0" fontId="0" fillId="19" borderId="64" xfId="63" applyFill="1" applyBorder="1">
      <alignment vertical="center"/>
      <protection/>
    </xf>
    <xf numFmtId="0" fontId="0" fillId="19" borderId="29" xfId="63" applyFont="1" applyFill="1" applyBorder="1">
      <alignment vertical="center"/>
      <protection/>
    </xf>
    <xf numFmtId="0" fontId="0" fillId="19" borderId="29" xfId="63" applyFill="1" applyBorder="1">
      <alignment vertical="center"/>
      <protection/>
    </xf>
    <xf numFmtId="0" fontId="0" fillId="27" borderId="43" xfId="63" applyFill="1" applyBorder="1">
      <alignment vertical="center"/>
      <protection/>
    </xf>
    <xf numFmtId="0" fontId="0" fillId="27" borderId="66" xfId="63" applyFill="1" applyBorder="1">
      <alignment vertical="center"/>
      <protection/>
    </xf>
    <xf numFmtId="0" fontId="0" fillId="27" borderId="39" xfId="63" applyFill="1" applyBorder="1">
      <alignment vertical="center"/>
      <protection/>
    </xf>
    <xf numFmtId="0" fontId="0" fillId="27" borderId="91" xfId="63" applyFill="1" applyBorder="1">
      <alignment vertical="center"/>
      <protection/>
    </xf>
    <xf numFmtId="0" fontId="0" fillId="27" borderId="43" xfId="63" applyFont="1" applyFill="1" applyBorder="1">
      <alignment vertical="center"/>
      <protection/>
    </xf>
    <xf numFmtId="0" fontId="0" fillId="8" borderId="77" xfId="64" applyFill="1" applyBorder="1">
      <alignment vertical="center"/>
      <protection/>
    </xf>
    <xf numFmtId="0" fontId="0" fillId="8" borderId="131" xfId="64" applyFill="1" applyBorder="1">
      <alignment vertical="center"/>
      <protection/>
    </xf>
    <xf numFmtId="0" fontId="0" fillId="8" borderId="130" xfId="64" applyFont="1" applyFill="1" applyBorder="1">
      <alignment vertical="center"/>
      <protection/>
    </xf>
    <xf numFmtId="0" fontId="0" fillId="8" borderId="75" xfId="64" applyFill="1" applyBorder="1">
      <alignment vertical="center"/>
      <protection/>
    </xf>
    <xf numFmtId="0" fontId="0" fillId="8" borderId="77" xfId="64" applyFont="1" applyFill="1" applyBorder="1">
      <alignment vertical="center"/>
      <protection/>
    </xf>
    <xf numFmtId="0" fontId="0" fillId="8" borderId="130" xfId="64" applyFill="1" applyBorder="1">
      <alignment vertical="center"/>
      <protection/>
    </xf>
    <xf numFmtId="0" fontId="0" fillId="26" borderId="64" xfId="64" applyFont="1" applyFill="1" applyBorder="1">
      <alignment vertical="center"/>
      <protection/>
    </xf>
    <xf numFmtId="0" fontId="0" fillId="26" borderId="65" xfId="64" applyFill="1" applyBorder="1">
      <alignment vertical="center"/>
      <protection/>
    </xf>
    <xf numFmtId="0" fontId="0" fillId="26" borderId="29" xfId="64" applyFill="1" applyBorder="1">
      <alignment vertical="center"/>
      <protection/>
    </xf>
    <xf numFmtId="0" fontId="0" fillId="26" borderId="90" xfId="64" applyFill="1" applyBorder="1">
      <alignment vertical="center"/>
      <protection/>
    </xf>
    <xf numFmtId="0" fontId="0" fillId="26" borderId="64" xfId="64" applyFill="1" applyBorder="1">
      <alignment vertical="center"/>
      <protection/>
    </xf>
    <xf numFmtId="0" fontId="0" fillId="15" borderId="90" xfId="64" applyFill="1" applyBorder="1">
      <alignment vertical="center"/>
      <protection/>
    </xf>
    <xf numFmtId="0" fontId="0" fillId="15" borderId="65" xfId="64" applyFill="1" applyBorder="1">
      <alignment vertical="center"/>
      <protection/>
    </xf>
    <xf numFmtId="0" fontId="0" fillId="15" borderId="64" xfId="64" applyFill="1" applyBorder="1">
      <alignment vertical="center"/>
      <protection/>
    </xf>
    <xf numFmtId="0" fontId="0" fillId="15" borderId="29" xfId="64" applyFont="1" applyFill="1" applyBorder="1">
      <alignment vertical="center"/>
      <protection/>
    </xf>
    <xf numFmtId="0" fontId="0" fillId="15" borderId="29" xfId="64" applyFill="1" applyBorder="1">
      <alignment vertical="center"/>
      <protection/>
    </xf>
    <xf numFmtId="0" fontId="0" fillId="24" borderId="65" xfId="64" applyFill="1" applyBorder="1">
      <alignment vertical="center"/>
      <protection/>
    </xf>
    <xf numFmtId="0" fontId="0" fillId="24" borderId="64" xfId="64" applyFill="1" applyBorder="1">
      <alignment vertical="center"/>
      <protection/>
    </xf>
    <xf numFmtId="0" fontId="0" fillId="24" borderId="29" xfId="64" applyFill="1" applyBorder="1">
      <alignment vertical="center"/>
      <protection/>
    </xf>
    <xf numFmtId="0" fontId="0" fillId="24" borderId="90" xfId="64" applyFont="1" applyFill="1" applyBorder="1">
      <alignment vertical="center"/>
      <protection/>
    </xf>
    <xf numFmtId="0" fontId="0" fillId="24" borderId="90" xfId="64" applyFill="1" applyBorder="1">
      <alignment vertical="center"/>
      <protection/>
    </xf>
    <xf numFmtId="0" fontId="0" fillId="27" borderId="75" xfId="64" applyFill="1" applyBorder="1">
      <alignment vertical="center"/>
      <protection/>
    </xf>
    <xf numFmtId="0" fontId="0" fillId="27" borderId="130" xfId="64" applyFill="1" applyBorder="1">
      <alignment vertical="center"/>
      <protection/>
    </xf>
    <xf numFmtId="0" fontId="0" fillId="27" borderId="77" xfId="64" applyFill="1" applyBorder="1">
      <alignment vertical="center"/>
      <protection/>
    </xf>
    <xf numFmtId="0" fontId="0" fillId="27" borderId="131" xfId="64" applyFill="1" applyBorder="1">
      <alignment vertical="center"/>
      <protection/>
    </xf>
    <xf numFmtId="0" fontId="0" fillId="27" borderId="75" xfId="64" applyFont="1" applyFill="1" applyBorder="1">
      <alignment vertical="center"/>
      <protection/>
    </xf>
    <xf numFmtId="0" fontId="0" fillId="27" borderId="133" xfId="64" applyFill="1" applyBorder="1">
      <alignment vertical="center"/>
      <protection/>
    </xf>
    <xf numFmtId="0" fontId="0" fillId="27" borderId="134" xfId="64" applyFill="1" applyBorder="1">
      <alignment vertical="center"/>
      <protection/>
    </xf>
    <xf numFmtId="0" fontId="0" fillId="27" borderId="36" xfId="64" applyFill="1" applyBorder="1">
      <alignment vertical="center"/>
      <protection/>
    </xf>
    <xf numFmtId="0" fontId="0" fillId="27" borderId="135" xfId="64" applyFill="1" applyBorder="1">
      <alignment vertical="center"/>
      <protection/>
    </xf>
    <xf numFmtId="0" fontId="0" fillId="27" borderId="133" xfId="64" applyFont="1" applyFill="1" applyBorder="1">
      <alignment vertical="center"/>
      <protection/>
    </xf>
    <xf numFmtId="0" fontId="10" fillId="21" borderId="224" xfId="62" applyFont="1" applyFill="1" applyBorder="1" applyAlignment="1" applyProtection="1">
      <alignment vertical="center"/>
      <protection/>
    </xf>
    <xf numFmtId="0" fontId="30" fillId="0" borderId="0" xfId="0" applyFont="1" applyAlignment="1">
      <alignment vertical="center"/>
    </xf>
    <xf numFmtId="0" fontId="3" fillId="0" borderId="23" xfId="0" applyFont="1" applyFill="1" applyBorder="1" applyAlignment="1">
      <alignment vertical="center"/>
    </xf>
    <xf numFmtId="49" fontId="3" fillId="0" borderId="0" xfId="0" applyNumberFormat="1" applyFont="1" applyAlignment="1">
      <alignment horizontal="center"/>
    </xf>
    <xf numFmtId="0" fontId="50" fillId="0" borderId="101" xfId="0" applyFont="1" applyBorder="1" applyAlignment="1">
      <alignment horizontal="center"/>
    </xf>
    <xf numFmtId="0" fontId="76" fillId="0" borderId="0" xfId="0" applyFont="1" applyAlignment="1">
      <alignment vertical="center"/>
    </xf>
    <xf numFmtId="0" fontId="2" fillId="0" borderId="0" xfId="0" applyFont="1" applyAlignment="1">
      <alignment vertical="center"/>
    </xf>
    <xf numFmtId="38" fontId="0" fillId="0" borderId="225" xfId="49" applyFont="1" applyFill="1" applyBorder="1" applyAlignment="1">
      <alignment vertical="center"/>
    </xf>
    <xf numFmtId="38" fontId="0" fillId="0" borderId="226" xfId="49" applyFont="1" applyBorder="1" applyAlignment="1">
      <alignment vertical="center"/>
    </xf>
    <xf numFmtId="210" fontId="5" fillId="21" borderId="10" xfId="49" applyNumberFormat="1" applyFont="1" applyFill="1" applyBorder="1" applyAlignment="1">
      <alignment vertical="center"/>
    </xf>
    <xf numFmtId="195" fontId="5" fillId="21" borderId="10" xfId="0" applyNumberFormat="1" applyFont="1" applyFill="1" applyBorder="1" applyAlignment="1">
      <alignment vertical="center" wrapText="1"/>
    </xf>
    <xf numFmtId="0" fontId="0" fillId="0" borderId="0" xfId="0" applyFill="1" applyAlignment="1" applyProtection="1">
      <alignment vertical="center"/>
      <protection/>
    </xf>
    <xf numFmtId="0" fontId="11" fillId="0" borderId="0" xfId="0" applyFont="1" applyFill="1" applyBorder="1" applyAlignment="1" applyProtection="1">
      <alignment horizontal="center" vertical="center"/>
      <protection/>
    </xf>
    <xf numFmtId="38" fontId="60" fillId="0" borderId="0" xfId="49" applyFont="1" applyFill="1" applyAlignment="1" applyProtection="1">
      <alignment/>
      <protection/>
    </xf>
    <xf numFmtId="0" fontId="60" fillId="0" borderId="0" xfId="0" applyFont="1" applyFill="1" applyAlignment="1" applyProtection="1">
      <alignment vertical="center"/>
      <protection/>
    </xf>
    <xf numFmtId="0" fontId="0" fillId="0" borderId="0" xfId="0" applyFill="1" applyAlignment="1" applyProtection="1">
      <alignment horizontal="right"/>
      <protection/>
    </xf>
    <xf numFmtId="0" fontId="3" fillId="0" borderId="0" xfId="0" applyFont="1" applyFill="1" applyBorder="1" applyAlignment="1" applyProtection="1">
      <alignment horizontal="right" vertical="center"/>
      <protection/>
    </xf>
    <xf numFmtId="0" fontId="0" fillId="0" borderId="0" xfId="0" applyFill="1" applyBorder="1" applyAlignment="1" applyProtection="1">
      <alignment horizontal="right"/>
      <protection/>
    </xf>
    <xf numFmtId="0" fontId="62" fillId="0" borderId="0" xfId="0" applyFont="1" applyFill="1" applyBorder="1" applyAlignment="1" applyProtection="1">
      <alignment horizontal="center" vertical="center" wrapText="1"/>
      <protection/>
    </xf>
    <xf numFmtId="0" fontId="60" fillId="0" borderId="0" xfId="0" applyFont="1" applyFill="1" applyAlignment="1" applyProtection="1">
      <alignment vertical="center"/>
      <protection/>
    </xf>
    <xf numFmtId="0" fontId="0" fillId="0" borderId="0" xfId="0" applyFill="1" applyAlignment="1" applyProtection="1">
      <alignment vertical="center"/>
      <protection/>
    </xf>
    <xf numFmtId="0" fontId="62" fillId="0" borderId="227" xfId="0" applyFont="1" applyFill="1" applyBorder="1" applyAlignment="1" applyProtection="1">
      <alignment horizontal="center" wrapText="1"/>
      <protection/>
    </xf>
    <xf numFmtId="0" fontId="63" fillId="0" borderId="0" xfId="0" applyFont="1" applyFill="1" applyBorder="1" applyAlignment="1" applyProtection="1">
      <alignment horizontal="center" wrapText="1"/>
      <protection/>
    </xf>
    <xf numFmtId="0" fontId="62" fillId="0" borderId="0" xfId="0" applyFont="1" applyFill="1" applyBorder="1" applyAlignment="1" applyProtection="1">
      <alignment vertical="center"/>
      <protection/>
    </xf>
    <xf numFmtId="0" fontId="0" fillId="0" borderId="0" xfId="0" applyFill="1" applyBorder="1" applyAlignment="1" applyProtection="1">
      <alignment horizontal="center" vertical="center" wrapText="1"/>
      <protection/>
    </xf>
    <xf numFmtId="0" fontId="0" fillId="0" borderId="51" xfId="0" applyFill="1" applyBorder="1" applyAlignment="1" applyProtection="1">
      <alignment horizontal="center" vertical="center" wrapText="1"/>
      <protection/>
    </xf>
    <xf numFmtId="0" fontId="60" fillId="0" borderId="228" xfId="0" applyFont="1" applyFill="1" applyBorder="1" applyAlignment="1" applyProtection="1">
      <alignment horizontal="center" vertical="center" wrapText="1"/>
      <protection/>
    </xf>
    <xf numFmtId="0" fontId="60" fillId="0" borderId="228" xfId="0" applyFont="1" applyFill="1" applyBorder="1" applyAlignment="1" applyProtection="1">
      <alignment horizontal="center" vertical="center" shrinkToFit="1"/>
      <protection/>
    </xf>
    <xf numFmtId="0" fontId="62" fillId="0" borderId="12" xfId="0" applyFont="1" applyFill="1" applyBorder="1" applyAlignment="1" applyProtection="1">
      <alignment horizontal="center" vertical="center" wrapText="1"/>
      <protection/>
    </xf>
    <xf numFmtId="0" fontId="65" fillId="0" borderId="176" xfId="0" applyFont="1" applyFill="1" applyBorder="1" applyAlignment="1" applyProtection="1">
      <alignment horizontal="center" vertical="center" wrapText="1"/>
      <protection/>
    </xf>
    <xf numFmtId="0" fontId="63" fillId="0" borderId="34" xfId="0" applyFont="1" applyFill="1" applyBorder="1" applyAlignment="1" applyProtection="1">
      <alignment horizontal="center" wrapText="1"/>
      <protection/>
    </xf>
    <xf numFmtId="0" fontId="62" fillId="0" borderId="11" xfId="0" applyFont="1" applyFill="1" applyBorder="1" applyAlignment="1" applyProtection="1">
      <alignment vertical="center"/>
      <protection/>
    </xf>
    <xf numFmtId="0" fontId="67" fillId="0" borderId="0" xfId="0" applyFont="1" applyFill="1" applyAlignment="1" applyProtection="1">
      <alignment vertical="center"/>
      <protection/>
    </xf>
    <xf numFmtId="38" fontId="60" fillId="0" borderId="0" xfId="49" applyFont="1" applyFill="1" applyAlignment="1" applyProtection="1">
      <alignment vertical="center" shrinkToFit="1"/>
      <protection/>
    </xf>
    <xf numFmtId="0" fontId="62" fillId="0" borderId="33" xfId="0" applyFont="1" applyFill="1" applyBorder="1" applyAlignment="1" applyProtection="1">
      <alignment horizontal="center" vertical="center" wrapText="1"/>
      <protection/>
    </xf>
    <xf numFmtId="38" fontId="49" fillId="0" borderId="105" xfId="49" applyFont="1" applyFill="1" applyBorder="1" applyAlignment="1" applyProtection="1">
      <alignment horizontal="right" vertical="center" wrapText="1"/>
      <protection/>
    </xf>
    <xf numFmtId="38" fontId="60" fillId="0" borderId="229" xfId="49" applyFont="1" applyFill="1" applyBorder="1" applyAlignment="1" applyProtection="1">
      <alignment horizontal="right" vertical="center" wrapText="1"/>
      <protection/>
    </xf>
    <xf numFmtId="38" fontId="60" fillId="0" borderId="230" xfId="49" applyFont="1" applyFill="1" applyBorder="1" applyAlignment="1" applyProtection="1">
      <alignment horizontal="right" vertical="center" wrapText="1"/>
      <protection/>
    </xf>
    <xf numFmtId="38" fontId="60" fillId="0" borderId="33" xfId="49" applyNumberFormat="1" applyFont="1" applyFill="1" applyBorder="1" applyAlignment="1" applyProtection="1">
      <alignment horizontal="right" vertical="center" wrapText="1"/>
      <protection/>
    </xf>
    <xf numFmtId="38" fontId="50" fillId="0" borderId="105" xfId="49" applyFont="1" applyFill="1" applyBorder="1" applyAlignment="1" applyProtection="1">
      <alignment horizontal="right" vertical="center" wrapText="1"/>
      <protection/>
    </xf>
    <xf numFmtId="38" fontId="60" fillId="21" borderId="231" xfId="49" applyFont="1" applyFill="1" applyBorder="1" applyAlignment="1" applyProtection="1">
      <alignment horizontal="right" vertical="center" wrapText="1"/>
      <protection locked="0"/>
    </xf>
    <xf numFmtId="38" fontId="60" fillId="21" borderId="33" xfId="49" applyFont="1" applyFill="1" applyBorder="1" applyAlignment="1" applyProtection="1">
      <alignment horizontal="right" vertical="center" wrapText="1"/>
      <protection locked="0"/>
    </xf>
    <xf numFmtId="38" fontId="50" fillId="0" borderId="33" xfId="49" applyFont="1" applyFill="1" applyBorder="1" applyAlignment="1" applyProtection="1">
      <alignment horizontal="right" vertical="center" wrapText="1"/>
      <protection/>
    </xf>
    <xf numFmtId="38" fontId="60" fillId="0" borderId="34" xfId="49" applyFont="1" applyFill="1" applyBorder="1" applyAlignment="1" applyProtection="1">
      <alignment horizontal="right" vertical="center" wrapText="1"/>
      <protection/>
    </xf>
    <xf numFmtId="0" fontId="62" fillId="0" borderId="170" xfId="0" applyFont="1" applyFill="1" applyBorder="1" applyAlignment="1" applyProtection="1">
      <alignment vertical="center"/>
      <protection/>
    </xf>
    <xf numFmtId="0" fontId="68" fillId="0" borderId="0" xfId="0" applyFont="1" applyFill="1" applyAlignment="1" applyProtection="1">
      <alignment vertical="center"/>
      <protection/>
    </xf>
    <xf numFmtId="0" fontId="62" fillId="0" borderId="13" xfId="0" applyFont="1" applyFill="1" applyBorder="1" applyAlignment="1" applyProtection="1">
      <alignment horizontal="center" vertical="center" wrapText="1"/>
      <protection/>
    </xf>
    <xf numFmtId="38" fontId="49" fillId="0" borderId="15" xfId="49" applyFont="1" applyFill="1" applyBorder="1" applyAlignment="1" applyProtection="1">
      <alignment horizontal="right" vertical="center" wrapText="1"/>
      <protection/>
    </xf>
    <xf numFmtId="38" fontId="60" fillId="0" borderId="232" xfId="49" applyFont="1" applyFill="1" applyBorder="1" applyAlignment="1" applyProtection="1">
      <alignment horizontal="right" vertical="center" wrapText="1"/>
      <protection/>
    </xf>
    <xf numFmtId="38" fontId="60" fillId="0" borderId="233" xfId="49" applyFont="1" applyFill="1" applyBorder="1" applyAlignment="1" applyProtection="1">
      <alignment horizontal="right" vertical="center" wrapText="1"/>
      <protection/>
    </xf>
    <xf numFmtId="38" fontId="60" fillId="0" borderId="13" xfId="49" applyNumberFormat="1" applyFont="1" applyFill="1" applyBorder="1" applyAlignment="1" applyProtection="1">
      <alignment horizontal="right" vertical="center" wrapText="1"/>
      <protection/>
    </xf>
    <xf numFmtId="38" fontId="50" fillId="0" borderId="15" xfId="49" applyFont="1" applyFill="1" applyBorder="1" applyAlignment="1" applyProtection="1">
      <alignment horizontal="right" vertical="center" wrapText="1"/>
      <protection/>
    </xf>
    <xf numFmtId="38" fontId="60" fillId="21" borderId="18" xfId="49" applyFont="1" applyFill="1" applyBorder="1" applyAlignment="1" applyProtection="1">
      <alignment horizontal="right" vertical="center" wrapText="1"/>
      <protection locked="0"/>
    </xf>
    <xf numFmtId="38" fontId="50" fillId="0" borderId="13" xfId="49" applyFont="1" applyFill="1" applyBorder="1" applyAlignment="1" applyProtection="1">
      <alignment horizontal="right" vertical="center" wrapText="1"/>
      <protection/>
    </xf>
    <xf numFmtId="38" fontId="50" fillId="0" borderId="51" xfId="49" applyFont="1" applyFill="1" applyBorder="1" applyAlignment="1" applyProtection="1">
      <alignment horizontal="right" vertical="center" wrapText="1"/>
      <protection/>
    </xf>
    <xf numFmtId="0" fontId="62" fillId="0" borderId="171" xfId="0" applyFont="1" applyFill="1" applyBorder="1" applyAlignment="1" applyProtection="1">
      <alignment vertical="center"/>
      <protection/>
    </xf>
    <xf numFmtId="0" fontId="62" fillId="0" borderId="10" xfId="0" applyFont="1" applyFill="1" applyBorder="1" applyAlignment="1" applyProtection="1">
      <alignment vertical="center"/>
      <protection/>
    </xf>
    <xf numFmtId="212" fontId="60" fillId="0" borderId="0" xfId="49" applyNumberFormat="1" applyFont="1" applyFill="1" applyAlignment="1" applyProtection="1">
      <alignment vertical="center"/>
      <protection/>
    </xf>
    <xf numFmtId="38" fontId="50" fillId="0" borderId="51" xfId="49" applyFont="1" applyFill="1" applyBorder="1" applyAlignment="1" applyProtection="1">
      <alignment horizontal="center" vertical="center" wrapText="1"/>
      <protection/>
    </xf>
    <xf numFmtId="0" fontId="69" fillId="0" borderId="10" xfId="0" applyFont="1" applyFill="1" applyBorder="1" applyAlignment="1" applyProtection="1">
      <alignment vertical="center"/>
      <protection/>
    </xf>
    <xf numFmtId="38" fontId="50" fillId="0" borderId="0" xfId="49" applyFont="1" applyFill="1" applyBorder="1" applyAlignment="1" applyProtection="1">
      <alignment horizontal="right" vertical="center" wrapText="1"/>
      <protection/>
    </xf>
    <xf numFmtId="38" fontId="50" fillId="0" borderId="45" xfId="49" applyFont="1" applyFill="1" applyBorder="1" applyAlignment="1" applyProtection="1">
      <alignment horizontal="center" vertical="center" wrapText="1"/>
      <protection/>
    </xf>
    <xf numFmtId="38" fontId="50" fillId="0" borderId="234" xfId="0" applyNumberFormat="1" applyFont="1" applyFill="1" applyBorder="1" applyAlignment="1">
      <alignment vertical="center" wrapText="1"/>
    </xf>
    <xf numFmtId="0" fontId="62" fillId="0" borderId="23" xfId="0" applyFont="1" applyFill="1" applyBorder="1" applyAlignment="1" applyProtection="1">
      <alignment horizontal="center"/>
      <protection/>
    </xf>
    <xf numFmtId="0" fontId="62" fillId="0" borderId="0" xfId="0" applyFont="1" applyFill="1" applyAlignment="1" applyProtection="1">
      <alignment horizontal="center"/>
      <protection/>
    </xf>
    <xf numFmtId="38" fontId="60" fillId="0" borderId="45" xfId="49" applyFont="1" applyFill="1" applyBorder="1" applyAlignment="1" applyProtection="1">
      <alignment horizontal="right" vertical="center" shrinkToFit="1"/>
      <protection/>
    </xf>
    <xf numFmtId="38" fontId="60" fillId="0" borderId="234" xfId="0" applyNumberFormat="1" applyFont="1" applyFill="1" applyBorder="1" applyAlignment="1">
      <alignment vertical="center" wrapText="1"/>
    </xf>
    <xf numFmtId="0" fontId="0" fillId="0" borderId="10" xfId="0" applyFill="1" applyBorder="1" applyAlignment="1" applyProtection="1">
      <alignment horizontal="right" vertical="center"/>
      <protection/>
    </xf>
    <xf numFmtId="38" fontId="0" fillId="0" borderId="10" xfId="0" applyNumberFormat="1" applyFill="1" applyBorder="1" applyAlignment="1" applyProtection="1">
      <alignment vertical="center"/>
      <protection/>
    </xf>
    <xf numFmtId="0" fontId="62" fillId="0" borderId="37" xfId="0" applyFont="1" applyFill="1" applyBorder="1" applyAlignment="1" applyProtection="1">
      <alignment horizontal="center" vertical="center" wrapText="1"/>
      <protection/>
    </xf>
    <xf numFmtId="38" fontId="49" fillId="0" borderId="35" xfId="49" applyFont="1" applyFill="1" applyBorder="1" applyAlignment="1" applyProtection="1">
      <alignment horizontal="right" vertical="center" wrapText="1"/>
      <protection/>
    </xf>
    <xf numFmtId="38" fontId="60" fillId="0" borderId="235" xfId="49" applyFont="1" applyFill="1" applyBorder="1" applyAlignment="1" applyProtection="1">
      <alignment horizontal="right" vertical="center" wrapText="1"/>
      <protection/>
    </xf>
    <xf numFmtId="38" fontId="60" fillId="0" borderId="236" xfId="49" applyFont="1" applyFill="1" applyBorder="1" applyAlignment="1" applyProtection="1">
      <alignment horizontal="right" vertical="center" wrapText="1"/>
      <protection/>
    </xf>
    <xf numFmtId="38" fontId="60" fillId="0" borderId="37" xfId="49" applyNumberFormat="1" applyFont="1" applyFill="1" applyBorder="1" applyAlignment="1" applyProtection="1">
      <alignment horizontal="right" vertical="center" wrapText="1"/>
      <protection/>
    </xf>
    <xf numFmtId="38" fontId="50" fillId="0" borderId="35" xfId="49" applyFont="1" applyFill="1" applyBorder="1" applyAlignment="1" applyProtection="1">
      <alignment horizontal="right" vertical="center" wrapText="1"/>
      <protection/>
    </xf>
    <xf numFmtId="38" fontId="60" fillId="0" borderId="16" xfId="49" applyFont="1" applyFill="1" applyBorder="1" applyAlignment="1" applyProtection="1">
      <alignment horizontal="right" vertical="center" shrinkToFit="1"/>
      <protection/>
    </xf>
    <xf numFmtId="38" fontId="60" fillId="0" borderId="175" xfId="49" applyFont="1" applyFill="1" applyBorder="1" applyAlignment="1" applyProtection="1">
      <alignment horizontal="right" vertical="center" wrapText="1"/>
      <protection/>
    </xf>
    <xf numFmtId="38" fontId="60" fillId="21" borderId="237" xfId="49" applyFont="1" applyFill="1" applyBorder="1" applyAlignment="1" applyProtection="1">
      <alignment horizontal="right" vertical="center" wrapText="1"/>
      <protection locked="0"/>
    </xf>
    <xf numFmtId="38" fontId="50" fillId="0" borderId="37" xfId="49" applyFont="1" applyFill="1" applyBorder="1" applyAlignment="1" applyProtection="1">
      <alignment horizontal="right" vertical="center" wrapText="1"/>
      <protection/>
    </xf>
    <xf numFmtId="38" fontId="60" fillId="0" borderId="191" xfId="49" applyNumberFormat="1" applyFont="1" applyFill="1" applyBorder="1" applyAlignment="1" applyProtection="1">
      <alignment horizontal="right" vertical="center" wrapText="1"/>
      <protection/>
    </xf>
    <xf numFmtId="0" fontId="0" fillId="0" borderId="44" xfId="0" applyFill="1" applyBorder="1" applyAlignment="1" applyProtection="1">
      <alignment horizontal="right" vertical="center"/>
      <protection/>
    </xf>
    <xf numFmtId="0" fontId="0" fillId="0" borderId="25" xfId="0" applyFill="1" applyBorder="1" applyAlignment="1" applyProtection="1">
      <alignment horizontal="right" vertical="center"/>
      <protection/>
    </xf>
    <xf numFmtId="38" fontId="0" fillId="0" borderId="25" xfId="0" applyNumberFormat="1" applyFill="1" applyBorder="1" applyAlignment="1" applyProtection="1">
      <alignment vertical="center"/>
      <protection/>
    </xf>
    <xf numFmtId="38" fontId="0" fillId="0" borderId="44" xfId="0" applyNumberFormat="1" applyFill="1" applyBorder="1" applyAlignment="1" applyProtection="1">
      <alignment vertical="center"/>
      <protection/>
    </xf>
    <xf numFmtId="38" fontId="0" fillId="0" borderId="0" xfId="0" applyNumberFormat="1" applyFill="1" applyBorder="1" applyAlignment="1" applyProtection="1">
      <alignment vertical="center"/>
      <protection/>
    </xf>
    <xf numFmtId="0" fontId="0" fillId="0" borderId="0" xfId="0" applyAlignment="1" applyProtection="1">
      <alignment vertical="center"/>
      <protection locked="0"/>
    </xf>
    <xf numFmtId="0" fontId="0" fillId="0" borderId="10" xfId="0" applyFill="1" applyBorder="1" applyAlignment="1" applyProtection="1">
      <alignment vertical="center"/>
      <protection/>
    </xf>
    <xf numFmtId="38" fontId="0" fillId="0" borderId="10" xfId="49" applyFont="1" applyFill="1" applyBorder="1" applyAlignment="1" applyProtection="1">
      <alignment vertical="center"/>
      <protection/>
    </xf>
    <xf numFmtId="0" fontId="0" fillId="0" borderId="0" xfId="0" applyAlignment="1" applyProtection="1">
      <alignment vertical="center"/>
      <protection/>
    </xf>
    <xf numFmtId="10" fontId="7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10" fontId="72" fillId="0" borderId="0" xfId="0" applyNumberFormat="1" applyFont="1" applyFill="1" applyAlignment="1" applyProtection="1">
      <alignment vertical="center"/>
      <protection/>
    </xf>
    <xf numFmtId="38" fontId="50" fillId="0" borderId="0" xfId="49" applyFont="1" applyFill="1" applyBorder="1" applyAlignment="1" applyProtection="1">
      <alignment horizontal="center" vertical="center" wrapText="1"/>
      <protection/>
    </xf>
    <xf numFmtId="38" fontId="50" fillId="0" borderId="234" xfId="0" applyNumberFormat="1" applyFont="1" applyFill="1" applyBorder="1" applyAlignment="1">
      <alignment horizontal="right" vertical="center" wrapText="1"/>
    </xf>
    <xf numFmtId="38" fontId="50" fillId="0" borderId="23" xfId="49" applyFont="1" applyFill="1" applyBorder="1" applyAlignment="1" applyProtection="1">
      <alignment horizontal="right" wrapText="1"/>
      <protection/>
    </xf>
    <xf numFmtId="38" fontId="49" fillId="0" borderId="238" xfId="49" applyFont="1" applyFill="1" applyBorder="1" applyAlignment="1" applyProtection="1">
      <alignment horizontal="right" wrapText="1"/>
      <protection/>
    </xf>
    <xf numFmtId="38" fontId="49" fillId="0" borderId="239" xfId="49" applyFont="1" applyFill="1" applyBorder="1" applyAlignment="1" applyProtection="1">
      <alignment horizontal="right" wrapText="1"/>
      <protection/>
    </xf>
    <xf numFmtId="38" fontId="50" fillId="0" borderId="19" xfId="49" applyFont="1" applyFill="1" applyBorder="1" applyAlignment="1" applyProtection="1">
      <alignment horizontal="right" wrapText="1"/>
      <protection/>
    </xf>
    <xf numFmtId="38" fontId="50" fillId="0" borderId="10" xfId="49" applyFont="1" applyFill="1" applyBorder="1" applyAlignment="1" applyProtection="1">
      <alignment horizontal="right" wrapText="1"/>
      <protection/>
    </xf>
    <xf numFmtId="38" fontId="50" fillId="0" borderId="30" xfId="49" applyFont="1" applyFill="1" applyBorder="1" applyAlignment="1" applyProtection="1">
      <alignment horizontal="right" vertical="center" wrapText="1"/>
      <protection/>
    </xf>
    <xf numFmtId="38" fontId="50" fillId="0" borderId="10" xfId="49" applyFont="1" applyFill="1" applyBorder="1" applyAlignment="1" applyProtection="1">
      <alignment horizontal="right" vertical="center" wrapText="1"/>
      <protection/>
    </xf>
    <xf numFmtId="38" fontId="60" fillId="21" borderId="19" xfId="49" applyFont="1" applyFill="1" applyBorder="1" applyAlignment="1" applyProtection="1">
      <alignment horizontal="right" vertical="center" wrapText="1"/>
      <protection locked="0"/>
    </xf>
    <xf numFmtId="38" fontId="50" fillId="0" borderId="19" xfId="49" applyFont="1" applyFill="1" applyBorder="1" applyAlignment="1" applyProtection="1">
      <alignment horizontal="right" vertical="center" wrapText="1"/>
      <protection/>
    </xf>
    <xf numFmtId="38" fontId="50" fillId="0" borderId="19" xfId="49" applyFont="1" applyFill="1" applyBorder="1" applyAlignment="1" applyProtection="1">
      <alignment vertical="center" wrapText="1"/>
      <protection/>
    </xf>
    <xf numFmtId="38" fontId="3" fillId="0" borderId="0" xfId="49" applyFont="1" applyFill="1" applyBorder="1" applyAlignment="1" applyProtection="1">
      <alignment vertical="center" wrapText="1"/>
      <protection/>
    </xf>
    <xf numFmtId="0" fontId="0" fillId="0" borderId="0" xfId="0" applyFill="1" applyBorder="1" applyAlignment="1" applyProtection="1">
      <alignment vertical="center"/>
      <protection/>
    </xf>
    <xf numFmtId="0" fontId="60" fillId="0" borderId="0" xfId="0" applyFont="1" applyFill="1" applyAlignment="1" applyProtection="1">
      <alignment horizontal="right" vertical="top"/>
      <protection/>
    </xf>
    <xf numFmtId="38" fontId="0" fillId="0" borderId="0" xfId="0" applyNumberFormat="1" applyFill="1" applyAlignment="1" applyProtection="1">
      <alignment vertical="center"/>
      <protection/>
    </xf>
    <xf numFmtId="0" fontId="0" fillId="0" borderId="10" xfId="0" applyBorder="1" applyAlignment="1">
      <alignment horizontal="center" vertical="center"/>
    </xf>
    <xf numFmtId="0" fontId="27" fillId="0" borderId="0" xfId="0" applyFont="1" applyFill="1" applyAlignment="1" applyProtection="1">
      <alignment vertical="center"/>
      <protection/>
    </xf>
    <xf numFmtId="0" fontId="0" fillId="0" borderId="0" xfId="0" applyFill="1" applyAlignment="1" applyProtection="1">
      <alignment horizontal="right" vertical="center"/>
      <protection/>
    </xf>
    <xf numFmtId="0" fontId="0" fillId="0" borderId="0" xfId="0" applyFill="1" applyAlignment="1" applyProtection="1">
      <alignment horizontal="left" vertical="center"/>
      <protection/>
    </xf>
    <xf numFmtId="38" fontId="0" fillId="21" borderId="69" xfId="49" applyFont="1" applyFill="1" applyBorder="1" applyAlignment="1">
      <alignment horizontal="right" vertical="center"/>
    </xf>
    <xf numFmtId="38" fontId="13" fillId="0" borderId="124" xfId="49" applyFont="1" applyBorder="1" applyAlignment="1">
      <alignment vertical="center"/>
    </xf>
    <xf numFmtId="0" fontId="13" fillId="0" borderId="129" xfId="0" applyFont="1" applyBorder="1" applyAlignment="1">
      <alignment vertical="center"/>
    </xf>
    <xf numFmtId="0" fontId="5" fillId="0" borderId="211" xfId="0" applyFont="1" applyFill="1" applyBorder="1" applyAlignment="1">
      <alignment horizontal="center" vertical="top" shrinkToFit="1"/>
    </xf>
    <xf numFmtId="0" fontId="50" fillId="0" borderId="211" xfId="0" applyFont="1" applyFill="1" applyBorder="1" applyAlignment="1">
      <alignment horizontal="center" vertical="top" wrapText="1" shrinkToFit="1"/>
    </xf>
    <xf numFmtId="0" fontId="0" fillId="0" borderId="240" xfId="0" applyBorder="1" applyAlignment="1">
      <alignment vertical="center"/>
    </xf>
    <xf numFmtId="0" fontId="0" fillId="0" borderId="241" xfId="0" applyBorder="1" applyAlignment="1">
      <alignment vertical="center"/>
    </xf>
    <xf numFmtId="0" fontId="0" fillId="0" borderId="242" xfId="0" applyBorder="1" applyAlignment="1">
      <alignment vertical="center"/>
    </xf>
    <xf numFmtId="179" fontId="0" fillId="0" borderId="0" xfId="0" applyNumberFormat="1" applyBorder="1" applyAlignment="1">
      <alignment horizontal="left" vertical="center"/>
    </xf>
    <xf numFmtId="0" fontId="3" fillId="0" borderId="0" xfId="0" applyFont="1" applyFill="1" applyAlignment="1">
      <alignment vertical="center"/>
    </xf>
    <xf numFmtId="38" fontId="0" fillId="0" borderId="139" xfId="49" applyFont="1" applyBorder="1" applyAlignment="1">
      <alignment vertical="center"/>
    </xf>
    <xf numFmtId="38" fontId="0" fillId="0" borderId="182" xfId="49" applyFont="1" applyBorder="1" applyAlignment="1">
      <alignment vertical="center"/>
    </xf>
    <xf numFmtId="38" fontId="0" fillId="0" borderId="140" xfId="49" applyFont="1" applyBorder="1" applyAlignment="1">
      <alignment vertical="center"/>
    </xf>
    <xf numFmtId="0" fontId="0" fillId="0" borderId="139" xfId="0" applyBorder="1" applyAlignment="1">
      <alignmen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0" fillId="0" borderId="0" xfId="0" applyFill="1" applyAlignment="1">
      <alignment horizontal="left"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0" fillId="0" borderId="0" xfId="0" applyFill="1" applyAlignment="1">
      <alignment vertical="center"/>
    </xf>
    <xf numFmtId="49" fontId="3" fillId="0" borderId="0" xfId="0" applyNumberFormat="1" applyFont="1" applyFill="1" applyAlignment="1">
      <alignment vertical="center"/>
    </xf>
    <xf numFmtId="0" fontId="3" fillId="0" borderId="0" xfId="0" applyFont="1" applyFill="1" applyAlignment="1">
      <alignment vertical="center" wrapText="1"/>
    </xf>
    <xf numFmtId="0" fontId="58" fillId="0" borderId="23" xfId="61" applyFont="1" applyFill="1" applyBorder="1" applyAlignment="1">
      <alignment horizontal="center" vertical="center"/>
      <protection/>
    </xf>
    <xf numFmtId="0" fontId="58" fillId="0" borderId="0" xfId="61" applyFont="1" applyFill="1" applyBorder="1" applyAlignment="1">
      <alignment horizontal="center" vertical="center"/>
      <protection/>
    </xf>
    <xf numFmtId="0" fontId="5" fillId="0" borderId="10" xfId="0" applyFont="1" applyBorder="1" applyAlignment="1">
      <alignment horizontal="center" vertical="center" wrapText="1"/>
    </xf>
    <xf numFmtId="0" fontId="5" fillId="0" borderId="0" xfId="0" applyFont="1" applyAlignment="1">
      <alignment vertical="center"/>
    </xf>
    <xf numFmtId="0" fontId="5" fillId="21" borderId="10" xfId="0" applyFont="1" applyFill="1" applyBorder="1" applyAlignment="1">
      <alignment vertical="center" shrinkToFit="1"/>
    </xf>
    <xf numFmtId="0" fontId="5" fillId="0" borderId="25" xfId="0" applyFont="1" applyBorder="1" applyAlignment="1">
      <alignment horizontal="center" vertical="center" shrinkToFit="1"/>
    </xf>
    <xf numFmtId="0" fontId="5" fillId="21" borderId="10" xfId="0" applyFont="1" applyFill="1" applyBorder="1" applyAlignment="1">
      <alignment vertical="center" wrapText="1"/>
    </xf>
    <xf numFmtId="0" fontId="5" fillId="0" borderId="24" xfId="0" applyFont="1" applyBorder="1" applyAlignment="1">
      <alignment vertical="center"/>
    </xf>
    <xf numFmtId="0" fontId="5" fillId="0" borderId="25" xfId="0" applyFont="1" applyBorder="1" applyAlignment="1">
      <alignment vertical="center"/>
    </xf>
    <xf numFmtId="0" fontId="5" fillId="0" borderId="30" xfId="0" applyFont="1" applyBorder="1" applyAlignment="1">
      <alignment vertical="center"/>
    </xf>
    <xf numFmtId="0" fontId="5" fillId="0" borderId="0" xfId="0" applyFont="1" applyBorder="1" applyAlignment="1">
      <alignment vertical="center"/>
    </xf>
    <xf numFmtId="0" fontId="5" fillId="21" borderId="10" xfId="0" applyFont="1" applyFill="1" applyBorder="1" applyAlignment="1">
      <alignment horizontal="center" vertical="center" wrapText="1"/>
    </xf>
    <xf numFmtId="0" fontId="28" fillId="0" borderId="27"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60"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161" xfId="0" applyFont="1" applyBorder="1" applyAlignment="1">
      <alignment horizontal="center" vertical="center" wrapText="1"/>
    </xf>
    <xf numFmtId="0" fontId="28" fillId="0" borderId="0" xfId="0" applyFont="1" applyBorder="1" applyAlignment="1">
      <alignment vertical="center"/>
    </xf>
    <xf numFmtId="0" fontId="5" fillId="21" borderId="10" xfId="0" applyFont="1" applyFill="1" applyBorder="1" applyAlignment="1">
      <alignment horizontal="center" vertical="center"/>
    </xf>
    <xf numFmtId="0" fontId="5" fillId="0" borderId="0" xfId="0" applyFont="1" applyBorder="1" applyAlignment="1">
      <alignment vertical="center" shrinkToFit="1"/>
    </xf>
    <xf numFmtId="0" fontId="5" fillId="21" borderId="10" xfId="0" applyFont="1" applyFill="1" applyBorder="1" applyAlignment="1">
      <alignment horizontal="justify" vertical="center" shrinkToFit="1"/>
    </xf>
    <xf numFmtId="0" fontId="28" fillId="0" borderId="152" xfId="0" applyFont="1" applyBorder="1" applyAlignment="1">
      <alignment horizontal="center" vertical="center" wrapText="1"/>
    </xf>
    <xf numFmtId="0" fontId="28" fillId="0" borderId="153" xfId="0" applyFont="1" applyBorder="1" applyAlignment="1">
      <alignment horizontal="center" vertical="center" wrapText="1"/>
    </xf>
    <xf numFmtId="0" fontId="29" fillId="0" borderId="70" xfId="0" applyFont="1" applyBorder="1" applyAlignment="1">
      <alignment horizontal="center" vertical="center" wrapText="1"/>
    </xf>
    <xf numFmtId="0" fontId="5" fillId="0" borderId="0" xfId="0" applyFont="1" applyBorder="1" applyAlignment="1">
      <alignment horizontal="justify"/>
    </xf>
    <xf numFmtId="0" fontId="5" fillId="0" borderId="0" xfId="0" applyFont="1" applyBorder="1" applyAlignment="1">
      <alignment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30" xfId="0" applyFont="1" applyBorder="1" applyAlignment="1">
      <alignment horizontal="center" vertical="center"/>
    </xf>
    <xf numFmtId="0" fontId="5" fillId="0" borderId="44" xfId="0" applyFont="1" applyBorder="1" applyAlignment="1">
      <alignment vertical="center"/>
    </xf>
    <xf numFmtId="0" fontId="5" fillId="0" borderId="0" xfId="0" applyFont="1" applyAlignment="1">
      <alignment horizontal="justify" vertical="center"/>
    </xf>
    <xf numFmtId="0" fontId="5" fillId="0" borderId="23" xfId="0" applyFont="1" applyBorder="1" applyAlignment="1">
      <alignment vertical="center"/>
    </xf>
    <xf numFmtId="0" fontId="76" fillId="0" borderId="0" xfId="62" applyFont="1" applyAlignment="1" applyProtection="1">
      <alignment vertical="center"/>
      <protection/>
    </xf>
    <xf numFmtId="0" fontId="30" fillId="0" borderId="0" xfId="62" applyFont="1" applyAlignment="1" applyProtection="1">
      <alignment horizontal="center" vertical="center"/>
      <protection/>
    </xf>
    <xf numFmtId="0" fontId="5" fillId="0" borderId="152" xfId="0" applyFont="1" applyBorder="1" applyAlignment="1">
      <alignment horizontal="center" vertical="center" wrapText="1"/>
    </xf>
    <xf numFmtId="0" fontId="5" fillId="0" borderId="243" xfId="0" applyFont="1" applyBorder="1" applyAlignment="1">
      <alignment horizontal="center" vertical="center" wrapText="1"/>
    </xf>
    <xf numFmtId="0" fontId="5" fillId="21" borderId="153" xfId="0" applyFont="1" applyFill="1" applyBorder="1" applyAlignment="1">
      <alignment horizontal="right" vertical="center" wrapText="1"/>
    </xf>
    <xf numFmtId="0" fontId="5" fillId="21" borderId="71" xfId="0" applyFont="1" applyFill="1" applyBorder="1" applyAlignment="1">
      <alignment horizontal="right" vertical="center" wrapText="1"/>
    </xf>
    <xf numFmtId="0" fontId="5" fillId="0" borderId="244" xfId="0" applyFont="1" applyBorder="1" applyAlignment="1">
      <alignment horizontal="right" vertical="center" wrapText="1"/>
    </xf>
    <xf numFmtId="0" fontId="5" fillId="0" borderId="245" xfId="0" applyFont="1" applyBorder="1" applyAlignment="1">
      <alignment horizontal="right" vertical="center" wrapText="1"/>
    </xf>
    <xf numFmtId="0" fontId="73" fillId="0" borderId="0" xfId="63" applyFont="1" applyAlignment="1">
      <alignment horizontal="center" vertical="center"/>
      <protection/>
    </xf>
    <xf numFmtId="0" fontId="13" fillId="0" borderId="34" xfId="63" applyFont="1" applyBorder="1" applyAlignment="1">
      <alignment horizontal="center" vertical="center" textRotation="255" shrinkToFit="1"/>
      <protection/>
    </xf>
    <xf numFmtId="0" fontId="13" fillId="0" borderId="12" xfId="63" applyFont="1" applyBorder="1" applyAlignment="1">
      <alignment horizontal="center" vertical="center" textRotation="255" shrinkToFit="1"/>
      <protection/>
    </xf>
    <xf numFmtId="0" fontId="13" fillId="0" borderId="11" xfId="63" applyFont="1" applyBorder="1" applyAlignment="1">
      <alignment horizontal="center" vertical="center" textRotation="255" shrinkToFit="1"/>
      <protection/>
    </xf>
    <xf numFmtId="0" fontId="13" fillId="0" borderId="24" xfId="63" applyFont="1" applyBorder="1" applyAlignment="1">
      <alignment horizontal="left" vertical="center"/>
      <protection/>
    </xf>
    <xf numFmtId="0" fontId="13" fillId="0" borderId="30" xfId="63" applyFont="1" applyBorder="1" applyAlignment="1">
      <alignment horizontal="left" vertical="center"/>
      <protection/>
    </xf>
    <xf numFmtId="0" fontId="13" fillId="0" borderId="0" xfId="63" applyFont="1">
      <alignment vertical="center"/>
      <protection/>
    </xf>
    <xf numFmtId="0" fontId="13" fillId="0" borderId="121" xfId="63" applyFont="1" applyBorder="1" applyAlignment="1">
      <alignment horizontal="center" vertical="center" textRotation="255" shrinkToFit="1"/>
      <protection/>
    </xf>
    <xf numFmtId="0" fontId="13" fillId="0" borderId="246" xfId="63" applyFont="1" applyBorder="1" applyAlignment="1">
      <alignment horizontal="center" vertical="center" textRotation="255" shrinkToFit="1"/>
      <protection/>
    </xf>
    <xf numFmtId="0" fontId="13" fillId="0" borderId="122" xfId="63" applyFont="1" applyBorder="1" applyAlignment="1">
      <alignment horizontal="center" vertical="center" textRotation="255" shrinkToFit="1"/>
      <protection/>
    </xf>
    <xf numFmtId="0" fontId="13" fillId="0" borderId="51" xfId="63" applyFont="1" applyBorder="1" applyAlignment="1">
      <alignment horizontal="center" vertical="center" textRotation="255" shrinkToFit="1"/>
      <protection/>
    </xf>
    <xf numFmtId="0" fontId="13" fillId="0" borderId="123" xfId="63" applyFont="1" applyBorder="1" applyAlignment="1">
      <alignment horizontal="center" vertical="center" textRotation="255" shrinkToFit="1"/>
      <protection/>
    </xf>
    <xf numFmtId="0" fontId="13" fillId="0" borderId="53" xfId="63" applyFont="1" applyBorder="1" applyAlignment="1">
      <alignment horizontal="center" vertical="center" textRotation="255" shrinkToFit="1"/>
      <protection/>
    </xf>
    <xf numFmtId="0" fontId="13" fillId="0" borderId="38" xfId="63" applyFont="1" applyBorder="1" applyAlignment="1">
      <alignment horizontal="center" vertical="center" textRotation="255" shrinkToFit="1"/>
      <protection/>
    </xf>
    <xf numFmtId="0" fontId="14" fillId="0" borderId="210" xfId="63" applyFont="1" applyBorder="1" applyAlignment="1">
      <alignment vertical="center" textRotation="255"/>
      <protection/>
    </xf>
    <xf numFmtId="0" fontId="14" fillId="0" borderId="211" xfId="63" applyFont="1" applyBorder="1" applyAlignment="1">
      <alignment vertical="center" textRotation="255"/>
      <protection/>
    </xf>
    <xf numFmtId="0" fontId="13" fillId="0" borderId="40" xfId="63" applyFont="1" applyBorder="1" applyAlignment="1">
      <alignment horizontal="center" vertical="center" textRotation="255" shrinkToFit="1"/>
      <protection/>
    </xf>
    <xf numFmtId="0" fontId="14" fillId="0" borderId="50" xfId="63" applyFont="1" applyBorder="1" applyAlignment="1">
      <alignment vertical="center" textRotation="255"/>
      <protection/>
    </xf>
    <xf numFmtId="0" fontId="13" fillId="0" borderId="201" xfId="63" applyFont="1" applyBorder="1">
      <alignment vertical="center"/>
      <protection/>
    </xf>
    <xf numFmtId="0" fontId="0" fillId="21" borderId="247" xfId="63" applyFont="1" applyFill="1" applyBorder="1" applyAlignment="1">
      <alignment horizontal="center" vertical="center" shrinkToFit="1"/>
      <protection/>
    </xf>
    <xf numFmtId="0" fontId="0" fillId="21" borderId="248" xfId="63" applyFill="1" applyBorder="1" applyAlignment="1">
      <alignment horizontal="center" vertical="center" shrinkToFit="1"/>
      <protection/>
    </xf>
    <xf numFmtId="0" fontId="28" fillId="0" borderId="202" xfId="63" applyFont="1" applyBorder="1" applyAlignment="1">
      <alignment vertical="center" wrapText="1"/>
      <protection/>
    </xf>
    <xf numFmtId="0" fontId="28" fillId="0" borderId="199" xfId="63" applyFont="1" applyBorder="1" applyAlignment="1">
      <alignment vertical="center" wrapText="1"/>
      <protection/>
    </xf>
    <xf numFmtId="0" fontId="0" fillId="0" borderId="249" xfId="63" applyBorder="1" applyAlignment="1">
      <alignment horizontal="center" vertical="center"/>
      <protection/>
    </xf>
    <xf numFmtId="0" fontId="0" fillId="0" borderId="250" xfId="63" applyBorder="1" applyAlignment="1">
      <alignment horizontal="center" vertical="center"/>
      <protection/>
    </xf>
    <xf numFmtId="0" fontId="0" fillId="0" borderId="251" xfId="63" applyBorder="1" applyAlignment="1">
      <alignment horizontal="center" vertical="center"/>
      <protection/>
    </xf>
    <xf numFmtId="0" fontId="0" fillId="0" borderId="252" xfId="63" applyBorder="1" applyAlignment="1">
      <alignment horizontal="center" vertical="center"/>
      <protection/>
    </xf>
    <xf numFmtId="0" fontId="0" fillId="0" borderId="253" xfId="63" applyBorder="1" applyAlignment="1">
      <alignment horizontal="center" vertical="center"/>
      <protection/>
    </xf>
    <xf numFmtId="0" fontId="0" fillId="0" borderId="254" xfId="63" applyBorder="1" applyAlignment="1">
      <alignment horizontal="center" vertical="center"/>
      <protection/>
    </xf>
    <xf numFmtId="0" fontId="13" fillId="0" borderId="210" xfId="63" applyFont="1" applyBorder="1" applyAlignment="1">
      <alignment vertical="center" textRotation="255"/>
      <protection/>
    </xf>
    <xf numFmtId="0" fontId="13" fillId="0" borderId="211" xfId="63" applyFont="1" applyBorder="1" applyAlignment="1">
      <alignment vertical="center" textRotation="255"/>
      <protection/>
    </xf>
    <xf numFmtId="0" fontId="74" fillId="0" borderId="0" xfId="63" applyFont="1" applyAlignment="1">
      <alignment horizontal="center" vertical="center"/>
      <protection/>
    </xf>
    <xf numFmtId="0" fontId="8" fillId="0" borderId="38" xfId="63" applyFont="1" applyBorder="1" applyAlignment="1">
      <alignment horizontal="center" vertical="center" wrapText="1"/>
      <protection/>
    </xf>
    <xf numFmtId="0" fontId="8" fillId="0" borderId="34" xfId="63" applyFont="1" applyBorder="1" applyAlignment="1">
      <alignment horizontal="center" vertical="center" wrapText="1"/>
      <protection/>
    </xf>
    <xf numFmtId="0" fontId="0" fillId="0" borderId="0" xfId="63" applyFont="1" applyAlignment="1">
      <alignment vertical="center" wrapText="1"/>
      <protection/>
    </xf>
    <xf numFmtId="0" fontId="28" fillId="0" borderId="156" xfId="63" applyFont="1" applyBorder="1">
      <alignment vertical="center"/>
      <protection/>
    </xf>
    <xf numFmtId="0" fontId="28" fillId="0" borderId="202" xfId="63" applyFont="1" applyBorder="1">
      <alignment vertical="center"/>
      <protection/>
    </xf>
    <xf numFmtId="0" fontId="73" fillId="0" borderId="0" xfId="64" applyFont="1" applyAlignment="1">
      <alignment horizontal="center" vertical="center"/>
      <protection/>
    </xf>
    <xf numFmtId="0" fontId="13" fillId="0" borderId="24" xfId="64" applyFont="1" applyBorder="1" applyAlignment="1">
      <alignment horizontal="left" vertical="center"/>
      <protection/>
    </xf>
    <xf numFmtId="0" fontId="13" fillId="0" borderId="30" xfId="64" applyFont="1" applyBorder="1" applyAlignment="1">
      <alignment horizontal="left" vertical="center"/>
      <protection/>
    </xf>
    <xf numFmtId="0" fontId="13" fillId="0" borderId="201" xfId="64" applyFont="1" applyBorder="1">
      <alignment vertical="center"/>
      <protection/>
    </xf>
    <xf numFmtId="0" fontId="13" fillId="0" borderId="0" xfId="64" applyFont="1">
      <alignment vertical="center"/>
      <protection/>
    </xf>
    <xf numFmtId="0" fontId="13" fillId="0" borderId="121" xfId="64" applyFont="1" applyBorder="1" applyAlignment="1">
      <alignment horizontal="center" vertical="center" textRotation="255" shrinkToFit="1"/>
      <protection/>
    </xf>
    <xf numFmtId="0" fontId="13" fillId="0" borderId="246" xfId="64" applyFont="1" applyBorder="1" applyAlignment="1">
      <alignment horizontal="center" vertical="center" textRotation="255" shrinkToFit="1"/>
      <protection/>
    </xf>
    <xf numFmtId="0" fontId="13" fillId="0" borderId="122" xfId="64" applyFont="1" applyBorder="1" applyAlignment="1">
      <alignment horizontal="center" vertical="center" textRotation="255" shrinkToFit="1"/>
      <protection/>
    </xf>
    <xf numFmtId="0" fontId="13" fillId="0" borderId="51" xfId="64" applyFont="1" applyBorder="1" applyAlignment="1">
      <alignment horizontal="center" vertical="center" textRotation="255" shrinkToFit="1"/>
      <protection/>
    </xf>
    <xf numFmtId="0" fontId="13" fillId="0" borderId="123" xfId="64" applyFont="1" applyBorder="1" applyAlignment="1">
      <alignment horizontal="center" vertical="center" textRotation="255" shrinkToFit="1"/>
      <protection/>
    </xf>
    <xf numFmtId="0" fontId="13" fillId="0" borderId="53" xfId="64" applyFont="1" applyBorder="1" applyAlignment="1">
      <alignment horizontal="center" vertical="center" textRotation="255" shrinkToFit="1"/>
      <protection/>
    </xf>
    <xf numFmtId="0" fontId="13" fillId="0" borderId="33" xfId="64" applyFont="1" applyBorder="1" applyAlignment="1">
      <alignment horizontal="center" vertical="center" textRotation="255" shrinkToFit="1"/>
      <protection/>
    </xf>
    <xf numFmtId="0" fontId="13" fillId="0" borderId="13" xfId="64" applyFont="1" applyBorder="1" applyAlignment="1">
      <alignment horizontal="center" vertical="center" textRotation="255" shrinkToFit="1"/>
      <protection/>
    </xf>
    <xf numFmtId="0" fontId="13" fillId="0" borderId="37" xfId="64" applyFont="1" applyBorder="1" applyAlignment="1">
      <alignment horizontal="center" vertical="center" textRotation="255" shrinkToFit="1"/>
      <protection/>
    </xf>
    <xf numFmtId="0" fontId="14" fillId="0" borderId="96" xfId="64" applyFont="1" applyBorder="1" applyAlignment="1">
      <alignment vertical="center" textRotation="255"/>
      <protection/>
    </xf>
    <xf numFmtId="0" fontId="14" fillId="0" borderId="211" xfId="64" applyFont="1" applyBorder="1" applyAlignment="1">
      <alignment vertical="center" textRotation="255"/>
      <protection/>
    </xf>
    <xf numFmtId="0" fontId="13" fillId="0" borderId="11" xfId="64" applyFont="1" applyBorder="1" applyAlignment="1">
      <alignment horizontal="center" vertical="center" textRotation="255" shrinkToFit="1"/>
      <protection/>
    </xf>
    <xf numFmtId="0" fontId="13" fillId="0" borderId="34" xfId="64" applyFont="1" applyBorder="1" applyAlignment="1">
      <alignment horizontal="center" vertical="center" textRotation="255" shrinkToFit="1"/>
      <protection/>
    </xf>
    <xf numFmtId="0" fontId="13" fillId="0" borderId="12" xfId="64" applyFont="1" applyBorder="1" applyAlignment="1">
      <alignment horizontal="center" vertical="center" textRotation="255" shrinkToFit="1"/>
      <protection/>
    </xf>
    <xf numFmtId="0" fontId="28" fillId="0" borderId="14" xfId="63" applyFont="1" applyBorder="1" applyAlignment="1">
      <alignment vertical="center" wrapText="1"/>
      <protection/>
    </xf>
    <xf numFmtId="0" fontId="28" fillId="0" borderId="44" xfId="63" applyFont="1" applyBorder="1" applyAlignment="1">
      <alignment vertical="center" wrapText="1"/>
      <protection/>
    </xf>
    <xf numFmtId="0" fontId="28" fillId="0" borderId="17" xfId="63" applyFont="1" applyBorder="1" applyAlignment="1">
      <alignment vertical="center" wrapText="1"/>
      <protection/>
    </xf>
    <xf numFmtId="0" fontId="28" fillId="0" borderId="16" xfId="63" applyFont="1" applyBorder="1" applyAlignment="1">
      <alignment vertical="center" wrapText="1"/>
      <protection/>
    </xf>
    <xf numFmtId="0" fontId="28" fillId="0" borderId="23" xfId="63" applyFont="1" applyBorder="1" applyAlignment="1">
      <alignment vertical="center" wrapText="1"/>
      <protection/>
    </xf>
    <xf numFmtId="0" fontId="28" fillId="0" borderId="19" xfId="63" applyFont="1" applyBorder="1" applyAlignment="1">
      <alignment vertical="center" wrapText="1"/>
      <protection/>
    </xf>
    <xf numFmtId="0" fontId="13" fillId="0" borderId="139" xfId="64" applyFont="1" applyBorder="1" applyAlignment="1">
      <alignment horizontal="center" vertical="center" textRotation="255" shrinkToFit="1"/>
      <protection/>
    </xf>
    <xf numFmtId="0" fontId="13" fillId="0" borderId="147" xfId="64" applyFont="1" applyBorder="1" applyAlignment="1">
      <alignment horizontal="center" vertical="center" textRotation="255" shrinkToFit="1"/>
      <protection/>
    </xf>
    <xf numFmtId="0" fontId="0" fillId="0" borderId="24" xfId="64" applyFont="1" applyBorder="1">
      <alignment vertical="center"/>
      <protection/>
    </xf>
    <xf numFmtId="0" fontId="0" fillId="0" borderId="25" xfId="64" applyFont="1" applyBorder="1">
      <alignment vertical="center"/>
      <protection/>
    </xf>
    <xf numFmtId="0" fontId="0" fillId="0" borderId="30" xfId="64" applyFont="1" applyBorder="1">
      <alignment vertical="center"/>
      <protection/>
    </xf>
    <xf numFmtId="0" fontId="74" fillId="0" borderId="0" xfId="64" applyFont="1" applyAlignment="1">
      <alignment horizontal="center" vertical="center"/>
      <protection/>
    </xf>
    <xf numFmtId="0" fontId="14" fillId="0" borderId="210" xfId="64" applyFont="1" applyBorder="1" applyAlignment="1">
      <alignment vertical="center" textRotation="255"/>
      <protection/>
    </xf>
    <xf numFmtId="0" fontId="14" fillId="0" borderId="50" xfId="64" applyFont="1" applyBorder="1" applyAlignment="1">
      <alignment vertical="center" textRotation="255"/>
      <protection/>
    </xf>
    <xf numFmtId="0" fontId="0" fillId="0" borderId="249" xfId="64" applyBorder="1" applyAlignment="1">
      <alignment horizontal="center" vertical="center"/>
      <protection/>
    </xf>
    <xf numFmtId="0" fontId="0" fillId="0" borderId="250" xfId="64" applyBorder="1" applyAlignment="1">
      <alignment horizontal="center" vertical="center"/>
      <protection/>
    </xf>
    <xf numFmtId="0" fontId="0" fillId="0" borderId="251" xfId="64" applyBorder="1" applyAlignment="1">
      <alignment horizontal="center" vertical="center"/>
      <protection/>
    </xf>
    <xf numFmtId="0" fontId="0" fillId="0" borderId="252" xfId="64" applyBorder="1" applyAlignment="1">
      <alignment horizontal="center" vertical="center"/>
      <protection/>
    </xf>
    <xf numFmtId="0" fontId="0" fillId="0" borderId="253" xfId="64" applyBorder="1" applyAlignment="1">
      <alignment horizontal="center" vertical="center"/>
      <protection/>
    </xf>
    <xf numFmtId="0" fontId="0" fillId="0" borderId="254" xfId="64" applyBorder="1" applyAlignment="1">
      <alignment horizontal="center" vertical="center"/>
      <protection/>
    </xf>
    <xf numFmtId="0" fontId="8" fillId="0" borderId="38" xfId="64" applyFont="1" applyBorder="1" applyAlignment="1">
      <alignment horizontal="center" vertical="center" wrapText="1"/>
      <protection/>
    </xf>
    <xf numFmtId="0" fontId="8" fillId="0" borderId="34" xfId="64" applyFont="1" applyBorder="1" applyAlignment="1">
      <alignment horizontal="center" vertical="center" wrapText="1"/>
      <protection/>
    </xf>
    <xf numFmtId="38" fontId="60" fillId="0" borderId="14" xfId="49" applyFont="1" applyFill="1" applyBorder="1" applyAlignment="1" applyProtection="1">
      <alignment horizontal="center" wrapText="1"/>
      <protection/>
    </xf>
    <xf numFmtId="0" fontId="0" fillId="0" borderId="255" xfId="0" applyFill="1" applyBorder="1" applyAlignment="1">
      <alignment wrapText="1"/>
    </xf>
    <xf numFmtId="0" fontId="0" fillId="0" borderId="45" xfId="0" applyFill="1" applyBorder="1" applyAlignment="1">
      <alignment wrapText="1"/>
    </xf>
    <xf numFmtId="0" fontId="0" fillId="0" borderId="234" xfId="0" applyFill="1" applyBorder="1" applyAlignment="1">
      <alignment wrapText="1"/>
    </xf>
    <xf numFmtId="4" fontId="0" fillId="21" borderId="10" xfId="0" applyNumberFormat="1" applyFill="1" applyBorder="1" applyAlignment="1" applyProtection="1">
      <alignment vertical="center"/>
      <protection locked="0"/>
    </xf>
    <xf numFmtId="0" fontId="63" fillId="21" borderId="11" xfId="0" applyFont="1" applyFill="1" applyBorder="1" applyAlignment="1" applyProtection="1">
      <alignment horizontal="center" vertical="center" wrapText="1"/>
      <protection locked="0"/>
    </xf>
    <xf numFmtId="0" fontId="63" fillId="21" borderId="34" xfId="0" applyFont="1" applyFill="1" applyBorder="1" applyAlignment="1" applyProtection="1">
      <alignment horizontal="center" vertical="center" wrapText="1"/>
      <protection locked="0"/>
    </xf>
    <xf numFmtId="0" fontId="63" fillId="21" borderId="12" xfId="0" applyFont="1" applyFill="1" applyBorder="1" applyAlignment="1" applyProtection="1">
      <alignment horizontal="center" vertical="center" wrapText="1"/>
      <protection locked="0"/>
    </xf>
    <xf numFmtId="0" fontId="62" fillId="0" borderId="11" xfId="0" applyFont="1" applyFill="1" applyBorder="1" applyAlignment="1" applyProtection="1">
      <alignment horizontal="center" vertical="center" wrapText="1"/>
      <protection/>
    </xf>
    <xf numFmtId="0" fontId="62" fillId="0" borderId="34" xfId="0" applyFont="1" applyFill="1" applyBorder="1" applyAlignment="1" applyProtection="1">
      <alignment horizontal="center" vertical="center" wrapText="1"/>
      <protection/>
    </xf>
    <xf numFmtId="0" fontId="62" fillId="0" borderId="12" xfId="0" applyFont="1" applyFill="1" applyBorder="1" applyAlignment="1" applyProtection="1">
      <alignment horizontal="center" vertical="center" wrapText="1"/>
      <protection/>
    </xf>
    <xf numFmtId="0" fontId="10" fillId="24" borderId="24" xfId="0" applyFont="1" applyFill="1" applyBorder="1" applyAlignment="1" applyProtection="1">
      <alignment horizontal="center" vertical="center"/>
      <protection/>
    </xf>
    <xf numFmtId="0" fontId="10" fillId="24" borderId="25" xfId="0" applyFont="1" applyFill="1" applyBorder="1" applyAlignment="1" applyProtection="1">
      <alignment horizontal="center" vertical="center"/>
      <protection/>
    </xf>
    <xf numFmtId="0" fontId="10" fillId="24" borderId="30" xfId="0" applyFont="1" applyFill="1" applyBorder="1" applyAlignment="1" applyProtection="1">
      <alignment horizontal="center" vertical="center"/>
      <protection/>
    </xf>
    <xf numFmtId="38" fontId="3" fillId="21" borderId="14" xfId="49" applyFont="1" applyFill="1" applyBorder="1" applyAlignment="1" applyProtection="1">
      <alignment vertical="center"/>
      <protection locked="0"/>
    </xf>
    <xf numFmtId="38" fontId="3" fillId="21" borderId="17" xfId="49" applyFont="1" applyFill="1" applyBorder="1" applyAlignment="1" applyProtection="1">
      <alignment vertical="center"/>
      <protection locked="0"/>
    </xf>
    <xf numFmtId="38" fontId="3" fillId="21" borderId="16" xfId="49" applyFont="1" applyFill="1" applyBorder="1" applyAlignment="1" applyProtection="1">
      <alignment vertical="center"/>
      <protection locked="0"/>
    </xf>
    <xf numFmtId="38" fontId="3" fillId="21" borderId="19" xfId="49" applyFont="1" applyFill="1" applyBorder="1" applyAlignment="1" applyProtection="1">
      <alignment vertical="center"/>
      <protection locked="0"/>
    </xf>
    <xf numFmtId="38" fontId="52" fillId="0" borderId="256" xfId="49" applyFont="1" applyFill="1" applyBorder="1" applyAlignment="1" applyProtection="1">
      <alignment vertical="center"/>
      <protection/>
    </xf>
    <xf numFmtId="38" fontId="52" fillId="0" borderId="257" xfId="49" applyFont="1" applyFill="1" applyBorder="1" applyAlignment="1" applyProtection="1">
      <alignment vertical="center"/>
      <protection/>
    </xf>
    <xf numFmtId="0" fontId="62" fillId="0" borderId="0" xfId="0" applyFont="1" applyFill="1" applyBorder="1" applyAlignment="1" applyProtection="1">
      <alignment vertical="center" wrapText="1"/>
      <protection/>
    </xf>
    <xf numFmtId="0" fontId="62" fillId="0" borderId="23" xfId="0" applyFont="1" applyFill="1" applyBorder="1" applyAlignment="1" applyProtection="1">
      <alignment vertical="center" wrapText="1"/>
      <protection/>
    </xf>
    <xf numFmtId="0" fontId="0" fillId="0" borderId="0" xfId="0" applyFill="1" applyBorder="1" applyAlignment="1" applyProtection="1">
      <alignment vertical="center"/>
      <protection/>
    </xf>
    <xf numFmtId="0" fontId="0" fillId="0" borderId="23" xfId="0" applyFill="1" applyBorder="1" applyAlignment="1" applyProtection="1">
      <alignment vertical="center"/>
      <protection/>
    </xf>
    <xf numFmtId="38" fontId="61" fillId="0" borderId="0" xfId="0" applyNumberFormat="1" applyFont="1" applyFill="1" applyAlignment="1" applyProtection="1">
      <alignment horizontal="center" vertical="center" shrinkToFit="1"/>
      <protection/>
    </xf>
    <xf numFmtId="0" fontId="61" fillId="0" borderId="0" xfId="0" applyFont="1" applyFill="1" applyAlignment="1">
      <alignment horizontal="center" vertical="center" shrinkToFit="1"/>
    </xf>
    <xf numFmtId="0" fontId="11" fillId="0" borderId="24" xfId="0" applyFont="1" applyFill="1" applyBorder="1" applyAlignment="1" applyProtection="1">
      <alignment horizontal="center" vertical="center"/>
      <protection/>
    </xf>
    <xf numFmtId="0" fontId="11" fillId="0" borderId="30" xfId="0" applyFont="1" applyFill="1" applyBorder="1" applyAlignment="1" applyProtection="1">
      <alignment horizontal="center" vertical="center"/>
      <protection/>
    </xf>
    <xf numFmtId="0" fontId="62" fillId="0" borderId="25" xfId="0" applyFont="1" applyFill="1" applyBorder="1" applyAlignment="1" applyProtection="1">
      <alignment horizontal="center" vertical="center" wrapText="1"/>
      <protection/>
    </xf>
    <xf numFmtId="0" fontId="62" fillId="0" borderId="30" xfId="0" applyFont="1" applyFill="1" applyBorder="1" applyAlignment="1" applyProtection="1">
      <alignment horizontal="center" vertical="center" wrapText="1"/>
      <protection/>
    </xf>
    <xf numFmtId="0" fontId="62" fillId="0" borderId="14" xfId="0" applyFont="1" applyFill="1" applyBorder="1" applyAlignment="1" applyProtection="1">
      <alignment horizontal="center" vertical="center" wrapText="1"/>
      <protection/>
    </xf>
    <xf numFmtId="0" fontId="62" fillId="0" borderId="45" xfId="0" applyFont="1" applyFill="1" applyBorder="1" applyAlignment="1" applyProtection="1">
      <alignment horizontal="center" vertical="center" wrapText="1"/>
      <protection/>
    </xf>
    <xf numFmtId="0" fontId="62" fillId="0" borderId="16" xfId="0" applyFont="1" applyFill="1" applyBorder="1" applyAlignment="1" applyProtection="1">
      <alignment horizontal="center" vertical="center" wrapText="1"/>
      <protection/>
    </xf>
    <xf numFmtId="0" fontId="62" fillId="0" borderId="227" xfId="0" applyFont="1" applyFill="1" applyBorder="1" applyAlignment="1" applyProtection="1">
      <alignment horizontal="center" wrapText="1"/>
      <protection/>
    </xf>
    <xf numFmtId="0" fontId="62" fillId="0" borderId="24" xfId="0" applyFont="1" applyFill="1" applyBorder="1" applyAlignment="1" applyProtection="1">
      <alignment horizontal="center" vertical="center" wrapText="1"/>
      <protection/>
    </xf>
    <xf numFmtId="0" fontId="0" fillId="0" borderId="258" xfId="0" applyFill="1" applyBorder="1" applyAlignment="1" applyProtection="1">
      <alignment horizontal="center" vertical="center" wrapText="1"/>
      <protection/>
    </xf>
    <xf numFmtId="0" fontId="64" fillId="0" borderId="45" xfId="0" applyFont="1" applyFill="1" applyBorder="1" applyAlignment="1" applyProtection="1">
      <alignment horizontal="center" vertical="center" wrapText="1"/>
      <protection/>
    </xf>
    <xf numFmtId="0" fontId="64" fillId="0" borderId="16" xfId="0" applyFont="1" applyFill="1" applyBorder="1" applyAlignment="1" applyProtection="1">
      <alignment horizontal="center" vertical="center" wrapText="1"/>
      <protection/>
    </xf>
    <xf numFmtId="0" fontId="60" fillId="0" borderId="259" xfId="0" applyFont="1" applyFill="1" applyBorder="1" applyAlignment="1" applyProtection="1">
      <alignment horizontal="center" vertical="center" wrapText="1"/>
      <protection/>
    </xf>
    <xf numFmtId="0" fontId="60" fillId="0" borderId="34" xfId="0" applyFont="1"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0" fillId="0" borderId="255" xfId="0" applyFill="1" applyBorder="1" applyAlignment="1">
      <alignment vertical="center" wrapText="1"/>
    </xf>
    <xf numFmtId="0" fontId="0" fillId="0" borderId="45" xfId="0" applyFill="1" applyBorder="1" applyAlignment="1">
      <alignment vertical="center" wrapText="1"/>
    </xf>
    <xf numFmtId="0" fontId="0" fillId="0" borderId="234" xfId="0" applyFill="1" applyBorder="1" applyAlignment="1">
      <alignment vertical="center" wrapText="1"/>
    </xf>
    <xf numFmtId="0" fontId="0" fillId="0" borderId="16" xfId="0" applyFill="1" applyBorder="1" applyAlignment="1">
      <alignment vertical="center" wrapText="1"/>
    </xf>
    <xf numFmtId="0" fontId="0" fillId="0" borderId="175" xfId="0" applyFill="1" applyBorder="1" applyAlignment="1">
      <alignment vertical="center" wrapText="1"/>
    </xf>
    <xf numFmtId="0" fontId="63" fillId="21" borderId="17" xfId="0" applyFont="1" applyFill="1" applyBorder="1" applyAlignment="1" applyProtection="1">
      <alignment horizontal="center" vertical="center" wrapText="1"/>
      <protection locked="0"/>
    </xf>
    <xf numFmtId="0" fontId="63" fillId="21" borderId="51" xfId="0" applyFont="1" applyFill="1" applyBorder="1" applyAlignment="1" applyProtection="1">
      <alignment horizontal="center" vertical="center" wrapText="1"/>
      <protection locked="0"/>
    </xf>
    <xf numFmtId="0" fontId="63" fillId="21" borderId="19" xfId="0" applyFont="1" applyFill="1" applyBorder="1" applyAlignment="1" applyProtection="1">
      <alignment horizontal="center" vertical="center" wrapText="1"/>
      <protection locked="0"/>
    </xf>
    <xf numFmtId="195" fontId="61" fillId="0" borderId="0" xfId="0" applyNumberFormat="1" applyFont="1" applyFill="1" applyAlignment="1" applyProtection="1">
      <alignment horizontal="center" vertical="center" shrinkToFit="1"/>
      <protection/>
    </xf>
    <xf numFmtId="195" fontId="61" fillId="0" borderId="0" xfId="0" applyNumberFormat="1" applyFont="1" applyFill="1" applyAlignment="1">
      <alignment vertical="center" shrinkToFit="1"/>
    </xf>
    <xf numFmtId="0" fontId="69" fillId="0" borderId="0" xfId="0" applyFont="1" applyFill="1" applyAlignment="1" applyProtection="1">
      <alignment vertical="center" wrapText="1"/>
      <protection/>
    </xf>
    <xf numFmtId="0" fontId="69" fillId="0" borderId="0" xfId="0" applyFont="1" applyFill="1" applyAlignment="1">
      <alignment vertical="center" wrapText="1"/>
    </xf>
    <xf numFmtId="0" fontId="69" fillId="0" borderId="0" xfId="0" applyFont="1" applyAlignment="1">
      <alignment vertical="center" wrapText="1"/>
    </xf>
    <xf numFmtId="38" fontId="3" fillId="21" borderId="24" xfId="49" applyFont="1" applyFill="1" applyBorder="1" applyAlignment="1" applyProtection="1">
      <alignment vertical="center"/>
      <protection locked="0"/>
    </xf>
    <xf numFmtId="38" fontId="3" fillId="21" borderId="30" xfId="49" applyFont="1" applyFill="1" applyBorder="1" applyAlignment="1" applyProtection="1">
      <alignment vertical="center"/>
      <protection locked="0"/>
    </xf>
    <xf numFmtId="38" fontId="50" fillId="0" borderId="24" xfId="49" applyFont="1" applyFill="1" applyBorder="1" applyAlignment="1" applyProtection="1">
      <alignment horizontal="right" wrapText="1"/>
      <protection/>
    </xf>
    <xf numFmtId="0" fontId="0" fillId="0" borderId="258" xfId="0" applyFill="1" applyBorder="1" applyAlignment="1">
      <alignment wrapText="1"/>
    </xf>
    <xf numFmtId="0" fontId="60" fillId="0" borderId="0" xfId="0" applyFont="1" applyFill="1" applyAlignment="1" applyProtection="1">
      <alignment vertical="top" wrapText="1"/>
      <protection/>
    </xf>
    <xf numFmtId="0" fontId="0" fillId="0" borderId="0" xfId="0" applyAlignment="1">
      <alignment vertical="top" wrapText="1"/>
    </xf>
    <xf numFmtId="0" fontId="27" fillId="0" borderId="0" xfId="0" applyFont="1" applyFill="1" applyAlignment="1" applyProtection="1">
      <alignment horizontal="center" vertical="center"/>
      <protection/>
    </xf>
    <xf numFmtId="0" fontId="27" fillId="0" borderId="51" xfId="0" applyFont="1" applyFill="1" applyBorder="1" applyAlignment="1" applyProtection="1">
      <alignment horizontal="center" vertical="center"/>
      <protection/>
    </xf>
    <xf numFmtId="0" fontId="77" fillId="0" borderId="0" xfId="62" applyFont="1" applyAlignment="1" applyProtection="1">
      <alignment vertical="center"/>
      <protection/>
    </xf>
    <xf numFmtId="0" fontId="62" fillId="0" borderId="44" xfId="0" applyFont="1" applyFill="1" applyBorder="1" applyAlignment="1" applyProtection="1">
      <alignment horizontal="center" vertical="center" wrapText="1"/>
      <protection/>
    </xf>
    <xf numFmtId="0" fontId="0" fillId="0" borderId="44" xfId="0" applyFill="1" applyBorder="1" applyAlignment="1" applyProtection="1">
      <alignment horizontal="center" vertical="center" wrapText="1"/>
      <protection/>
    </xf>
    <xf numFmtId="0" fontId="0" fillId="0" borderId="17" xfId="0" applyFill="1" applyBorder="1" applyAlignment="1" applyProtection="1">
      <alignment horizontal="center" vertical="center" wrapText="1"/>
      <protection/>
    </xf>
    <xf numFmtId="0" fontId="62" fillId="0" borderId="23" xfId="0" applyFont="1"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19" xfId="0" applyFill="1" applyBorder="1" applyAlignment="1" applyProtection="1">
      <alignment horizontal="center" vertical="center" wrapText="1"/>
      <protection/>
    </xf>
    <xf numFmtId="0" fontId="0" fillId="0" borderId="30" xfId="0" applyFill="1" applyBorder="1" applyAlignment="1" applyProtection="1">
      <alignment vertical="center" wrapText="1"/>
      <protection/>
    </xf>
    <xf numFmtId="38" fontId="50" fillId="0" borderId="24" xfId="49" applyFont="1" applyFill="1" applyBorder="1" applyAlignment="1" applyProtection="1">
      <alignment horizontal="right" vertical="center" wrapText="1"/>
      <protection/>
    </xf>
    <xf numFmtId="0" fontId="0" fillId="0" borderId="258" xfId="0" applyFill="1" applyBorder="1" applyAlignment="1">
      <alignment vertical="center" wrapText="1"/>
    </xf>
    <xf numFmtId="0" fontId="5" fillId="0" borderId="12" xfId="62" applyFont="1" applyBorder="1" applyAlignment="1" applyProtection="1">
      <alignment horizontal="center" vertical="center" wrapText="1"/>
      <protection/>
    </xf>
    <xf numFmtId="0" fontId="5" fillId="0" borderId="10" xfId="62" applyFont="1" applyBorder="1" applyAlignment="1" applyProtection="1">
      <alignment horizontal="center" vertical="center" wrapText="1"/>
      <protection/>
    </xf>
    <xf numFmtId="38" fontId="10" fillId="21" borderId="260" xfId="49" applyFont="1" applyFill="1" applyBorder="1" applyAlignment="1" applyProtection="1">
      <alignment vertical="center"/>
      <protection/>
    </xf>
    <xf numFmtId="38" fontId="10" fillId="21" borderId="261" xfId="49" applyFont="1" applyFill="1" applyBorder="1" applyAlignment="1" applyProtection="1">
      <alignment vertical="center"/>
      <protection/>
    </xf>
    <xf numFmtId="0" fontId="75" fillId="0" borderId="0" xfId="62" applyFont="1" applyBorder="1" applyAlignment="1" applyProtection="1">
      <alignment horizontal="center" vertical="center" shrinkToFit="1"/>
      <protection/>
    </xf>
    <xf numFmtId="0" fontId="5" fillId="0" borderId="0" xfId="62" applyFont="1" applyAlignment="1" applyProtection="1">
      <alignment horizontal="distributed" vertical="center"/>
      <protection/>
    </xf>
    <xf numFmtId="0" fontId="5" fillId="0" borderId="0" xfId="62" applyFont="1" applyBorder="1" applyAlignment="1" applyProtection="1">
      <alignment horizontal="distributed" vertical="center"/>
      <protection/>
    </xf>
    <xf numFmtId="0" fontId="5" fillId="0" borderId="0" xfId="62" applyFont="1" applyAlignment="1" applyProtection="1">
      <alignment horizontal="center" vertical="center" shrinkToFit="1"/>
      <protection/>
    </xf>
    <xf numFmtId="0" fontId="5" fillId="0" borderId="0" xfId="62" applyFont="1" applyBorder="1" applyAlignment="1" applyProtection="1">
      <alignment horizontal="center" vertical="center" shrinkToFit="1"/>
      <protection/>
    </xf>
    <xf numFmtId="182" fontId="10" fillId="21" borderId="260" xfId="49" applyNumberFormat="1" applyFont="1" applyFill="1" applyBorder="1" applyAlignment="1" applyProtection="1">
      <alignment vertical="center"/>
      <protection/>
    </xf>
    <xf numFmtId="182" fontId="10" fillId="21" borderId="261" xfId="49" applyNumberFormat="1" applyFont="1" applyFill="1" applyBorder="1" applyAlignment="1" applyProtection="1">
      <alignment vertical="center"/>
      <protection/>
    </xf>
    <xf numFmtId="0" fontId="77" fillId="0" borderId="0" xfId="62" applyFont="1" applyAlignment="1" applyProtection="1">
      <alignment horizontal="center" vertical="center"/>
      <protection/>
    </xf>
    <xf numFmtId="0" fontId="5" fillId="21" borderId="262" xfId="62" applyFont="1" applyFill="1" applyBorder="1" applyAlignment="1" applyProtection="1">
      <alignment horizontal="center" vertical="center" wrapText="1"/>
      <protection locked="0"/>
    </xf>
    <xf numFmtId="0" fontId="5" fillId="21" borderId="263" xfId="62" applyFont="1" applyFill="1" applyBorder="1" applyAlignment="1" applyProtection="1">
      <alignment horizontal="center" vertical="center" wrapText="1"/>
      <protection locked="0"/>
    </xf>
    <xf numFmtId="0" fontId="5" fillId="0" borderId="264" xfId="62" applyFont="1" applyBorder="1" applyAlignment="1" applyProtection="1">
      <alignment horizontal="center" vertical="center" wrapText="1"/>
      <protection/>
    </xf>
    <xf numFmtId="0" fontId="5" fillId="0" borderId="177" xfId="62" applyFont="1" applyBorder="1" applyAlignment="1" applyProtection="1">
      <alignment horizontal="center" vertical="center" wrapText="1"/>
      <protection/>
    </xf>
    <xf numFmtId="0" fontId="5" fillId="0" borderId="11" xfId="62" applyFont="1" applyBorder="1" applyAlignment="1" applyProtection="1">
      <alignment horizontal="center" vertical="center" wrapText="1"/>
      <protection/>
    </xf>
    <xf numFmtId="0" fontId="5" fillId="0" borderId="34" xfId="62" applyFont="1" applyBorder="1" applyAlignment="1" applyProtection="1">
      <alignment horizontal="center" vertical="center" wrapText="1"/>
      <protection/>
    </xf>
    <xf numFmtId="0" fontId="5" fillId="0" borderId="24" xfId="62" applyFont="1" applyBorder="1" applyAlignment="1" applyProtection="1">
      <alignment horizontal="center" vertical="center" wrapText="1"/>
      <protection/>
    </xf>
    <xf numFmtId="0" fontId="5" fillId="0" borderId="25" xfId="62" applyFont="1" applyBorder="1" applyAlignment="1" applyProtection="1">
      <alignment horizontal="center" vertical="center" wrapText="1"/>
      <protection/>
    </xf>
    <xf numFmtId="0" fontId="5" fillId="0" borderId="258" xfId="62" applyFont="1" applyBorder="1" applyAlignment="1" applyProtection="1">
      <alignment horizontal="center" vertical="center" wrapText="1"/>
      <protection/>
    </xf>
    <xf numFmtId="0" fontId="5" fillId="0" borderId="156" xfId="62" applyFont="1" applyBorder="1" applyAlignment="1" applyProtection="1">
      <alignment horizontal="center" vertical="center" wrapText="1"/>
      <protection/>
    </xf>
    <xf numFmtId="0" fontId="5" fillId="0" borderId="265" xfId="62" applyFont="1" applyBorder="1" applyAlignment="1" applyProtection="1">
      <alignment horizontal="center" vertical="center" wrapText="1"/>
      <protection/>
    </xf>
    <xf numFmtId="0" fontId="49" fillId="21" borderId="45" xfId="62" applyFont="1" applyFill="1" applyBorder="1" applyAlignment="1" applyProtection="1">
      <alignment vertical="center" textRotation="255"/>
      <protection hidden="1"/>
    </xf>
    <xf numFmtId="0" fontId="5" fillId="0" borderId="266" xfId="62" applyFont="1" applyBorder="1" applyAlignment="1" applyProtection="1">
      <alignment horizontal="center" vertical="center" wrapText="1"/>
      <protection/>
    </xf>
    <xf numFmtId="0" fontId="5" fillId="0" borderId="30" xfId="62" applyFont="1" applyBorder="1" applyAlignment="1" applyProtection="1">
      <alignment horizontal="center" vertical="center" wrapText="1"/>
      <protection/>
    </xf>
    <xf numFmtId="0" fontId="3" fillId="0" borderId="23" xfId="62" applyFont="1" applyBorder="1" applyAlignment="1" applyProtection="1">
      <alignment horizontal="right" vertical="center"/>
      <protection/>
    </xf>
    <xf numFmtId="0" fontId="5" fillId="21" borderId="11" xfId="62" applyFont="1" applyFill="1" applyBorder="1" applyAlignment="1" applyProtection="1">
      <alignment horizontal="center" vertical="center" wrapText="1"/>
      <protection locked="0"/>
    </xf>
    <xf numFmtId="0" fontId="5" fillId="21" borderId="12" xfId="62" applyFont="1" applyFill="1" applyBorder="1" applyAlignment="1" applyProtection="1">
      <alignment horizontal="center" vertical="center" wrapText="1"/>
      <protection locked="0"/>
    </xf>
    <xf numFmtId="0" fontId="50" fillId="0" borderId="0" xfId="62" applyFont="1" applyAlignment="1" applyProtection="1">
      <alignment vertical="center" textRotation="255"/>
      <protection hidden="1"/>
    </xf>
    <xf numFmtId="182" fontId="5" fillId="21" borderId="10" xfId="62" applyNumberFormat="1" applyFont="1" applyFill="1" applyBorder="1" applyAlignment="1" applyProtection="1">
      <alignment vertical="center"/>
      <protection hidden="1"/>
    </xf>
    <xf numFmtId="0" fontId="5" fillId="21" borderId="10" xfId="62" applyFont="1" applyFill="1" applyBorder="1" applyAlignment="1" applyProtection="1">
      <alignment vertical="center"/>
      <protection hidden="1"/>
    </xf>
    <xf numFmtId="0" fontId="10" fillId="21" borderId="0" xfId="62" applyFont="1" applyFill="1" applyBorder="1" applyAlignment="1" applyProtection="1">
      <alignment horizontal="center" vertical="center"/>
      <protection hidden="1"/>
    </xf>
    <xf numFmtId="38" fontId="52" fillId="21" borderId="256" xfId="49" applyFont="1" applyFill="1" applyBorder="1" applyAlignment="1" applyProtection="1">
      <alignment vertical="center"/>
      <protection hidden="1"/>
    </xf>
    <xf numFmtId="38" fontId="52" fillId="21" borderId="257" xfId="49" applyFont="1" applyFill="1" applyBorder="1" applyAlignment="1" applyProtection="1">
      <alignment vertical="center"/>
      <protection hidden="1"/>
    </xf>
    <xf numFmtId="38" fontId="5" fillId="21" borderId="16" xfId="49" applyFont="1" applyFill="1" applyBorder="1" applyAlignment="1" applyProtection="1">
      <alignment vertical="center"/>
      <protection hidden="1"/>
    </xf>
    <xf numFmtId="38" fontId="5" fillId="21" borderId="19" xfId="49" applyFont="1" applyFill="1" applyBorder="1" applyAlignment="1" applyProtection="1">
      <alignment vertical="center"/>
      <protection hidden="1"/>
    </xf>
    <xf numFmtId="38" fontId="5" fillId="21" borderId="24" xfId="49" applyFont="1" applyFill="1" applyBorder="1" applyAlignment="1" applyProtection="1">
      <alignment vertical="center"/>
      <protection hidden="1"/>
    </xf>
    <xf numFmtId="38" fontId="5" fillId="21" borderId="30" xfId="49" applyFont="1" applyFill="1" applyBorder="1" applyAlignment="1" applyProtection="1">
      <alignment vertical="center"/>
      <protection hidden="1"/>
    </xf>
    <xf numFmtId="38" fontId="5" fillId="21" borderId="267" xfId="62" applyNumberFormat="1" applyFont="1" applyFill="1" applyBorder="1" applyAlignment="1" applyProtection="1">
      <alignment vertical="center"/>
      <protection hidden="1"/>
    </xf>
    <xf numFmtId="38" fontId="5" fillId="21" borderId="268" xfId="62" applyNumberFormat="1" applyFont="1" applyFill="1" applyBorder="1" applyAlignment="1" applyProtection="1">
      <alignment vertical="center"/>
      <protection hidden="1"/>
    </xf>
    <xf numFmtId="0" fontId="3" fillId="0" borderId="10" xfId="0" applyFont="1" applyBorder="1" applyAlignment="1">
      <alignment horizontal="center"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0" fillId="0" borderId="0" xfId="0" applyFont="1" applyAlignment="1">
      <alignment horizontal="center" vertical="center"/>
    </xf>
    <xf numFmtId="0" fontId="30" fillId="0" borderId="0" xfId="0" applyFont="1" applyAlignment="1">
      <alignment vertical="center"/>
    </xf>
    <xf numFmtId="0" fontId="3" fillId="21" borderId="10" xfId="0" applyFont="1" applyFill="1" applyBorder="1" applyAlignment="1">
      <alignment vertical="center"/>
    </xf>
    <xf numFmtId="0" fontId="3" fillId="0" borderId="124" xfId="0" applyFont="1" applyBorder="1" applyAlignment="1">
      <alignment horizontal="distributed" vertical="center"/>
    </xf>
    <xf numFmtId="0" fontId="3" fillId="0" borderId="269" xfId="0" applyFont="1" applyBorder="1" applyAlignment="1">
      <alignment horizontal="distributed" vertical="center"/>
    </xf>
    <xf numFmtId="0" fontId="3" fillId="0" borderId="152" xfId="0" applyFont="1" applyBorder="1" applyAlignment="1">
      <alignment horizontal="distributed" vertical="center"/>
    </xf>
    <xf numFmtId="0" fontId="3" fillId="0" borderId="270" xfId="0" applyFont="1" applyBorder="1" applyAlignment="1">
      <alignment horizontal="distributed" vertical="center"/>
    </xf>
    <xf numFmtId="0" fontId="3" fillId="0" borderId="243" xfId="0" applyFont="1" applyBorder="1" applyAlignment="1">
      <alignment horizontal="distributed" vertical="center"/>
    </xf>
    <xf numFmtId="0" fontId="3" fillId="0" borderId="10" xfId="0" applyFont="1" applyBorder="1" applyAlignment="1">
      <alignment horizontal="distributed" vertical="center"/>
    </xf>
    <xf numFmtId="0" fontId="3" fillId="0" borderId="42" xfId="0" applyFont="1" applyBorder="1" applyAlignment="1">
      <alignment horizontal="distributed" vertical="center"/>
    </xf>
    <xf numFmtId="0" fontId="3" fillId="0" borderId="118" xfId="0" applyFont="1" applyBorder="1" applyAlignment="1">
      <alignment horizontal="distributed" vertical="center"/>
    </xf>
    <xf numFmtId="0" fontId="3" fillId="0" borderId="0" xfId="0" applyFont="1" applyFill="1" applyAlignment="1">
      <alignment vertical="center"/>
    </xf>
    <xf numFmtId="0" fontId="3" fillId="0" borderId="0" xfId="0" applyFont="1" applyAlignment="1">
      <alignment vertical="center"/>
    </xf>
    <xf numFmtId="0" fontId="3" fillId="0" borderId="23" xfId="0" applyFont="1" applyFill="1" applyBorder="1" applyAlignment="1">
      <alignment horizontal="right" vertical="center"/>
    </xf>
    <xf numFmtId="0" fontId="3" fillId="0" borderId="271" xfId="0" applyFont="1" applyBorder="1" applyAlignment="1">
      <alignment horizontal="distributed" vertical="center"/>
    </xf>
    <xf numFmtId="0" fontId="3" fillId="0" borderId="112" xfId="0" applyFont="1" applyBorder="1" applyAlignment="1">
      <alignment horizontal="distributed" vertical="center"/>
    </xf>
    <xf numFmtId="0" fontId="3" fillId="0" borderId="16" xfId="0" applyFont="1" applyBorder="1" applyAlignment="1">
      <alignment horizontal="distributed" vertical="center"/>
    </xf>
    <xf numFmtId="0" fontId="3" fillId="0" borderId="104" xfId="0" applyFont="1" applyBorder="1" applyAlignment="1">
      <alignment horizontal="distributed" vertical="center"/>
    </xf>
    <xf numFmtId="0" fontId="5" fillId="0" borderId="23" xfId="0" applyFont="1" applyFill="1" applyBorder="1" applyAlignment="1">
      <alignment vertical="center"/>
    </xf>
    <xf numFmtId="0" fontId="3" fillId="0" borderId="14" xfId="0" applyFont="1" applyBorder="1" applyAlignment="1">
      <alignment horizontal="distributed" vertical="center"/>
    </xf>
    <xf numFmtId="0" fontId="3" fillId="0" borderId="17" xfId="0" applyFont="1" applyBorder="1" applyAlignment="1">
      <alignment horizontal="distributed" vertical="center"/>
    </xf>
    <xf numFmtId="0" fontId="3" fillId="0" borderId="272" xfId="0" applyFont="1" applyBorder="1" applyAlignment="1">
      <alignment horizontal="center" vertical="center"/>
    </xf>
    <xf numFmtId="0" fontId="3" fillId="0" borderId="273" xfId="0" applyFont="1" applyBorder="1" applyAlignment="1">
      <alignment horizontal="center" vertical="center"/>
    </xf>
    <xf numFmtId="0" fontId="3" fillId="0" borderId="274"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horizontal="right" vertical="center"/>
    </xf>
    <xf numFmtId="0" fontId="3" fillId="0" borderId="10" xfId="0" applyFont="1" applyBorder="1" applyAlignment="1">
      <alignment horizontal="distributed" vertical="center"/>
    </xf>
    <xf numFmtId="0" fontId="3" fillId="0" borderId="24" xfId="0" applyFont="1" applyBorder="1" applyAlignment="1">
      <alignment horizontal="distributed" vertical="center"/>
    </xf>
    <xf numFmtId="0" fontId="3" fillId="0" borderId="0" xfId="0" applyFont="1" applyAlignment="1">
      <alignment vertical="center" wrapText="1"/>
    </xf>
    <xf numFmtId="0" fontId="82" fillId="0" borderId="0" xfId="0" applyFont="1" applyAlignment="1">
      <alignment horizontal="center" vertical="center"/>
    </xf>
    <xf numFmtId="49" fontId="3" fillId="0" borderId="0" xfId="0" applyNumberFormat="1" applyFont="1" applyAlignment="1">
      <alignment horizontal="center"/>
    </xf>
    <xf numFmtId="0" fontId="0" fillId="0" borderId="0" xfId="0" applyAlignment="1">
      <alignment horizontal="center" vertical="center"/>
    </xf>
    <xf numFmtId="0" fontId="30" fillId="0" borderId="101" xfId="0" applyFont="1" applyBorder="1" applyAlignment="1">
      <alignment horizontal="center" vertical="center"/>
    </xf>
    <xf numFmtId="0" fontId="0" fillId="0" borderId="101" xfId="0" applyBorder="1" applyAlignment="1">
      <alignment horizontal="center" vertical="center"/>
    </xf>
    <xf numFmtId="0" fontId="13" fillId="0" borderId="121" xfId="0" applyFont="1" applyBorder="1" applyAlignment="1">
      <alignment vertical="center" textRotation="255" shrinkToFit="1"/>
    </xf>
    <xf numFmtId="0" fontId="13" fillId="0" borderId="122" xfId="0" applyFont="1" applyBorder="1" applyAlignment="1">
      <alignment vertical="center" textRotation="255" shrinkToFit="1"/>
    </xf>
    <xf numFmtId="0" fontId="13" fillId="0" borderId="123" xfId="0" applyFont="1" applyBorder="1" applyAlignment="1">
      <alignment vertical="center" textRotation="255" shrinkToFit="1"/>
    </xf>
    <xf numFmtId="0" fontId="0" fillId="0" borderId="156" xfId="0" applyBorder="1" applyAlignment="1">
      <alignment horizontal="center" vertical="center"/>
    </xf>
    <xf numFmtId="0" fontId="0" fillId="0" borderId="199" xfId="0" applyBorder="1" applyAlignment="1">
      <alignment horizontal="center" vertical="center"/>
    </xf>
    <xf numFmtId="0" fontId="2" fillId="0" borderId="0" xfId="0" applyFont="1" applyAlignment="1">
      <alignment vertical="center"/>
    </xf>
    <xf numFmtId="0" fontId="13" fillId="0" borderId="121" xfId="0" applyFont="1" applyBorder="1" applyAlignment="1">
      <alignment horizontal="center" vertical="center" textRotation="255" shrinkToFit="1"/>
    </xf>
    <xf numFmtId="0" fontId="13" fillId="0" borderId="122" xfId="0" applyFont="1" applyBorder="1" applyAlignment="1">
      <alignment horizontal="center" vertical="center" textRotation="255" shrinkToFit="1"/>
    </xf>
    <xf numFmtId="0" fontId="13" fillId="0" borderId="123" xfId="0" applyFont="1" applyBorder="1" applyAlignment="1">
      <alignment horizontal="center" vertical="center" textRotation="255" shrinkToFit="1"/>
    </xf>
    <xf numFmtId="0" fontId="0" fillId="0" borderId="10" xfId="0" applyFont="1" applyBorder="1" applyAlignment="1">
      <alignment horizontal="center" vertical="center" shrinkToFit="1"/>
    </xf>
    <xf numFmtId="0" fontId="0" fillId="0" borderId="155" xfId="0" applyBorder="1" applyAlignment="1">
      <alignment horizontal="center" vertical="center" shrinkToFit="1"/>
    </xf>
    <xf numFmtId="0" fontId="0" fillId="0" borderId="275" xfId="0" applyBorder="1" applyAlignment="1">
      <alignment horizontal="center" vertical="center" shrinkToFit="1"/>
    </xf>
    <xf numFmtId="0" fontId="0" fillId="0" borderId="155" xfId="0" applyFont="1" applyBorder="1" applyAlignment="1">
      <alignment horizontal="center" vertical="center" shrinkToFit="1"/>
    </xf>
    <xf numFmtId="0" fontId="0" fillId="0" borderId="276" xfId="0" applyFont="1" applyBorder="1" applyAlignment="1">
      <alignment horizontal="center" vertical="center" shrinkToFit="1"/>
    </xf>
    <xf numFmtId="0" fontId="0" fillId="0" borderId="121" xfId="0" applyBorder="1" applyAlignment="1">
      <alignment horizontal="center" vertical="center"/>
    </xf>
    <xf numFmtId="0" fontId="0" fillId="0" borderId="201" xfId="0" applyBorder="1" applyAlignment="1">
      <alignment horizontal="center" vertical="center"/>
    </xf>
    <xf numFmtId="0" fontId="0" fillId="0" borderId="277" xfId="0" applyBorder="1" applyAlignment="1">
      <alignment horizontal="center" vertical="center"/>
    </xf>
    <xf numFmtId="0" fontId="0" fillId="24" borderId="163" xfId="0" applyFont="1" applyFill="1" applyBorder="1" applyAlignment="1">
      <alignment horizontal="center" vertical="center" shrinkToFit="1"/>
    </xf>
    <xf numFmtId="0" fontId="0" fillId="24" borderId="167" xfId="0" applyFont="1" applyFill="1" applyBorder="1" applyAlignment="1">
      <alignment horizontal="center" vertical="center" shrinkToFit="1"/>
    </xf>
    <xf numFmtId="0" fontId="0" fillId="0" borderId="152" xfId="0" applyBorder="1" applyAlignment="1">
      <alignment horizontal="center" vertical="center"/>
    </xf>
    <xf numFmtId="0" fontId="0" fillId="0" borderId="270" xfId="0" applyBorder="1" applyAlignment="1">
      <alignment horizontal="center" vertical="center"/>
    </xf>
    <xf numFmtId="0" fontId="0" fillId="0" borderId="243" xfId="0" applyBorder="1" applyAlignment="1">
      <alignment horizontal="center" vertical="center"/>
    </xf>
    <xf numFmtId="0" fontId="0" fillId="0" borderId="154" xfId="0" applyBorder="1" applyAlignment="1">
      <alignment horizontal="center" vertical="center" shrinkToFit="1"/>
    </xf>
    <xf numFmtId="0" fontId="0" fillId="0" borderId="17" xfId="0" applyBorder="1" applyAlignment="1">
      <alignment horizontal="center" vertical="center" shrinkToFit="1"/>
    </xf>
    <xf numFmtId="0" fontId="0" fillId="0" borderId="123" xfId="0" applyBorder="1" applyAlignment="1">
      <alignment horizontal="center" vertical="center" shrinkToFit="1"/>
    </xf>
    <xf numFmtId="0" fontId="0" fillId="0" borderId="53" xfId="0" applyBorder="1" applyAlignment="1">
      <alignment horizontal="center" vertical="center" shrinkToFit="1"/>
    </xf>
    <xf numFmtId="0" fontId="0" fillId="0" borderId="27" xfId="0" applyBorder="1" applyAlignment="1">
      <alignment horizontal="center" vertical="center" shrinkToFit="1"/>
    </xf>
    <xf numFmtId="0" fontId="0" fillId="0" borderId="10" xfId="0" applyBorder="1" applyAlignment="1">
      <alignment horizontal="center" vertical="center" shrinkToFit="1"/>
    </xf>
    <xf numFmtId="38" fontId="0" fillId="0" borderId="10" xfId="0" applyNumberFormat="1" applyFont="1" applyBorder="1" applyAlignment="1">
      <alignment horizontal="center" vertical="center" shrinkToFit="1"/>
    </xf>
    <xf numFmtId="38" fontId="28" fillId="0" borderId="10" xfId="49" applyFont="1" applyFill="1" applyBorder="1" applyAlignment="1">
      <alignment vertical="center"/>
    </xf>
    <xf numFmtId="0" fontId="6" fillId="0" borderId="0" xfId="61" applyFont="1" applyFill="1" applyBorder="1" applyAlignment="1">
      <alignment horizontal="center" vertical="center"/>
      <protection/>
    </xf>
    <xf numFmtId="0" fontId="0" fillId="0" borderId="45" xfId="61" applyFont="1" applyFill="1" applyBorder="1" applyAlignment="1">
      <alignment vertical="center"/>
      <protection/>
    </xf>
    <xf numFmtId="0" fontId="0" fillId="0" borderId="0" xfId="61" applyFont="1" applyFill="1" applyBorder="1" applyAlignment="1">
      <alignment vertical="center"/>
      <protection/>
    </xf>
    <xf numFmtId="0" fontId="19" fillId="0" borderId="45" xfId="61" applyFont="1" applyFill="1" applyBorder="1" applyAlignment="1">
      <alignment vertical="center"/>
      <protection/>
    </xf>
    <xf numFmtId="0" fontId="19" fillId="0" borderId="0" xfId="61" applyFont="1" applyFill="1" applyBorder="1" applyAlignment="1">
      <alignment vertical="center"/>
      <protection/>
    </xf>
    <xf numFmtId="0" fontId="0" fillId="0" borderId="10" xfId="61" applyFill="1" applyBorder="1" applyAlignment="1">
      <alignment horizontal="center" vertical="center"/>
      <protection/>
    </xf>
    <xf numFmtId="0" fontId="6" fillId="0" borderId="0" xfId="61" applyFont="1" applyFill="1" applyBorder="1" applyAlignment="1">
      <alignment vertical="center"/>
      <protection/>
    </xf>
    <xf numFmtId="0" fontId="0" fillId="0" borderId="156" xfId="61" applyFont="1" applyFill="1" applyBorder="1" applyAlignment="1">
      <alignment horizontal="center" vertical="center"/>
      <protection/>
    </xf>
    <xf numFmtId="0" fontId="0" fillId="0" borderId="202" xfId="61" applyFont="1" applyFill="1" applyBorder="1" applyAlignment="1">
      <alignment horizontal="center" vertical="center"/>
      <protection/>
    </xf>
    <xf numFmtId="38" fontId="0" fillId="21" borderId="156" xfId="49" applyNumberFormat="1" applyFont="1" applyFill="1" applyBorder="1" applyAlignment="1">
      <alignment horizontal="right" vertical="center" shrinkToFit="1"/>
    </xf>
    <xf numFmtId="38" fontId="0" fillId="21" borderId="202" xfId="49" applyNumberFormat="1" applyFont="1" applyFill="1" applyBorder="1" applyAlignment="1">
      <alignment horizontal="right" vertical="center" shrinkToFit="1"/>
    </xf>
    <xf numFmtId="38" fontId="0" fillId="21" borderId="199" xfId="49" applyNumberFormat="1" applyFont="1" applyFill="1" applyBorder="1" applyAlignment="1">
      <alignment horizontal="right" vertical="center" shrinkToFit="1"/>
    </xf>
    <xf numFmtId="38" fontId="6" fillId="0" borderId="156" xfId="49" applyNumberFormat="1" applyFont="1" applyFill="1" applyBorder="1" applyAlignment="1">
      <alignment horizontal="right" vertical="center" shrinkToFit="1"/>
    </xf>
    <xf numFmtId="38" fontId="6" fillId="0" borderId="202" xfId="49" applyNumberFormat="1" applyFont="1" applyFill="1" applyBorder="1" applyAlignment="1">
      <alignment horizontal="right" vertical="center" shrinkToFit="1"/>
    </xf>
    <xf numFmtId="38" fontId="6" fillId="0" borderId="199" xfId="49" applyNumberFormat="1" applyFont="1" applyFill="1" applyBorder="1" applyAlignment="1">
      <alignment horizontal="right" vertical="center" shrinkToFit="1"/>
    </xf>
    <xf numFmtId="38" fontId="0" fillId="0" borderId="24" xfId="61" applyNumberFormat="1" applyFont="1" applyFill="1" applyBorder="1" applyAlignment="1">
      <alignment horizontal="right" vertical="center"/>
      <protection/>
    </xf>
    <xf numFmtId="38" fontId="0" fillId="0" borderId="30" xfId="61" applyNumberFormat="1" applyFont="1" applyFill="1" applyBorder="1" applyAlignment="1">
      <alignment horizontal="right" vertical="center"/>
      <protection/>
    </xf>
    <xf numFmtId="0" fontId="0" fillId="0" borderId="0" xfId="61" applyFont="1" applyFill="1" applyBorder="1" applyAlignment="1">
      <alignment horizontal="center" vertical="center"/>
      <protection/>
    </xf>
    <xf numFmtId="38" fontId="0" fillId="0" borderId="25" xfId="61" applyNumberFormat="1" applyFont="1" applyFill="1" applyBorder="1" applyAlignment="1">
      <alignment horizontal="right" vertical="center"/>
      <protection/>
    </xf>
    <xf numFmtId="38" fontId="0" fillId="21" borderId="205" xfId="49" applyFont="1" applyFill="1" applyBorder="1" applyAlignment="1">
      <alignment vertical="center" shrinkToFit="1"/>
    </xf>
    <xf numFmtId="38" fontId="0" fillId="21" borderId="206" xfId="49" applyFont="1" applyFill="1" applyBorder="1" applyAlignment="1">
      <alignment vertical="center" shrinkToFit="1"/>
    </xf>
    <xf numFmtId="38" fontId="0" fillId="21" borderId="207" xfId="49" applyFont="1" applyFill="1" applyBorder="1" applyAlignment="1">
      <alignment vertical="center" shrinkToFit="1"/>
    </xf>
    <xf numFmtId="0" fontId="0" fillId="0" borderId="24" xfId="61" applyFill="1" applyBorder="1" applyAlignment="1">
      <alignment horizontal="distributed" vertical="center"/>
      <protection/>
    </xf>
    <xf numFmtId="0" fontId="0" fillId="0" borderId="30" xfId="61" applyFill="1" applyBorder="1" applyAlignment="1">
      <alignment horizontal="distributed" vertical="center"/>
      <protection/>
    </xf>
    <xf numFmtId="0" fontId="0" fillId="0" borderId="23" xfId="61" applyFont="1" applyFill="1" applyBorder="1" applyAlignment="1">
      <alignment horizontal="center" vertical="center"/>
      <protection/>
    </xf>
    <xf numFmtId="0" fontId="0" fillId="0" borderId="23" xfId="61" applyFill="1" applyBorder="1" applyAlignment="1">
      <alignment horizontal="center" vertical="center"/>
      <protection/>
    </xf>
    <xf numFmtId="38" fontId="0" fillId="0" borderId="156" xfId="49" applyFont="1" applyFill="1" applyBorder="1" applyAlignment="1">
      <alignment horizontal="right" vertical="center"/>
    </xf>
    <xf numFmtId="38" fontId="0" fillId="0" borderId="202" xfId="49" applyFont="1" applyFill="1" applyBorder="1" applyAlignment="1">
      <alignment horizontal="right" vertical="center"/>
    </xf>
    <xf numFmtId="38" fontId="0" fillId="0" borderId="199" xfId="49" applyFont="1" applyFill="1" applyBorder="1" applyAlignment="1">
      <alignment horizontal="right" vertical="center"/>
    </xf>
    <xf numFmtId="38" fontId="28" fillId="0" borderId="24" xfId="49" applyFont="1" applyFill="1" applyBorder="1" applyAlignment="1">
      <alignment vertical="center"/>
    </xf>
    <xf numFmtId="0" fontId="0" fillId="0" borderId="45" xfId="61" applyFont="1" applyFill="1" applyBorder="1" applyAlignment="1">
      <alignment vertical="center"/>
      <protection/>
    </xf>
    <xf numFmtId="0" fontId="0" fillId="0" borderId="0" xfId="61" applyFill="1" applyBorder="1" applyAlignment="1">
      <alignment horizontal="center" vertical="center"/>
      <protection/>
    </xf>
    <xf numFmtId="38" fontId="20" fillId="0" borderId="156" xfId="61" applyNumberFormat="1" applyFont="1" applyFill="1" applyBorder="1" applyAlignment="1">
      <alignment horizontal="right" vertical="center"/>
      <protection/>
    </xf>
    <xf numFmtId="38" fontId="20" fillId="0" borderId="202" xfId="61" applyNumberFormat="1" applyFont="1" applyFill="1" applyBorder="1" applyAlignment="1">
      <alignment horizontal="right" vertical="center"/>
      <protection/>
    </xf>
    <xf numFmtId="38" fontId="20" fillId="0" borderId="199" xfId="61" applyNumberFormat="1" applyFont="1" applyFill="1" applyBorder="1" applyAlignment="1">
      <alignment horizontal="right" vertical="center"/>
      <protection/>
    </xf>
    <xf numFmtId="38" fontId="0" fillId="0" borderId="10" xfId="49" applyFont="1" applyFill="1" applyBorder="1" applyAlignment="1">
      <alignment horizontal="right" vertical="center"/>
    </xf>
    <xf numFmtId="38" fontId="6" fillId="0" borderId="156" xfId="49" applyFont="1" applyFill="1" applyBorder="1" applyAlignment="1">
      <alignment horizontal="right" vertical="center"/>
    </xf>
    <xf numFmtId="38" fontId="6" fillId="0" borderId="202" xfId="49" applyFont="1" applyFill="1" applyBorder="1" applyAlignment="1">
      <alignment horizontal="right" vertical="center"/>
    </xf>
    <xf numFmtId="38" fontId="6" fillId="0" borderId="199" xfId="49" applyFont="1" applyFill="1" applyBorder="1" applyAlignment="1">
      <alignment horizontal="right" vertical="center"/>
    </xf>
    <xf numFmtId="0" fontId="0" fillId="0" borderId="0" xfId="61" applyFont="1" applyFill="1" applyBorder="1" applyAlignment="1">
      <alignment vertical="center" shrinkToFit="1"/>
      <protection/>
    </xf>
    <xf numFmtId="0" fontId="0" fillId="0" borderId="240" xfId="61" applyFont="1" applyFill="1" applyBorder="1" applyAlignment="1">
      <alignment vertical="center" shrinkToFit="1"/>
      <protection/>
    </xf>
    <xf numFmtId="38" fontId="6" fillId="0" borderId="0" xfId="49" applyNumberFormat="1" applyFont="1" applyFill="1" applyBorder="1" applyAlignment="1">
      <alignment horizontal="center" vertical="center"/>
    </xf>
    <xf numFmtId="0" fontId="0" fillId="0" borderId="24" xfId="61" applyFont="1" applyFill="1" applyBorder="1" applyAlignment="1">
      <alignment horizontal="center" vertical="center" shrinkToFit="1"/>
      <protection/>
    </xf>
    <xf numFmtId="0" fontId="0" fillId="0" borderId="25" xfId="61" applyFont="1" applyFill="1" applyBorder="1" applyAlignment="1">
      <alignment horizontal="center" vertical="center" shrinkToFit="1"/>
      <protection/>
    </xf>
    <xf numFmtId="0" fontId="0" fillId="0" borderId="24" xfId="61" applyFont="1" applyFill="1" applyBorder="1" applyAlignment="1">
      <alignment horizontal="center" vertical="center"/>
      <protection/>
    </xf>
    <xf numFmtId="0" fontId="0" fillId="0" borderId="30" xfId="61" applyFont="1" applyFill="1" applyBorder="1" applyAlignment="1">
      <alignment horizontal="center" vertical="center"/>
      <protection/>
    </xf>
    <xf numFmtId="0" fontId="0" fillId="0" borderId="25" xfId="61" applyFill="1" applyBorder="1" applyAlignment="1">
      <alignment horizontal="right" vertical="center"/>
      <protection/>
    </xf>
    <xf numFmtId="0" fontId="0" fillId="0" borderId="71" xfId="61" applyFill="1" applyBorder="1" applyAlignment="1">
      <alignment horizontal="right" vertical="center"/>
      <protection/>
    </xf>
    <xf numFmtId="38" fontId="6" fillId="0" borderId="205" xfId="49" applyFont="1" applyFill="1" applyBorder="1" applyAlignment="1">
      <alignment horizontal="right" vertical="center"/>
    </xf>
    <xf numFmtId="38" fontId="6" fillId="0" borderId="206" xfId="49" applyFont="1" applyFill="1" applyBorder="1" applyAlignment="1">
      <alignment horizontal="right" vertical="center"/>
    </xf>
    <xf numFmtId="38" fontId="6" fillId="0" borderId="207" xfId="49" applyFont="1" applyFill="1" applyBorder="1" applyAlignment="1">
      <alignment horizontal="right" vertical="center"/>
    </xf>
    <xf numFmtId="0" fontId="6" fillId="0" borderId="201" xfId="61" applyFont="1" applyFill="1" applyBorder="1" applyAlignment="1">
      <alignment horizontal="center" vertical="center"/>
      <protection/>
    </xf>
    <xf numFmtId="38" fontId="28" fillId="0" borderId="10" xfId="49" applyFont="1" applyFill="1" applyBorder="1" applyAlignment="1">
      <alignment vertical="center" shrinkToFit="1"/>
    </xf>
    <xf numFmtId="38" fontId="28" fillId="0" borderId="24" xfId="49" applyFont="1" applyFill="1" applyBorder="1" applyAlignment="1">
      <alignment vertical="center" shrinkToFit="1"/>
    </xf>
    <xf numFmtId="38" fontId="6" fillId="21" borderId="205" xfId="49" applyFont="1" applyFill="1" applyBorder="1" applyAlignment="1">
      <alignment vertical="center"/>
    </xf>
    <xf numFmtId="38" fontId="6" fillId="21" borderId="206" xfId="49" applyFont="1" applyFill="1" applyBorder="1" applyAlignment="1">
      <alignment vertical="center"/>
    </xf>
    <xf numFmtId="38" fontId="6" fillId="21" borderId="207" xfId="49" applyFont="1" applyFill="1" applyBorder="1" applyAlignment="1">
      <alignment vertical="center"/>
    </xf>
    <xf numFmtId="0" fontId="0" fillId="0" borderId="122" xfId="61" applyFont="1" applyFill="1" applyBorder="1" applyAlignment="1">
      <alignment horizontal="left" vertical="center"/>
      <protection/>
    </xf>
    <xf numFmtId="0" fontId="0" fillId="0" borderId="0" xfId="61" applyFill="1" applyBorder="1" applyAlignment="1">
      <alignment horizontal="left" vertical="center"/>
      <protection/>
    </xf>
    <xf numFmtId="0" fontId="0" fillId="0" borderId="24" xfId="61" applyFill="1" applyBorder="1" applyAlignment="1">
      <alignment horizontal="center" vertical="center"/>
      <protection/>
    </xf>
    <xf numFmtId="0" fontId="0" fillId="0" borderId="30" xfId="61" applyFill="1" applyBorder="1" applyAlignment="1">
      <alignment horizontal="center" vertical="center"/>
      <protection/>
    </xf>
    <xf numFmtId="0" fontId="58" fillId="0" borderId="16" xfId="61" applyFont="1" applyFill="1" applyBorder="1" applyAlignment="1">
      <alignment horizontal="center" vertical="center"/>
      <protection/>
    </xf>
    <xf numFmtId="0" fontId="58" fillId="0" borderId="23" xfId="61" applyFont="1" applyFill="1" applyBorder="1" applyAlignment="1">
      <alignment horizontal="center" vertical="center"/>
      <protection/>
    </xf>
    <xf numFmtId="0" fontId="58" fillId="0" borderId="19" xfId="61" applyFont="1" applyFill="1" applyBorder="1" applyAlignment="1">
      <alignment horizontal="center" vertical="center"/>
      <protection/>
    </xf>
    <xf numFmtId="38" fontId="5" fillId="0" borderId="24" xfId="49" applyFont="1" applyBorder="1" applyAlignment="1">
      <alignment horizontal="center" vertical="center"/>
    </xf>
    <xf numFmtId="38" fontId="5" fillId="0" borderId="25" xfId="49" applyFont="1" applyBorder="1" applyAlignment="1">
      <alignment horizontal="center" vertical="center"/>
    </xf>
    <xf numFmtId="38" fontId="5" fillId="0" borderId="30" xfId="49" applyFont="1" applyBorder="1" applyAlignment="1">
      <alignment horizontal="center" vertical="center"/>
    </xf>
    <xf numFmtId="40" fontId="53" fillId="0" borderId="45" xfId="49" applyNumberFormat="1" applyFont="1" applyBorder="1" applyAlignment="1">
      <alignment vertical="center" shrinkToFit="1"/>
    </xf>
    <xf numFmtId="40" fontId="53" fillId="0" borderId="0" xfId="49" applyNumberFormat="1" applyFont="1" applyBorder="1" applyAlignment="1">
      <alignment vertical="center" shrinkToFit="1"/>
    </xf>
    <xf numFmtId="38" fontId="5" fillId="20" borderId="0" xfId="49" applyFont="1" applyFill="1" applyBorder="1" applyAlignment="1">
      <alignment vertical="center"/>
    </xf>
    <xf numFmtId="38" fontId="5" fillId="20" borderId="74" xfId="49" applyFont="1" applyFill="1" applyBorder="1" applyAlignment="1">
      <alignment vertical="center"/>
    </xf>
    <xf numFmtId="38" fontId="5" fillId="0" borderId="71" xfId="49" applyFont="1" applyBorder="1" applyAlignment="1">
      <alignment horizontal="center" vertical="center"/>
    </xf>
    <xf numFmtId="38" fontId="5" fillId="0" borderId="152" xfId="49" applyFont="1" applyBorder="1" applyAlignment="1">
      <alignment horizontal="center" vertical="center"/>
    </xf>
    <xf numFmtId="38" fontId="5" fillId="0" borderId="270" xfId="49" applyFont="1" applyBorder="1" applyAlignment="1">
      <alignment horizontal="center" vertical="center"/>
    </xf>
    <xf numFmtId="38" fontId="5" fillId="0" borderId="243" xfId="49" applyFont="1" applyBorder="1" applyAlignment="1">
      <alignment horizontal="center" vertical="center"/>
    </xf>
    <xf numFmtId="38" fontId="5" fillId="0" borderId="45" xfId="49" applyFont="1" applyFill="1" applyBorder="1" applyAlignment="1">
      <alignment vertical="center" shrinkToFit="1"/>
    </xf>
    <xf numFmtId="38" fontId="5" fillId="0" borderId="0" xfId="49" applyFont="1" applyFill="1" applyBorder="1" applyAlignment="1">
      <alignment vertical="center" shrinkToFit="1"/>
    </xf>
    <xf numFmtId="38" fontId="5" fillId="0" borderId="23" xfId="49" applyFont="1" applyBorder="1" applyAlignment="1">
      <alignment vertical="center"/>
    </xf>
    <xf numFmtId="38" fontId="50" fillId="0" borderId="24" xfId="49" applyFont="1" applyBorder="1" applyAlignment="1">
      <alignment horizontal="distributed" vertical="center" wrapText="1"/>
    </xf>
    <xf numFmtId="38" fontId="50" fillId="0" borderId="25" xfId="49" applyFont="1" applyBorder="1" applyAlignment="1">
      <alignment horizontal="distributed" vertical="center" wrapText="1"/>
    </xf>
    <xf numFmtId="38" fontId="50" fillId="0" borderId="30" xfId="49" applyFont="1" applyBorder="1" applyAlignment="1">
      <alignment horizontal="distributed" vertical="center" wrapText="1"/>
    </xf>
    <xf numFmtId="38" fontId="5" fillId="0" borderId="278" xfId="49" applyFont="1" applyFill="1" applyBorder="1" applyAlignment="1">
      <alignment vertical="center"/>
    </xf>
    <xf numFmtId="38" fontId="5" fillId="0" borderId="279" xfId="49" applyFont="1" applyFill="1" applyBorder="1" applyAlignment="1">
      <alignment vertical="center"/>
    </xf>
    <xf numFmtId="40" fontId="5" fillId="0" borderId="280" xfId="49" applyNumberFormat="1" applyFont="1" applyBorder="1" applyAlignment="1">
      <alignment vertical="center"/>
    </xf>
    <xf numFmtId="40" fontId="5" fillId="0" borderId="57" xfId="49" applyNumberFormat="1" applyFont="1" applyBorder="1" applyAlignment="1">
      <alignment vertical="center"/>
    </xf>
    <xf numFmtId="38" fontId="5" fillId="0" borderId="24" xfId="49" applyFont="1" applyBorder="1" applyAlignment="1">
      <alignment vertical="center"/>
    </xf>
    <xf numFmtId="38" fontId="5" fillId="0" borderId="25" xfId="49" applyFont="1" applyBorder="1" applyAlignment="1">
      <alignment vertical="center"/>
    </xf>
    <xf numFmtId="38" fontId="5" fillId="0" borderId="280" xfId="49" applyFont="1" applyBorder="1" applyAlignment="1">
      <alignment horizontal="center" vertical="center"/>
    </xf>
    <xf numFmtId="38" fontId="5" fillId="0" borderId="57" xfId="49" applyFont="1" applyBorder="1" applyAlignment="1">
      <alignment horizontal="center" vertical="center"/>
    </xf>
    <xf numFmtId="38" fontId="5" fillId="0" borderId="203" xfId="49" applyFont="1" applyBorder="1" applyAlignment="1">
      <alignment horizontal="center" vertical="center"/>
    </xf>
    <xf numFmtId="38" fontId="5" fillId="0" borderId="278" xfId="49" applyFont="1" applyBorder="1" applyAlignment="1">
      <alignment horizontal="center" vertical="center"/>
    </xf>
    <xf numFmtId="38" fontId="5" fillId="0" borderId="279" xfId="49" applyFont="1" applyBorder="1" applyAlignment="1">
      <alignment horizontal="center" vertical="center"/>
    </xf>
    <xf numFmtId="38" fontId="5" fillId="0" borderId="281" xfId="49" applyFont="1" applyBorder="1" applyAlignment="1">
      <alignment horizontal="center" vertical="center"/>
    </xf>
    <xf numFmtId="38" fontId="50" fillId="0" borderId="101" xfId="49" applyFont="1" applyBorder="1" applyAlignment="1">
      <alignment horizontal="right" vertical="center"/>
    </xf>
    <xf numFmtId="0" fontId="13" fillId="0" borderId="0" xfId="61" applyFont="1" applyFill="1" applyAlignment="1">
      <alignment horizontal="left" vertical="center" wrapText="1"/>
      <protection/>
    </xf>
    <xf numFmtId="0" fontId="0" fillId="0" borderId="0" xfId="61" applyFont="1" applyFill="1" applyBorder="1" applyAlignment="1">
      <alignment horizontal="center" vertical="center" shrinkToFit="1"/>
      <protection/>
    </xf>
    <xf numFmtId="0" fontId="0" fillId="0" borderId="0" xfId="61" applyFont="1" applyFill="1" applyBorder="1" applyAlignment="1">
      <alignment horizontal="center" vertical="center" wrapText="1" shrinkToFit="1"/>
      <protection/>
    </xf>
    <xf numFmtId="38" fontId="10" fillId="0" borderId="101" xfId="49" applyFont="1" applyFill="1" applyBorder="1" applyAlignment="1">
      <alignment horizontal="right" vertical="center"/>
    </xf>
    <xf numFmtId="38" fontId="10" fillId="0" borderId="108" xfId="49" applyFont="1" applyFill="1" applyBorder="1" applyAlignment="1">
      <alignment horizontal="right" vertical="center"/>
    </xf>
    <xf numFmtId="0" fontId="13" fillId="0" borderId="0" xfId="61" applyFont="1" applyFill="1" applyAlignment="1">
      <alignment horizontal="left" vertical="center"/>
      <protection/>
    </xf>
    <xf numFmtId="40" fontId="28" fillId="21" borderId="282" xfId="49" applyNumberFormat="1" applyFont="1" applyFill="1" applyBorder="1" applyAlignment="1" applyProtection="1">
      <alignment vertical="center"/>
      <protection locked="0"/>
    </xf>
    <xf numFmtId="40" fontId="28" fillId="21" borderId="283" xfId="49" applyNumberFormat="1" applyFont="1" applyFill="1" applyBorder="1" applyAlignment="1" applyProtection="1">
      <alignment vertical="center"/>
      <protection locked="0"/>
    </xf>
    <xf numFmtId="40" fontId="28" fillId="21" borderId="284" xfId="49" applyNumberFormat="1" applyFont="1" applyFill="1" applyBorder="1" applyAlignment="1" applyProtection="1">
      <alignment vertical="center"/>
      <protection locked="0"/>
    </xf>
    <xf numFmtId="0" fontId="6" fillId="0" borderId="23" xfId="61" applyFont="1" applyFill="1" applyBorder="1" applyAlignment="1">
      <alignment horizontal="center" vertical="center"/>
      <protection/>
    </xf>
    <xf numFmtId="38" fontId="5" fillId="0" borderId="16" xfId="49" applyFont="1" applyBorder="1" applyAlignment="1">
      <alignment vertical="center"/>
    </xf>
    <xf numFmtId="38" fontId="5" fillId="0" borderId="24" xfId="49" applyFont="1" applyBorder="1" applyAlignment="1">
      <alignment horizontal="center" vertical="center" wrapText="1"/>
    </xf>
    <xf numFmtId="38" fontId="5" fillId="0" borderId="25" xfId="49" applyFont="1" applyBorder="1" applyAlignment="1">
      <alignment horizontal="center" vertical="center" wrapText="1"/>
    </xf>
    <xf numFmtId="38" fontId="5" fillId="0" borderId="30" xfId="49" applyFont="1" applyBorder="1" applyAlignment="1">
      <alignment horizontal="center" vertical="center" wrapText="1"/>
    </xf>
    <xf numFmtId="38" fontId="13" fillId="0" borderId="156" xfId="61" applyNumberFormat="1" applyFont="1" applyFill="1" applyBorder="1" applyAlignment="1">
      <alignment horizontal="right" vertical="center"/>
      <protection/>
    </xf>
    <xf numFmtId="38" fontId="13" fillId="0" borderId="202" xfId="61" applyNumberFormat="1" applyFont="1" applyFill="1" applyBorder="1" applyAlignment="1">
      <alignment horizontal="right" vertical="center"/>
      <protection/>
    </xf>
    <xf numFmtId="38" fontId="13" fillId="0" borderId="199" xfId="61" applyNumberFormat="1" applyFont="1" applyFill="1" applyBorder="1" applyAlignment="1">
      <alignment horizontal="right" vertical="center"/>
      <protection/>
    </xf>
    <xf numFmtId="38" fontId="28" fillId="21" borderId="282" xfId="49" applyFont="1" applyFill="1" applyBorder="1" applyAlignment="1" applyProtection="1">
      <alignment vertical="center"/>
      <protection locked="0"/>
    </xf>
    <xf numFmtId="38" fontId="28" fillId="21" borderId="283" xfId="49" applyFont="1" applyFill="1" applyBorder="1" applyAlignment="1" applyProtection="1">
      <alignment vertical="center"/>
      <protection locked="0"/>
    </xf>
    <xf numFmtId="38" fontId="28" fillId="21" borderId="284" xfId="49" applyFont="1" applyFill="1" applyBorder="1" applyAlignment="1" applyProtection="1">
      <alignment vertical="center"/>
      <protection locked="0"/>
    </xf>
    <xf numFmtId="38" fontId="13" fillId="21" borderId="205" xfId="49" applyFont="1" applyFill="1" applyBorder="1" applyAlignment="1">
      <alignment horizontal="right" vertical="center" shrinkToFit="1"/>
    </xf>
    <xf numFmtId="38" fontId="13" fillId="21" borderId="206" xfId="49" applyFont="1" applyFill="1" applyBorder="1" applyAlignment="1">
      <alignment horizontal="right" vertical="center" shrinkToFit="1"/>
    </xf>
    <xf numFmtId="38" fontId="13" fillId="21" borderId="207" xfId="49" applyFont="1" applyFill="1" applyBorder="1" applyAlignment="1">
      <alignment horizontal="right" vertical="center" shrinkToFit="1"/>
    </xf>
    <xf numFmtId="38" fontId="18" fillId="0" borderId="156" xfId="49" applyFont="1" applyFill="1" applyBorder="1" applyAlignment="1">
      <alignment horizontal="right" vertical="center"/>
    </xf>
    <xf numFmtId="38" fontId="18" fillId="0" borderId="202" xfId="49" applyFont="1" applyFill="1" applyBorder="1" applyAlignment="1">
      <alignment horizontal="right" vertical="center"/>
    </xf>
    <xf numFmtId="38" fontId="18" fillId="0" borderId="199" xfId="49" applyFont="1" applyFill="1" applyBorder="1" applyAlignment="1">
      <alignment horizontal="right" vertical="center"/>
    </xf>
    <xf numFmtId="0" fontId="0" fillId="0" borderId="152" xfId="61" applyFont="1" applyFill="1" applyBorder="1" applyAlignment="1">
      <alignment horizontal="center" vertical="center"/>
      <protection/>
    </xf>
    <xf numFmtId="0" fontId="0" fillId="0" borderId="270" xfId="61" applyFill="1" applyBorder="1" applyAlignment="1">
      <alignment horizontal="center" vertical="center"/>
      <protection/>
    </xf>
    <xf numFmtId="0" fontId="0" fillId="0" borderId="243" xfId="61" applyFill="1" applyBorder="1" applyAlignment="1">
      <alignment horizontal="center" vertical="center"/>
      <protection/>
    </xf>
    <xf numFmtId="0" fontId="0" fillId="0" borderId="14" xfId="61" applyFont="1" applyFill="1" applyBorder="1" applyAlignment="1">
      <alignment horizontal="center" vertical="center"/>
      <protection/>
    </xf>
    <xf numFmtId="0" fontId="0" fillId="0" borderId="17" xfId="61" applyFill="1" applyBorder="1" applyAlignment="1">
      <alignment horizontal="center" vertical="center"/>
      <protection/>
    </xf>
    <xf numFmtId="38" fontId="14" fillId="0" borderId="156" xfId="49" applyFont="1" applyFill="1" applyBorder="1" applyAlignment="1">
      <alignment horizontal="right" vertical="center"/>
    </xf>
    <xf numFmtId="38" fontId="14" fillId="0" borderId="202" xfId="49" applyFont="1" applyFill="1" applyBorder="1" applyAlignment="1">
      <alignment horizontal="right" vertical="center"/>
    </xf>
    <xf numFmtId="38" fontId="14" fillId="0" borderId="199" xfId="49" applyFont="1" applyFill="1" applyBorder="1" applyAlignment="1">
      <alignment horizontal="right" vertical="center"/>
    </xf>
    <xf numFmtId="38" fontId="0" fillId="0" borderId="153" xfId="49" applyFont="1" applyFill="1" applyBorder="1" applyAlignment="1">
      <alignment horizontal="right" vertical="center"/>
    </xf>
    <xf numFmtId="38" fontId="0" fillId="0" borderId="25" xfId="49" applyFont="1" applyFill="1" applyBorder="1" applyAlignment="1">
      <alignment horizontal="right" vertical="center"/>
    </xf>
    <xf numFmtId="38" fontId="13" fillId="21" borderId="205" xfId="61" applyNumberFormat="1" applyFont="1" applyFill="1" applyBorder="1" applyAlignment="1">
      <alignment horizontal="right" vertical="center"/>
      <protection/>
    </xf>
    <xf numFmtId="38" fontId="13" fillId="21" borderId="206" xfId="61" applyNumberFormat="1" applyFont="1" applyFill="1" applyBorder="1" applyAlignment="1">
      <alignment horizontal="right" vertical="center"/>
      <protection/>
    </xf>
    <xf numFmtId="38" fontId="13" fillId="21" borderId="207" xfId="61" applyNumberFormat="1" applyFont="1" applyFill="1" applyBorder="1" applyAlignment="1">
      <alignment horizontal="right" vertical="center"/>
      <protection/>
    </xf>
    <xf numFmtId="38" fontId="55" fillId="0" borderId="156" xfId="61" applyNumberFormat="1" applyFont="1" applyFill="1" applyBorder="1" applyAlignment="1">
      <alignment horizontal="right" vertical="center" shrinkToFit="1"/>
      <protection/>
    </xf>
    <xf numFmtId="38" fontId="55" fillId="0" borderId="202" xfId="61" applyNumberFormat="1" applyFont="1" applyFill="1" applyBorder="1" applyAlignment="1">
      <alignment horizontal="right" vertical="center" shrinkToFit="1"/>
      <protection/>
    </xf>
    <xf numFmtId="38" fontId="55" fillId="0" borderId="199" xfId="61" applyNumberFormat="1" applyFont="1" applyFill="1" applyBorder="1" applyAlignment="1">
      <alignment horizontal="right" vertical="center" shrinkToFit="1"/>
      <protection/>
    </xf>
    <xf numFmtId="38" fontId="50" fillId="0" borderId="152" xfId="49" applyFont="1" applyBorder="1" applyAlignment="1">
      <alignment horizontal="center" vertical="center" wrapText="1"/>
    </xf>
    <xf numFmtId="38" fontId="50" fillId="0" borderId="270" xfId="49" applyFont="1" applyBorder="1" applyAlignment="1">
      <alignment horizontal="center" vertical="center" wrapText="1"/>
    </xf>
    <xf numFmtId="38" fontId="50" fillId="0" borderId="243" xfId="49" applyFont="1" applyBorder="1" applyAlignment="1">
      <alignment horizontal="center" vertical="center" wrapText="1"/>
    </xf>
    <xf numFmtId="38" fontId="5" fillId="0" borderId="16" xfId="49" applyFont="1" applyBorder="1" applyAlignment="1">
      <alignment horizontal="center" vertical="center"/>
    </xf>
    <xf numFmtId="38" fontId="5" fillId="0" borderId="23" xfId="49" applyFont="1" applyBorder="1" applyAlignment="1">
      <alignment horizontal="center" vertical="center"/>
    </xf>
    <xf numFmtId="38" fontId="5" fillId="0" borderId="19" xfId="49" applyFont="1" applyBorder="1" applyAlignment="1">
      <alignment horizontal="center" vertical="center"/>
    </xf>
    <xf numFmtId="0" fontId="0" fillId="0" borderId="0" xfId="61" applyFill="1" applyBorder="1" applyAlignment="1">
      <alignment horizontal="right" vertical="center"/>
      <protection/>
    </xf>
    <xf numFmtId="0" fontId="0" fillId="0" borderId="74" xfId="61" applyFill="1" applyBorder="1" applyAlignment="1">
      <alignment horizontal="right" vertical="center"/>
      <protection/>
    </xf>
    <xf numFmtId="0" fontId="19" fillId="0" borderId="14" xfId="61" applyFont="1" applyFill="1" applyBorder="1" applyAlignment="1">
      <alignment vertical="center"/>
      <protection/>
    </xf>
    <xf numFmtId="0" fontId="19" fillId="0" borderId="44" xfId="61" applyFont="1" applyFill="1" applyBorder="1" applyAlignment="1">
      <alignment vertical="center"/>
      <protection/>
    </xf>
    <xf numFmtId="0" fontId="73" fillId="0" borderId="0" xfId="61" applyFont="1" applyFill="1" applyAlignment="1">
      <alignment horizontal="center" vertical="center"/>
      <protection/>
    </xf>
    <xf numFmtId="0" fontId="0" fillId="0" borderId="0" xfId="61" applyFont="1" applyFill="1" applyBorder="1" applyAlignment="1">
      <alignment horizontal="left" vertical="center" shrinkToFit="1"/>
      <protection/>
    </xf>
    <xf numFmtId="0" fontId="0" fillId="21" borderId="285" xfId="61" applyFill="1" applyBorder="1" applyAlignment="1">
      <alignment horizontal="center" vertical="center" shrinkToFit="1"/>
      <protection/>
    </xf>
    <xf numFmtId="0" fontId="0" fillId="21" borderId="202" xfId="61" applyFill="1" applyBorder="1" applyAlignment="1">
      <alignment horizontal="center" vertical="center" shrinkToFit="1"/>
      <protection/>
    </xf>
    <xf numFmtId="0" fontId="0" fillId="21" borderId="199" xfId="61" applyFill="1" applyBorder="1" applyAlignment="1">
      <alignment horizontal="center" vertical="center" shrinkToFit="1"/>
      <protection/>
    </xf>
    <xf numFmtId="0" fontId="0" fillId="0" borderId="25" xfId="61" applyFont="1" applyFill="1" applyBorder="1" applyAlignment="1">
      <alignment horizontal="center" vertical="center"/>
      <protection/>
    </xf>
    <xf numFmtId="0" fontId="0" fillId="0" borderId="25" xfId="61" applyFill="1" applyBorder="1" applyAlignment="1">
      <alignment horizontal="center" vertical="center"/>
      <protection/>
    </xf>
    <xf numFmtId="0" fontId="0" fillId="0" borderId="45" xfId="61" applyFont="1" applyFill="1" applyBorder="1" applyAlignment="1">
      <alignment horizontal="left" vertical="center"/>
      <protection/>
    </xf>
    <xf numFmtId="0" fontId="2" fillId="0" borderId="0" xfId="61" applyFont="1" applyFill="1" applyAlignment="1">
      <alignment vertical="center"/>
      <protection/>
    </xf>
    <xf numFmtId="0" fontId="0" fillId="0" borderId="71" xfId="61" applyFill="1" applyBorder="1" applyAlignment="1">
      <alignment horizontal="center" vertical="center"/>
      <protection/>
    </xf>
    <xf numFmtId="0" fontId="0" fillId="0" borderId="104" xfId="61" applyFill="1" applyBorder="1" applyAlignment="1">
      <alignment horizontal="center" vertical="center"/>
      <protection/>
    </xf>
    <xf numFmtId="0" fontId="0" fillId="0" borderId="0" xfId="61" applyFont="1" applyFill="1" applyBorder="1" applyAlignment="1">
      <alignment horizontal="left" vertical="center"/>
      <protection/>
    </xf>
    <xf numFmtId="38" fontId="0" fillId="0" borderId="121" xfId="49" applyFont="1" applyFill="1" applyBorder="1" applyAlignment="1">
      <alignment horizontal="right" vertical="center"/>
    </xf>
    <xf numFmtId="38" fontId="0" fillId="0" borderId="201" xfId="49" applyFont="1" applyFill="1" applyBorder="1" applyAlignment="1">
      <alignment horizontal="right" vertical="center"/>
    </xf>
    <xf numFmtId="38" fontId="0" fillId="0" borderId="277" xfId="49" applyFont="1" applyFill="1" applyBorder="1" applyAlignment="1">
      <alignment horizontal="right" vertical="center"/>
    </xf>
    <xf numFmtId="38" fontId="13" fillId="0" borderId="156" xfId="49" applyFont="1" applyFill="1" applyBorder="1" applyAlignment="1">
      <alignment horizontal="right" vertical="center"/>
    </xf>
    <xf numFmtId="38" fontId="13" fillId="0" borderId="202" xfId="49" applyFont="1" applyFill="1" applyBorder="1" applyAlignment="1">
      <alignment horizontal="right" vertical="center"/>
    </xf>
    <xf numFmtId="38" fontId="13" fillId="0" borderId="199" xfId="49" applyFont="1" applyFill="1" applyBorder="1" applyAlignment="1">
      <alignment horizontal="right" vertical="center"/>
    </xf>
    <xf numFmtId="0" fontId="0" fillId="0" borderId="14" xfId="61" applyFill="1" applyBorder="1" applyAlignment="1">
      <alignment horizontal="center" vertical="center" wrapText="1"/>
      <protection/>
    </xf>
    <xf numFmtId="0" fontId="0" fillId="0" borderId="44" xfId="61" applyFill="1" applyBorder="1" applyAlignment="1">
      <alignment horizontal="center" vertical="center" wrapText="1"/>
      <protection/>
    </xf>
    <xf numFmtId="0" fontId="0" fillId="0" borderId="208" xfId="61" applyFill="1" applyBorder="1" applyAlignment="1">
      <alignment horizontal="center" vertical="center"/>
      <protection/>
    </xf>
    <xf numFmtId="0" fontId="13" fillId="0" borderId="24" xfId="61" applyFont="1" applyFill="1" applyBorder="1" applyAlignment="1">
      <alignment vertical="center"/>
      <protection/>
    </xf>
    <xf numFmtId="0" fontId="13" fillId="0" borderId="25" xfId="61" applyFont="1" applyFill="1" applyBorder="1" applyAlignment="1">
      <alignment vertical="center"/>
      <protection/>
    </xf>
    <xf numFmtId="0" fontId="13" fillId="0" borderId="286" xfId="61" applyFont="1" applyFill="1" applyBorder="1" applyAlignment="1">
      <alignment vertical="center"/>
      <protection/>
    </xf>
    <xf numFmtId="0" fontId="0" fillId="0" borderId="0" xfId="61" applyFill="1" applyBorder="1" applyAlignment="1">
      <alignment vertical="center"/>
      <protection/>
    </xf>
    <xf numFmtId="0" fontId="0" fillId="0" borderId="44" xfId="61" applyFill="1" applyBorder="1" applyAlignment="1">
      <alignment horizontal="right" vertical="center"/>
      <protection/>
    </xf>
    <xf numFmtId="0" fontId="0" fillId="0" borderId="102" xfId="61" applyFill="1" applyBorder="1" applyAlignment="1">
      <alignment horizontal="right" vertical="center"/>
      <protection/>
    </xf>
    <xf numFmtId="38" fontId="13" fillId="21" borderId="205" xfId="49" applyFont="1" applyFill="1" applyBorder="1" applyAlignment="1">
      <alignment horizontal="right" vertical="center"/>
    </xf>
    <xf numFmtId="38" fontId="13" fillId="21" borderId="207" xfId="49" applyFont="1" applyFill="1" applyBorder="1" applyAlignment="1">
      <alignment horizontal="right" vertical="center"/>
    </xf>
    <xf numFmtId="0" fontId="6" fillId="0" borderId="24" xfId="61" applyFont="1" applyFill="1" applyBorder="1" applyAlignment="1">
      <alignment horizontal="center" vertical="center"/>
      <protection/>
    </xf>
    <xf numFmtId="0" fontId="6" fillId="0" borderId="25" xfId="61" applyFont="1" applyFill="1" applyBorder="1" applyAlignment="1">
      <alignment horizontal="center" vertical="center"/>
      <protection/>
    </xf>
    <xf numFmtId="0" fontId="6" fillId="0" borderId="30" xfId="61" applyFont="1" applyFill="1" applyBorder="1" applyAlignment="1">
      <alignment horizontal="center" vertical="center"/>
      <protection/>
    </xf>
    <xf numFmtId="38" fontId="0" fillId="0" borderId="25" xfId="49" applyFont="1" applyFill="1" applyBorder="1" applyAlignment="1">
      <alignment horizontal="center" vertical="center"/>
    </xf>
    <xf numFmtId="38" fontId="13" fillId="0" borderId="121" xfId="49" applyFont="1" applyFill="1" applyBorder="1" applyAlignment="1">
      <alignment horizontal="right" vertical="center"/>
    </xf>
    <xf numFmtId="38" fontId="13" fillId="0" borderId="201" xfId="49" applyFont="1" applyFill="1" applyBorder="1" applyAlignment="1">
      <alignment horizontal="right" vertical="center"/>
    </xf>
    <xf numFmtId="38" fontId="13" fillId="0" borderId="277" xfId="49" applyFont="1" applyFill="1" applyBorder="1" applyAlignment="1">
      <alignment horizontal="right" vertical="center"/>
    </xf>
    <xf numFmtId="38" fontId="14" fillId="0" borderId="287" xfId="49" applyFont="1" applyFill="1" applyBorder="1" applyAlignment="1">
      <alignment horizontal="right" vertical="center"/>
    </xf>
    <xf numFmtId="38" fontId="14" fillId="0" borderId="288" xfId="49" applyFont="1" applyFill="1" applyBorder="1" applyAlignment="1">
      <alignment horizontal="right" vertical="center"/>
    </xf>
    <xf numFmtId="38" fontId="14" fillId="0" borderId="289" xfId="49" applyFont="1" applyFill="1" applyBorder="1" applyAlignment="1">
      <alignment horizontal="right" vertical="center"/>
    </xf>
    <xf numFmtId="0" fontId="6" fillId="0" borderId="51" xfId="61" applyFont="1" applyFill="1" applyBorder="1" applyAlignment="1">
      <alignment vertical="center"/>
      <protection/>
    </xf>
    <xf numFmtId="38" fontId="13" fillId="21" borderId="206" xfId="49" applyFont="1" applyFill="1" applyBorder="1" applyAlignment="1">
      <alignment horizontal="right" vertical="center"/>
    </xf>
    <xf numFmtId="0" fontId="0" fillId="0" borderId="0" xfId="61" applyFont="1" applyFill="1" applyBorder="1" applyAlignment="1">
      <alignment horizontal="right" vertical="center"/>
      <protection/>
    </xf>
    <xf numFmtId="0" fontId="8" fillId="0" borderId="0" xfId="61" applyFont="1" applyFill="1" applyBorder="1" applyAlignment="1">
      <alignment horizontal="right" vertical="center"/>
      <protection/>
    </xf>
    <xf numFmtId="0" fontId="0" fillId="0" borderId="240" xfId="61" applyFont="1" applyFill="1" applyBorder="1" applyAlignment="1">
      <alignment horizontal="left" vertical="center"/>
      <protection/>
    </xf>
    <xf numFmtId="38" fontId="0" fillId="0" borderId="162" xfId="49" applyFont="1" applyFill="1" applyBorder="1" applyAlignment="1">
      <alignment horizontal="right" vertical="center"/>
    </xf>
    <xf numFmtId="38" fontId="0" fillId="0" borderId="127" xfId="49" applyFont="1" applyFill="1" applyBorder="1" applyAlignment="1">
      <alignment horizontal="right" vertical="center"/>
    </xf>
    <xf numFmtId="0" fontId="0" fillId="0" borderId="23" xfId="61" applyFill="1" applyBorder="1" applyAlignment="1">
      <alignment vertical="center"/>
      <protection/>
    </xf>
    <xf numFmtId="0" fontId="0" fillId="0" borderId="24" xfId="61" applyFont="1" applyFill="1" applyBorder="1" applyAlignment="1">
      <alignment vertical="center"/>
      <protection/>
    </xf>
    <xf numFmtId="0" fontId="0" fillId="0" borderId="25" xfId="61" applyFont="1" applyFill="1" applyBorder="1" applyAlignment="1">
      <alignment vertical="center"/>
      <protection/>
    </xf>
    <xf numFmtId="0" fontId="0" fillId="0" borderId="202" xfId="61" applyFill="1" applyBorder="1" applyAlignment="1">
      <alignment horizontal="center" vertical="center"/>
      <protection/>
    </xf>
    <xf numFmtId="0" fontId="0" fillId="0" borderId="199" xfId="61" applyFill="1" applyBorder="1" applyAlignment="1">
      <alignment horizontal="center" vertical="center"/>
      <protection/>
    </xf>
    <xf numFmtId="38" fontId="5" fillId="20" borderId="23" xfId="49" applyFont="1" applyFill="1" applyBorder="1" applyAlignment="1">
      <alignment vertical="center"/>
    </xf>
    <xf numFmtId="38" fontId="5" fillId="20" borderId="104" xfId="49" applyFont="1" applyFill="1" applyBorder="1" applyAlignment="1">
      <alignment vertical="center"/>
    </xf>
    <xf numFmtId="38" fontId="54" fillId="0" borderId="19" xfId="49" applyNumberFormat="1" applyFont="1" applyFill="1" applyBorder="1" applyAlignment="1">
      <alignment vertical="center"/>
    </xf>
    <xf numFmtId="38" fontId="54" fillId="0" borderId="12" xfId="49" applyNumberFormat="1" applyFont="1" applyFill="1" applyBorder="1" applyAlignment="1">
      <alignment vertical="center"/>
    </xf>
    <xf numFmtId="40" fontId="54" fillId="0" borderId="30" xfId="49" applyNumberFormat="1" applyFont="1" applyFill="1" applyBorder="1" applyAlignment="1">
      <alignment vertical="center"/>
    </xf>
    <xf numFmtId="40" fontId="54" fillId="0" borderId="10" xfId="49" applyNumberFormat="1" applyFont="1" applyFill="1" applyBorder="1" applyAlignment="1">
      <alignment vertical="center"/>
    </xf>
    <xf numFmtId="38" fontId="54" fillId="0" borderId="30" xfId="49" applyFont="1" applyFill="1" applyBorder="1" applyAlignment="1">
      <alignment vertical="center"/>
    </xf>
    <xf numFmtId="38" fontId="54" fillId="0" borderId="10" xfId="49" applyFont="1" applyFill="1" applyBorder="1" applyAlignment="1">
      <alignment vertical="center"/>
    </xf>
    <xf numFmtId="38" fontId="53" fillId="0" borderId="290" xfId="49" applyFont="1" applyBorder="1" applyAlignment="1">
      <alignment vertical="center"/>
    </xf>
    <xf numFmtId="38" fontId="53" fillId="0" borderId="279" xfId="49" applyFont="1" applyBorder="1" applyAlignment="1">
      <alignment vertical="center"/>
    </xf>
    <xf numFmtId="40" fontId="53" fillId="0" borderId="291" xfId="49" applyNumberFormat="1" applyFont="1" applyBorder="1" applyAlignment="1">
      <alignment vertical="center"/>
    </xf>
    <xf numFmtId="40" fontId="53" fillId="0" borderId="57" xfId="49" applyNumberFormat="1" applyFont="1" applyBorder="1" applyAlignment="1">
      <alignment vertical="center"/>
    </xf>
    <xf numFmtId="38" fontId="53" fillId="0" borderId="292" xfId="49" applyFont="1" applyBorder="1" applyAlignment="1">
      <alignment vertical="center"/>
    </xf>
    <xf numFmtId="38" fontId="53" fillId="0" borderId="293" xfId="49" applyFont="1" applyBorder="1" applyAlignment="1">
      <alignment vertical="center"/>
    </xf>
    <xf numFmtId="38" fontId="0" fillId="0" borderId="24" xfId="49" applyFont="1" applyBorder="1" applyAlignment="1">
      <alignment horizontal="center" vertical="center"/>
    </xf>
    <xf numFmtId="38" fontId="0" fillId="0" borderId="25" xfId="49" applyFont="1" applyBorder="1" applyAlignment="1">
      <alignment horizontal="center" vertical="center"/>
    </xf>
    <xf numFmtId="38" fontId="0" fillId="0" borderId="24" xfId="49" applyFont="1" applyFill="1" applyBorder="1" applyAlignment="1">
      <alignment horizontal="right" vertical="center"/>
    </xf>
    <xf numFmtId="0" fontId="0" fillId="0" borderId="10" xfId="61" applyFont="1" applyFill="1" applyBorder="1" applyAlignment="1">
      <alignment horizontal="center" vertical="center"/>
      <protection/>
    </xf>
    <xf numFmtId="38" fontId="0" fillId="0" borderId="24" xfId="61" applyNumberFormat="1" applyFill="1" applyBorder="1" applyAlignment="1">
      <alignment vertical="center"/>
      <protection/>
    </xf>
    <xf numFmtId="38" fontId="0" fillId="0" borderId="25" xfId="61" applyNumberFormat="1" applyFill="1" applyBorder="1" applyAlignment="1">
      <alignment vertical="center"/>
      <protection/>
    </xf>
    <xf numFmtId="38" fontId="0" fillId="0" borderId="25" xfId="61" applyNumberFormat="1" applyFont="1" applyFill="1" applyBorder="1" applyAlignment="1">
      <alignment vertical="center"/>
      <protection/>
    </xf>
    <xf numFmtId="0" fontId="0" fillId="21" borderId="205" xfId="61" applyFill="1" applyBorder="1" applyAlignment="1">
      <alignment vertical="center"/>
      <protection/>
    </xf>
    <xf numFmtId="0" fontId="0" fillId="21" borderId="207" xfId="61" applyFill="1" applyBorder="1" applyAlignment="1">
      <alignment vertical="center"/>
      <protection/>
    </xf>
    <xf numFmtId="0" fontId="0" fillId="0" borderId="11" xfId="61" applyFont="1" applyFill="1" applyBorder="1" applyAlignment="1">
      <alignment horizontal="center" vertical="center"/>
      <protection/>
    </xf>
    <xf numFmtId="0" fontId="0" fillId="0" borderId="11" xfId="61" applyFill="1" applyBorder="1" applyAlignment="1">
      <alignment horizontal="center" vertical="center"/>
      <protection/>
    </xf>
    <xf numFmtId="0" fontId="0" fillId="0" borderId="11" xfId="61" applyFill="1" applyBorder="1" applyAlignment="1">
      <alignment horizontal="center" vertical="center" wrapText="1"/>
      <protection/>
    </xf>
    <xf numFmtId="0" fontId="0" fillId="0" borderId="12" xfId="61" applyFill="1" applyBorder="1" applyAlignment="1">
      <alignment horizontal="center" vertical="center" wrapText="1"/>
      <protection/>
    </xf>
    <xf numFmtId="0" fontId="0" fillId="21" borderId="205" xfId="61" applyFill="1" applyBorder="1" applyAlignment="1">
      <alignment horizontal="center" vertical="center"/>
      <protection/>
    </xf>
    <xf numFmtId="0" fontId="0" fillId="21" borderId="206" xfId="61" applyFill="1" applyBorder="1" applyAlignment="1">
      <alignment horizontal="center" vertical="center"/>
      <protection/>
    </xf>
    <xf numFmtId="0" fontId="0" fillId="21" borderId="207" xfId="61" applyFill="1" applyBorder="1" applyAlignment="1">
      <alignment horizontal="center" vertical="center"/>
      <protection/>
    </xf>
    <xf numFmtId="38" fontId="0" fillId="21" borderId="206" xfId="49" applyFont="1" applyFill="1" applyBorder="1" applyAlignment="1">
      <alignment horizontal="right" vertical="center"/>
    </xf>
    <xf numFmtId="0" fontId="0" fillId="21" borderId="206" xfId="61" applyNumberFormat="1" applyFill="1" applyBorder="1" applyAlignment="1">
      <alignment vertical="center" shrinkToFit="1"/>
      <protection/>
    </xf>
    <xf numFmtId="0" fontId="0" fillId="0" borderId="14" xfId="61" applyFill="1" applyBorder="1" applyAlignment="1">
      <alignment horizontal="center" vertical="center"/>
      <protection/>
    </xf>
    <xf numFmtId="0" fontId="0" fillId="0" borderId="45" xfId="61" applyFill="1" applyBorder="1" applyAlignment="1">
      <alignment horizontal="center" vertical="center"/>
      <protection/>
    </xf>
    <xf numFmtId="0" fontId="0" fillId="0" borderId="16" xfId="61" applyFill="1" applyBorder="1" applyAlignment="1">
      <alignment horizontal="center" vertical="center"/>
      <protection/>
    </xf>
    <xf numFmtId="0" fontId="0" fillId="0" borderId="294" xfId="61" applyFont="1" applyFill="1" applyBorder="1" applyAlignment="1">
      <alignment horizontal="center" vertical="center"/>
      <protection/>
    </xf>
    <xf numFmtId="0" fontId="0" fillId="0" borderId="294" xfId="61" applyFill="1" applyBorder="1" applyAlignment="1">
      <alignment horizontal="center" vertical="center"/>
      <protection/>
    </xf>
    <xf numFmtId="0" fontId="0" fillId="0" borderId="24" xfId="61" applyNumberFormat="1" applyFont="1" applyFill="1" applyBorder="1" applyAlignment="1">
      <alignment vertical="center" shrinkToFit="1"/>
      <protection/>
    </xf>
    <xf numFmtId="0" fontId="0" fillId="0" borderId="25" xfId="61" applyNumberFormat="1" applyFont="1" applyFill="1" applyBorder="1" applyAlignment="1">
      <alignment vertical="center" shrinkToFit="1"/>
      <protection/>
    </xf>
    <xf numFmtId="38" fontId="13" fillId="0" borderId="10" xfId="49" applyFont="1" applyFill="1" applyBorder="1" applyAlignment="1">
      <alignment horizontal="right" vertical="center"/>
    </xf>
    <xf numFmtId="0" fontId="0" fillId="21" borderId="205" xfId="61" applyFont="1" applyFill="1" applyBorder="1" applyAlignment="1">
      <alignment vertical="center"/>
      <protection/>
    </xf>
    <xf numFmtId="0" fontId="0" fillId="21" borderId="206" xfId="61" applyFont="1" applyFill="1" applyBorder="1" applyAlignment="1">
      <alignment vertical="center"/>
      <protection/>
    </xf>
    <xf numFmtId="0" fontId="0" fillId="21" borderId="207" xfId="61" applyFont="1" applyFill="1" applyBorder="1" applyAlignment="1">
      <alignment vertical="center"/>
      <protection/>
    </xf>
    <xf numFmtId="38" fontId="0" fillId="21" borderId="205" xfId="49" applyFont="1" applyFill="1" applyBorder="1" applyAlignment="1">
      <alignment horizontal="right" vertical="center"/>
    </xf>
    <xf numFmtId="38" fontId="0" fillId="21" borderId="207" xfId="49" applyFont="1" applyFill="1" applyBorder="1" applyAlignment="1">
      <alignment horizontal="right" vertical="center"/>
    </xf>
    <xf numFmtId="38" fontId="0" fillId="21" borderId="69" xfId="49" applyFont="1" applyFill="1" applyBorder="1" applyAlignment="1">
      <alignment horizontal="right" vertical="center"/>
    </xf>
    <xf numFmtId="0" fontId="0" fillId="0" borderId="14" xfId="61" applyFont="1" applyFill="1" applyBorder="1" applyAlignment="1">
      <alignment horizontal="distributed" vertical="center"/>
      <protection/>
    </xf>
    <xf numFmtId="0" fontId="0" fillId="0" borderId="44" xfId="61" applyFill="1" applyBorder="1" applyAlignment="1">
      <alignment horizontal="distributed" vertical="center"/>
      <protection/>
    </xf>
    <xf numFmtId="0" fontId="0" fillId="0" borderId="17" xfId="61" applyFill="1" applyBorder="1" applyAlignment="1">
      <alignment horizontal="distributed" vertical="center"/>
      <protection/>
    </xf>
    <xf numFmtId="0" fontId="0" fillId="0" borderId="44" xfId="61" applyFont="1" applyFill="1" applyBorder="1" applyAlignment="1">
      <alignment horizontal="center" vertical="center"/>
      <protection/>
    </xf>
    <xf numFmtId="178" fontId="0" fillId="0" borderId="11" xfId="61" applyNumberFormat="1" applyFill="1" applyBorder="1" applyAlignment="1">
      <alignment horizontal="right" vertical="center"/>
      <protection/>
    </xf>
    <xf numFmtId="178" fontId="0" fillId="0" borderId="157" xfId="61" applyNumberFormat="1" applyFill="1" applyBorder="1" applyAlignment="1">
      <alignment horizontal="right" vertical="center"/>
      <protection/>
    </xf>
    <xf numFmtId="178" fontId="0" fillId="0" borderId="41" xfId="61" applyNumberFormat="1" applyFill="1" applyBorder="1" applyAlignment="1">
      <alignment horizontal="right" vertical="center"/>
      <protection/>
    </xf>
    <xf numFmtId="178" fontId="0" fillId="0" borderId="158" xfId="61" applyNumberFormat="1" applyFill="1" applyBorder="1" applyAlignment="1">
      <alignment horizontal="right" vertical="center"/>
      <protection/>
    </xf>
    <xf numFmtId="38" fontId="0" fillId="0" borderId="16" xfId="49" applyFont="1" applyBorder="1" applyAlignment="1">
      <alignment horizontal="center" vertical="center"/>
    </xf>
    <xf numFmtId="38" fontId="0" fillId="0" borderId="23" xfId="49" applyFont="1" applyBorder="1" applyAlignment="1">
      <alignment horizontal="center" vertical="center"/>
    </xf>
    <xf numFmtId="178" fontId="0" fillId="0" borderId="156" xfId="61" applyNumberFormat="1" applyFont="1" applyFill="1" applyBorder="1" applyAlignment="1">
      <alignment horizontal="right" vertical="center"/>
      <protection/>
    </xf>
    <xf numFmtId="178" fontId="0" fillId="0" borderId="202" xfId="61" applyNumberFormat="1" applyFont="1" applyFill="1" applyBorder="1" applyAlignment="1">
      <alignment horizontal="right" vertical="center"/>
      <protection/>
    </xf>
    <xf numFmtId="38" fontId="13" fillId="0" borderId="11" xfId="49" applyFont="1" applyFill="1" applyBorder="1" applyAlignment="1">
      <alignment horizontal="right" vertical="center"/>
    </xf>
    <xf numFmtId="0" fontId="0" fillId="0" borderId="24" xfId="61" applyFill="1" applyBorder="1" applyAlignment="1">
      <alignment horizontal="left" vertical="center"/>
      <protection/>
    </xf>
    <xf numFmtId="0" fontId="0" fillId="0" borderId="25" xfId="61" applyFill="1" applyBorder="1" applyAlignment="1">
      <alignment horizontal="left" vertical="center"/>
      <protection/>
    </xf>
    <xf numFmtId="0" fontId="0" fillId="0" borderId="30" xfId="61" applyFill="1" applyBorder="1" applyAlignment="1">
      <alignment horizontal="left" vertical="center"/>
      <protection/>
    </xf>
    <xf numFmtId="178" fontId="0" fillId="0" borderId="34" xfId="61" applyNumberFormat="1" applyFill="1" applyBorder="1" applyAlignment="1">
      <alignment horizontal="right" vertical="center"/>
      <protection/>
    </xf>
    <xf numFmtId="38" fontId="6" fillId="0" borderId="287" xfId="49" applyFont="1" applyFill="1" applyBorder="1" applyAlignment="1">
      <alignment horizontal="right" vertical="center"/>
    </xf>
    <xf numFmtId="38" fontId="6" fillId="0" borderId="288" xfId="49" applyFont="1" applyFill="1" applyBorder="1" applyAlignment="1">
      <alignment horizontal="right" vertical="center"/>
    </xf>
    <xf numFmtId="38" fontId="6" fillId="0" borderId="289" xfId="49" applyFont="1" applyFill="1" applyBorder="1" applyAlignment="1">
      <alignment horizontal="right" vertical="center"/>
    </xf>
    <xf numFmtId="38" fontId="6" fillId="21" borderId="157" xfId="49" applyFont="1" applyFill="1" applyBorder="1" applyAlignment="1">
      <alignment horizontal="right" vertical="center"/>
    </xf>
    <xf numFmtId="38" fontId="6" fillId="21" borderId="41" xfId="49" applyFont="1" applyFill="1" applyBorder="1" applyAlignment="1">
      <alignment horizontal="right" vertical="center"/>
    </xf>
    <xf numFmtId="38" fontId="6" fillId="21" borderId="158" xfId="49" applyFont="1" applyFill="1" applyBorder="1" applyAlignment="1">
      <alignment horizontal="right" vertical="center"/>
    </xf>
    <xf numFmtId="0" fontId="0" fillId="0" borderId="23" xfId="61" applyFill="1" applyBorder="1" applyAlignment="1">
      <alignment horizontal="right" vertical="center"/>
      <protection/>
    </xf>
    <xf numFmtId="38" fontId="0" fillId="21" borderId="205" xfId="49" applyFont="1" applyFill="1" applyBorder="1" applyAlignment="1">
      <alignment horizontal="right" vertical="center" shrinkToFit="1"/>
    </xf>
    <xf numFmtId="38" fontId="0" fillId="21" borderId="206" xfId="49" applyFont="1" applyFill="1" applyBorder="1" applyAlignment="1">
      <alignment horizontal="right" vertical="center" shrinkToFit="1"/>
    </xf>
    <xf numFmtId="38" fontId="0" fillId="21" borderId="207" xfId="49" applyFont="1" applyFill="1" applyBorder="1" applyAlignment="1">
      <alignment horizontal="right" vertical="center" shrinkToFit="1"/>
    </xf>
    <xf numFmtId="0" fontId="6" fillId="0" borderId="44" xfId="61" applyFont="1" applyFill="1" applyBorder="1" applyAlignment="1">
      <alignment horizontal="center" vertical="center"/>
      <protection/>
    </xf>
    <xf numFmtId="38" fontId="0" fillId="0" borderId="11" xfId="49" applyFont="1" applyFill="1" applyBorder="1" applyAlignment="1">
      <alignment horizontal="right" vertical="center"/>
    </xf>
    <xf numFmtId="38" fontId="6" fillId="0" borderId="123" xfId="61" applyNumberFormat="1" applyFont="1" applyFill="1" applyBorder="1" applyAlignment="1">
      <alignment horizontal="right" vertical="center"/>
      <protection/>
    </xf>
    <xf numFmtId="0" fontId="0" fillId="0" borderId="101" xfId="61" applyBorder="1" applyAlignment="1">
      <alignment horizontal="right" vertical="center"/>
      <protection/>
    </xf>
    <xf numFmtId="0" fontId="0" fillId="0" borderId="108" xfId="61" applyBorder="1" applyAlignment="1">
      <alignment horizontal="right" vertical="center"/>
      <protection/>
    </xf>
    <xf numFmtId="38" fontId="55" fillId="0" borderId="156" xfId="61" applyNumberFormat="1" applyFont="1" applyFill="1" applyBorder="1" applyAlignment="1">
      <alignment horizontal="right" vertical="center"/>
      <protection/>
    </xf>
    <xf numFmtId="38" fontId="55" fillId="0" borderId="202" xfId="61" applyNumberFormat="1" applyFont="1" applyFill="1" applyBorder="1" applyAlignment="1">
      <alignment horizontal="right" vertical="center"/>
      <protection/>
    </xf>
    <xf numFmtId="38" fontId="55" fillId="0" borderId="199" xfId="61" applyNumberFormat="1" applyFont="1" applyFill="1" applyBorder="1" applyAlignment="1">
      <alignment horizontal="right" vertical="center"/>
      <protection/>
    </xf>
    <xf numFmtId="38" fontId="6" fillId="0" borderId="121" xfId="49" applyFont="1" applyFill="1" applyBorder="1" applyAlignment="1">
      <alignment horizontal="right" vertical="center"/>
    </xf>
    <xf numFmtId="38" fontId="6" fillId="0" borderId="201" xfId="49" applyFont="1" applyFill="1" applyBorder="1" applyAlignment="1">
      <alignment horizontal="right" vertical="center"/>
    </xf>
    <xf numFmtId="38" fontId="6" fillId="0" borderId="277" xfId="49" applyFont="1" applyFill="1" applyBorder="1" applyAlignment="1">
      <alignment horizontal="right" vertical="center"/>
    </xf>
    <xf numFmtId="0" fontId="15" fillId="0" borderId="23" xfId="61" applyFont="1" applyFill="1" applyBorder="1" applyAlignment="1">
      <alignment horizontal="center" vertical="center"/>
      <protection/>
    </xf>
    <xf numFmtId="178" fontId="6" fillId="0" borderId="157" xfId="61" applyNumberFormat="1" applyFont="1" applyFill="1" applyBorder="1" applyAlignment="1">
      <alignment horizontal="right" vertical="center"/>
      <protection/>
    </xf>
    <xf numFmtId="178" fontId="6" fillId="0" borderId="41" xfId="61" applyNumberFormat="1" applyFont="1" applyFill="1" applyBorder="1" applyAlignment="1">
      <alignment horizontal="right" vertical="center"/>
      <protection/>
    </xf>
    <xf numFmtId="178" fontId="6" fillId="0" borderId="158" xfId="61" applyNumberFormat="1" applyFont="1" applyFill="1" applyBorder="1" applyAlignment="1">
      <alignment horizontal="right" vertical="center"/>
      <protection/>
    </xf>
    <xf numFmtId="0" fontId="0" fillId="21" borderId="206" xfId="61" applyFill="1" applyBorder="1" applyAlignment="1">
      <alignment vertical="center"/>
      <protection/>
    </xf>
    <xf numFmtId="0" fontId="0" fillId="0" borderId="44" xfId="61" applyFill="1" applyBorder="1" applyAlignment="1">
      <alignment horizontal="center" vertical="center"/>
      <protection/>
    </xf>
    <xf numFmtId="178" fontId="0" fillId="0" borderId="10" xfId="61" applyNumberFormat="1" applyFill="1" applyBorder="1" applyAlignment="1">
      <alignment horizontal="right" vertical="center"/>
      <protection/>
    </xf>
    <xf numFmtId="38" fontId="6" fillId="0" borderId="156" xfId="49" applyNumberFormat="1" applyFont="1" applyFill="1" applyBorder="1" applyAlignment="1">
      <alignment horizontal="right" vertical="center"/>
    </xf>
    <xf numFmtId="38" fontId="6" fillId="0" borderId="202" xfId="49" applyNumberFormat="1" applyFont="1" applyFill="1" applyBorder="1" applyAlignment="1">
      <alignment horizontal="right" vertical="center"/>
    </xf>
    <xf numFmtId="38" fontId="6" fillId="0" borderId="199" xfId="49" applyNumberFormat="1" applyFont="1" applyFill="1" applyBorder="1" applyAlignment="1">
      <alignment horizontal="right" vertical="center"/>
    </xf>
    <xf numFmtId="0" fontId="0" fillId="0" borderId="13" xfId="0" applyBorder="1" applyAlignment="1">
      <alignment vertical="center"/>
    </xf>
    <xf numFmtId="0" fontId="0" fillId="0" borderId="11" xfId="0" applyBorder="1" applyAlignment="1">
      <alignment vertical="center"/>
    </xf>
    <xf numFmtId="0" fontId="0" fillId="0" borderId="10" xfId="0" applyBorder="1" applyAlignment="1">
      <alignment horizontal="distributed" vertical="center" wrapText="1"/>
    </xf>
    <xf numFmtId="0" fontId="0" fillId="0" borderId="105" xfId="0" applyBorder="1" applyAlignment="1">
      <alignment horizontal="left" vertical="center" shrinkToFit="1"/>
    </xf>
    <xf numFmtId="0" fontId="0" fillId="0" borderId="231" xfId="0" applyBorder="1" applyAlignment="1">
      <alignment horizontal="left" vertical="center" shrinkToFit="1"/>
    </xf>
    <xf numFmtId="0" fontId="0" fillId="0" borderId="41" xfId="0" applyBorder="1" applyAlignment="1">
      <alignment vertical="center"/>
    </xf>
    <xf numFmtId="0" fontId="0" fillId="0" borderId="10" xfId="0" applyBorder="1" applyAlignment="1">
      <alignment horizontal="center" vertical="distributed" textRotation="255"/>
    </xf>
    <xf numFmtId="0" fontId="0" fillId="0" borderId="32" xfId="0" applyBorder="1" applyAlignment="1">
      <alignment horizontal="center" vertical="distributed" textRotation="255"/>
    </xf>
    <xf numFmtId="0" fontId="0" fillId="0" borderId="12" xfId="0" applyBorder="1" applyAlignment="1">
      <alignment horizontal="center" vertical="distributed" textRotation="255"/>
    </xf>
    <xf numFmtId="0" fontId="0" fillId="0" borderId="11" xfId="0" applyBorder="1" applyAlignment="1">
      <alignment horizontal="center" vertical="distributed" textRotation="255"/>
    </xf>
    <xf numFmtId="0" fontId="0" fillId="0" borderId="140" xfId="0" applyBorder="1" applyAlignment="1">
      <alignment horizontal="left" vertical="center" shrinkToFit="1"/>
    </xf>
    <xf numFmtId="0" fontId="0" fillId="0" borderId="295" xfId="0" applyBorder="1" applyAlignment="1">
      <alignment horizontal="left" vertical="center" shrinkToFit="1"/>
    </xf>
    <xf numFmtId="0" fontId="0" fillId="0" borderId="34" xfId="0" applyBorder="1" applyAlignment="1">
      <alignment vertical="center" shrinkToFit="1"/>
    </xf>
    <xf numFmtId="0" fontId="0" fillId="0" borderId="12" xfId="0" applyBorder="1" applyAlignment="1">
      <alignment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99" xfId="0" applyBorder="1" applyAlignment="1">
      <alignment horizontal="center" vertical="center"/>
    </xf>
    <xf numFmtId="0" fontId="0" fillId="0" borderId="296" xfId="0" applyBorder="1" applyAlignment="1">
      <alignment horizontal="center" vertical="center"/>
    </xf>
    <xf numFmtId="0" fontId="0" fillId="0" borderId="10" xfId="0" applyBorder="1" applyAlignment="1">
      <alignment horizontal="distributed" vertical="center"/>
    </xf>
    <xf numFmtId="0" fontId="0" fillId="0" borderId="37" xfId="0" applyBorder="1" applyAlignment="1">
      <alignment vertical="center"/>
    </xf>
    <xf numFmtId="0" fontId="0" fillId="0" borderId="15" xfId="0" applyBorder="1" applyAlignment="1">
      <alignment vertical="center" wrapText="1"/>
    </xf>
    <xf numFmtId="0" fontId="0" fillId="0" borderId="41" xfId="0" applyBorder="1" applyAlignment="1">
      <alignment vertical="center" shrinkToFit="1"/>
    </xf>
    <xf numFmtId="0" fontId="2" fillId="0" borderId="0" xfId="0" applyFont="1" applyAlignment="1">
      <alignment vertical="center"/>
    </xf>
    <xf numFmtId="0" fontId="73" fillId="0" borderId="0" xfId="0" applyFont="1" applyAlignment="1">
      <alignment horizontal="center" vertical="center"/>
    </xf>
    <xf numFmtId="0" fontId="0" fillId="0" borderId="0" xfId="0" applyAlignment="1">
      <alignment vertical="center"/>
    </xf>
    <xf numFmtId="0" fontId="0" fillId="0" borderId="11" xfId="0" applyBorder="1" applyAlignment="1">
      <alignment horizontal="distributed" vertical="center"/>
    </xf>
    <xf numFmtId="0" fontId="0" fillId="0" borderId="42" xfId="0"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72" xfId="0" applyBorder="1" applyAlignment="1">
      <alignment horizontal="center" vertical="center" textRotation="255" shrinkToFit="1"/>
    </xf>
    <xf numFmtId="0" fontId="0" fillId="0" borderId="42" xfId="0" applyBorder="1" applyAlignment="1">
      <alignment horizontal="center" vertical="distributed" textRotation="255"/>
    </xf>
    <xf numFmtId="0" fontId="0" fillId="0" borderId="38" xfId="0" applyBorder="1" applyAlignment="1">
      <alignment vertical="center"/>
    </xf>
    <xf numFmtId="0" fontId="0" fillId="28" borderId="37" xfId="0" applyFill="1" applyBorder="1" applyAlignment="1">
      <alignment vertical="center"/>
    </xf>
    <xf numFmtId="0" fontId="0" fillId="0" borderId="33" xfId="0" applyBorder="1" applyAlignment="1">
      <alignment vertical="center"/>
    </xf>
    <xf numFmtId="0" fontId="0" fillId="0" borderId="40" xfId="0" applyBorder="1" applyAlignment="1">
      <alignment vertical="center" shrinkToFit="1"/>
    </xf>
    <xf numFmtId="0" fontId="0" fillId="0" borderId="42" xfId="0" applyBorder="1" applyAlignment="1">
      <alignment vertical="center"/>
    </xf>
    <xf numFmtId="0" fontId="0" fillId="0" borderId="15" xfId="0" applyFill="1" applyBorder="1" applyAlignment="1">
      <alignment horizontal="left" vertical="center"/>
    </xf>
    <xf numFmtId="0" fontId="0" fillId="0" borderId="18" xfId="0" applyFill="1" applyBorder="1" applyAlignment="1">
      <alignment horizontal="left" vertical="center"/>
    </xf>
    <xf numFmtId="0" fontId="0" fillId="0" borderId="15" xfId="0" applyBorder="1" applyAlignment="1">
      <alignment horizontal="left" vertical="center" shrinkToFit="1"/>
    </xf>
    <xf numFmtId="0" fontId="0" fillId="0" borderId="18" xfId="0" applyBorder="1" applyAlignment="1">
      <alignment horizontal="left" vertical="center" shrinkToFit="1"/>
    </xf>
    <xf numFmtId="0" fontId="0" fillId="0" borderId="297" xfId="0" applyBorder="1" applyAlignment="1">
      <alignment vertical="center" shrinkToFit="1"/>
    </xf>
    <xf numFmtId="0" fontId="0" fillId="0" borderId="298" xfId="0" applyBorder="1" applyAlignment="1">
      <alignment vertical="center" shrinkToFit="1"/>
    </xf>
    <xf numFmtId="0" fontId="0" fillId="0" borderId="299" xfId="0" applyBorder="1" applyAlignment="1">
      <alignment vertical="center" shrinkToFit="1"/>
    </xf>
    <xf numFmtId="0" fontId="13" fillId="0" borderId="300" xfId="0" applyFont="1" applyBorder="1" applyAlignment="1">
      <alignment horizontal="distributed" vertical="center" wrapText="1"/>
    </xf>
    <xf numFmtId="0" fontId="13" fillId="0" borderId="301" xfId="0" applyFont="1" applyBorder="1" applyAlignment="1">
      <alignment horizontal="distributed" vertical="center"/>
    </xf>
    <xf numFmtId="0" fontId="0" fillId="0" borderId="26" xfId="0" applyBorder="1" applyAlignment="1">
      <alignment horizontal="distributed" vertical="center"/>
    </xf>
    <xf numFmtId="0" fontId="0" fillId="0" borderId="13" xfId="0" applyBorder="1" applyAlignment="1">
      <alignment horizontal="distributed" vertical="center"/>
    </xf>
    <xf numFmtId="0" fontId="0" fillId="0" borderId="12" xfId="0" applyBorder="1" applyAlignment="1">
      <alignment horizontal="distributed" vertical="center"/>
    </xf>
    <xf numFmtId="0" fontId="8" fillId="0" borderId="0" xfId="0" applyFont="1" applyAlignment="1">
      <alignment horizontal="left" vertical="center"/>
    </xf>
    <xf numFmtId="0" fontId="8" fillId="0" borderId="0" xfId="0" applyFont="1" applyAlignment="1">
      <alignment horizontal="left" vertical="center" shrinkToFit="1"/>
    </xf>
    <xf numFmtId="0" fontId="0" fillId="0" borderId="10" xfId="0" applyBorder="1" applyAlignment="1">
      <alignment vertical="center"/>
    </xf>
    <xf numFmtId="0" fontId="0" fillId="0" borderId="33" xfId="0" applyBorder="1" applyAlignment="1">
      <alignment horizontal="distributed" vertical="center"/>
    </xf>
    <xf numFmtId="0" fontId="0" fillId="0" borderId="136" xfId="0" applyBorder="1" applyAlignment="1">
      <alignment horizontal="distributed" vertical="center"/>
    </xf>
    <xf numFmtId="0" fontId="82"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13" fillId="0" borderId="0" xfId="0" applyFont="1" applyAlignment="1">
      <alignment horizontal="center" vertical="center"/>
    </xf>
    <xf numFmtId="38" fontId="0" fillId="0" borderId="24" xfId="49" applyFont="1" applyBorder="1" applyAlignment="1">
      <alignment vertical="center"/>
    </xf>
    <xf numFmtId="38" fontId="0" fillId="0" borderId="30" xfId="49" applyFont="1" applyBorder="1" applyAlignment="1">
      <alignment vertical="center"/>
    </xf>
    <xf numFmtId="0" fontId="6" fillId="0" borderId="122" xfId="0" applyFont="1" applyBorder="1" applyAlignment="1">
      <alignment vertical="center"/>
    </xf>
    <xf numFmtId="0" fontId="6" fillId="0" borderId="0" xfId="0" applyFont="1" applyAlignment="1">
      <alignment vertical="center"/>
    </xf>
    <xf numFmtId="0" fontId="8" fillId="0" borderId="0" xfId="0" applyFont="1" applyBorder="1" applyAlignment="1">
      <alignment horizontal="center" vertical="center"/>
    </xf>
    <xf numFmtId="0" fontId="0" fillId="0" borderId="0" xfId="0" applyAlignment="1">
      <alignment vertical="center"/>
    </xf>
    <xf numFmtId="179" fontId="0" fillId="21" borderId="156" xfId="0" applyNumberFormat="1" applyFont="1" applyFill="1" applyBorder="1" applyAlignment="1">
      <alignment vertical="center" shrinkToFit="1"/>
    </xf>
    <xf numFmtId="179" fontId="0" fillId="21" borderId="199" xfId="0" applyNumberFormat="1" applyFont="1" applyFill="1" applyBorder="1" applyAlignment="1">
      <alignment vertical="center" shrinkToFit="1"/>
    </xf>
    <xf numFmtId="0" fontId="13" fillId="0" borderId="0" xfId="0" applyFont="1" applyAlignment="1">
      <alignment horizontal="center" vertical="center" shrinkToFit="1"/>
    </xf>
    <xf numFmtId="0" fontId="13" fillId="0" borderId="51" xfId="0" applyFont="1" applyBorder="1" applyAlignment="1">
      <alignment horizontal="center" vertical="center" shrinkToFit="1"/>
    </xf>
    <xf numFmtId="179" fontId="0" fillId="0" borderId="24" xfId="0" applyNumberFormat="1" applyFont="1" applyBorder="1" applyAlignment="1">
      <alignment vertical="center"/>
    </xf>
    <xf numFmtId="179" fontId="0" fillId="0" borderId="30" xfId="0" applyNumberFormat="1" applyFont="1" applyBorder="1" applyAlignment="1">
      <alignment vertical="center"/>
    </xf>
    <xf numFmtId="0" fontId="13" fillId="0" borderId="45" xfId="0" applyFont="1" applyBorder="1" applyAlignment="1">
      <alignment horizontal="center" vertical="center"/>
    </xf>
    <xf numFmtId="0" fontId="13" fillId="0" borderId="74" xfId="0" applyFont="1" applyBorder="1" applyAlignment="1">
      <alignment horizontal="center" vertical="center"/>
    </xf>
    <xf numFmtId="0" fontId="0" fillId="0" borderId="30" xfId="0" applyFont="1" applyBorder="1" applyAlignment="1">
      <alignment vertical="center"/>
    </xf>
    <xf numFmtId="0" fontId="0" fillId="0" borderId="0" xfId="0" applyFont="1" applyAlignment="1">
      <alignment vertical="center" shrinkToFit="1"/>
    </xf>
    <xf numFmtId="0" fontId="0" fillId="0" borderId="0" xfId="0" applyAlignment="1">
      <alignment horizontal="distributed" vertical="center"/>
    </xf>
    <xf numFmtId="0" fontId="8" fillId="0" borderId="201" xfId="0" applyFont="1" applyBorder="1" applyAlignment="1">
      <alignment horizontal="center" vertical="center"/>
    </xf>
    <xf numFmtId="0" fontId="13" fillId="0" borderId="152" xfId="0" applyFont="1" applyBorder="1" applyAlignment="1">
      <alignment horizontal="center" vertical="center"/>
    </xf>
    <xf numFmtId="0" fontId="13" fillId="0" borderId="270" xfId="0" applyFont="1" applyBorder="1" applyAlignment="1">
      <alignment horizontal="center" vertical="center"/>
    </xf>
    <xf numFmtId="0" fontId="13" fillId="0" borderId="243" xfId="0" applyFont="1" applyBorder="1" applyAlignment="1">
      <alignment horizontal="center" vertical="center"/>
    </xf>
    <xf numFmtId="0" fontId="13" fillId="0" borderId="121" xfId="0" applyFont="1" applyBorder="1" applyAlignment="1">
      <alignment horizontal="center" vertical="center"/>
    </xf>
    <xf numFmtId="0" fontId="13" fillId="0" borderId="201" xfId="0" applyFont="1" applyBorder="1" applyAlignment="1">
      <alignment horizontal="center" vertical="center"/>
    </xf>
    <xf numFmtId="0" fontId="13" fillId="0" borderId="277" xfId="0" applyFont="1" applyBorder="1" applyAlignment="1">
      <alignment horizontal="center" vertical="center"/>
    </xf>
    <xf numFmtId="38" fontId="13" fillId="0" borderId="14" xfId="49" applyFont="1" applyBorder="1" applyAlignment="1">
      <alignment vertical="center"/>
    </xf>
    <xf numFmtId="38" fontId="13" fillId="0" borderId="45" xfId="49" applyFont="1" applyBorder="1" applyAlignment="1">
      <alignment vertical="center"/>
    </xf>
    <xf numFmtId="38" fontId="13" fillId="0" borderId="52" xfId="49" applyFont="1" applyBorder="1" applyAlignment="1">
      <alignment vertical="center"/>
    </xf>
    <xf numFmtId="0" fontId="13" fillId="0" borderId="102" xfId="0" applyFont="1" applyBorder="1" applyAlignment="1">
      <alignment vertical="center"/>
    </xf>
    <xf numFmtId="0" fontId="13" fillId="0" borderId="74" xfId="0" applyFont="1" applyBorder="1" applyAlignment="1">
      <alignment vertical="center"/>
    </xf>
    <xf numFmtId="0" fontId="13" fillId="0" borderId="108" xfId="0" applyFont="1" applyBorder="1" applyAlignment="1">
      <alignment vertical="center"/>
    </xf>
    <xf numFmtId="0" fontId="0" fillId="0" borderId="101" xfId="0" applyBorder="1" applyAlignment="1">
      <alignment vertical="center"/>
    </xf>
    <xf numFmtId="0" fontId="13" fillId="0" borderId="154" xfId="0" applyFont="1" applyBorder="1" applyAlignment="1">
      <alignment horizontal="center" vertical="center"/>
    </xf>
    <xf numFmtId="0" fontId="13" fillId="0" borderId="44" xfId="0" applyFont="1" applyBorder="1" applyAlignment="1">
      <alignment horizontal="center" vertical="center"/>
    </xf>
    <xf numFmtId="0" fontId="13" fillId="0" borderId="122" xfId="0" applyFont="1" applyBorder="1" applyAlignment="1">
      <alignment horizontal="center" vertical="center"/>
    </xf>
    <xf numFmtId="0" fontId="13" fillId="0" borderId="0" xfId="0" applyFont="1" applyBorder="1" applyAlignment="1">
      <alignment horizontal="center" vertical="center"/>
    </xf>
    <xf numFmtId="0" fontId="13" fillId="0" borderId="123" xfId="0" applyFont="1" applyBorder="1" applyAlignment="1">
      <alignment horizontal="center" vertical="center"/>
    </xf>
    <xf numFmtId="0" fontId="13" fillId="0" borderId="101" xfId="0" applyFont="1" applyBorder="1" applyAlignment="1">
      <alignment horizontal="center" vertical="center"/>
    </xf>
    <xf numFmtId="179" fontId="0" fillId="0" borderId="0" xfId="0" applyNumberFormat="1" applyBorder="1" applyAlignment="1">
      <alignment vertical="center"/>
    </xf>
    <xf numFmtId="38" fontId="0" fillId="21" borderId="24" xfId="0" applyNumberFormat="1" applyFill="1" applyBorder="1" applyAlignment="1">
      <alignment vertical="center"/>
    </xf>
    <xf numFmtId="0" fontId="0" fillId="21" borderId="30" xfId="0" applyFill="1" applyBorder="1" applyAlignment="1">
      <alignment vertical="center"/>
    </xf>
    <xf numFmtId="38" fontId="0" fillId="21" borderId="30" xfId="0" applyNumberFormat="1" applyFill="1" applyBorder="1" applyAlignment="1">
      <alignment vertical="center"/>
    </xf>
    <xf numFmtId="179" fontId="0" fillId="21" borderId="156" xfId="0" applyNumberFormat="1" applyFont="1" applyFill="1" applyBorder="1" applyAlignment="1">
      <alignment vertical="center"/>
    </xf>
    <xf numFmtId="179" fontId="0" fillId="21" borderId="199" xfId="0" applyNumberFormat="1" applyFont="1" applyFill="1" applyBorder="1" applyAlignment="1">
      <alignment vertical="center"/>
    </xf>
    <xf numFmtId="0" fontId="0" fillId="0" borderId="30" xfId="0" applyBorder="1" applyAlignment="1">
      <alignment vertical="center"/>
    </xf>
    <xf numFmtId="0" fontId="0" fillId="0" borderId="10" xfId="0" applyBorder="1" applyAlignment="1">
      <alignment vertical="center"/>
    </xf>
    <xf numFmtId="0" fontId="0" fillId="0" borderId="24" xfId="0" applyBorder="1" applyAlignment="1">
      <alignment vertical="center"/>
    </xf>
    <xf numFmtId="0" fontId="0" fillId="0" borderId="10" xfId="0" applyBorder="1" applyAlignment="1">
      <alignment horizontal="center" vertical="center"/>
    </xf>
    <xf numFmtId="0" fontId="13" fillId="0" borderId="153" xfId="0" applyFont="1" applyBorder="1" applyAlignment="1">
      <alignment horizontal="center" vertical="center"/>
    </xf>
    <xf numFmtId="0" fontId="13" fillId="0" borderId="25" xfId="0" applyFont="1" applyBorder="1" applyAlignment="1">
      <alignment horizontal="center" vertical="center"/>
    </xf>
    <xf numFmtId="0" fontId="13" fillId="0" borderId="30" xfId="0" applyFont="1" applyBorder="1" applyAlignment="1">
      <alignment horizontal="center" vertical="center"/>
    </xf>
    <xf numFmtId="0" fontId="13" fillId="0" borderId="162" xfId="0" applyFont="1" applyBorder="1" applyAlignment="1">
      <alignment horizontal="center" vertical="center"/>
    </xf>
    <xf numFmtId="0" fontId="13" fillId="0" borderId="127" xfId="0" applyFont="1" applyBorder="1" applyAlignment="1">
      <alignment horizontal="center" vertical="center"/>
    </xf>
    <xf numFmtId="0" fontId="13" fillId="0" borderId="269" xfId="0" applyFont="1" applyBorder="1" applyAlignment="1">
      <alignment horizontal="center" vertical="center"/>
    </xf>
    <xf numFmtId="0" fontId="13" fillId="0" borderId="157" xfId="0" applyFont="1" applyBorder="1" applyAlignment="1">
      <alignment horizontal="center" vertical="center"/>
    </xf>
    <xf numFmtId="0" fontId="13" fillId="0" borderId="41" xfId="0" applyFont="1" applyBorder="1" applyAlignment="1">
      <alignment horizontal="center" vertical="center"/>
    </xf>
    <xf numFmtId="0" fontId="13" fillId="0" borderId="158" xfId="0" applyFont="1" applyBorder="1" applyAlignment="1">
      <alignment horizontal="center" vertical="center"/>
    </xf>
    <xf numFmtId="38" fontId="13" fillId="21" borderId="156" xfId="49" applyNumberFormat="1" applyFont="1" applyFill="1" applyBorder="1" applyAlignment="1">
      <alignment vertical="center"/>
    </xf>
    <xf numFmtId="38" fontId="13" fillId="21" borderId="202" xfId="49" applyNumberFormat="1" applyFont="1" applyFill="1" applyBorder="1" applyAlignment="1">
      <alignment vertical="center"/>
    </xf>
    <xf numFmtId="0" fontId="13" fillId="0" borderId="44" xfId="0" applyFont="1" applyBorder="1" applyAlignment="1">
      <alignment vertical="center"/>
    </xf>
    <xf numFmtId="0" fontId="13" fillId="0" borderId="0" xfId="0" applyFont="1" applyBorder="1" applyAlignment="1">
      <alignment vertical="center"/>
    </xf>
    <xf numFmtId="0" fontId="13" fillId="0" borderId="154" xfId="0" applyFont="1" applyBorder="1" applyAlignment="1">
      <alignment horizontal="distributed" vertical="center" wrapText="1" indent="1"/>
    </xf>
    <xf numFmtId="0" fontId="13" fillId="0" borderId="44" xfId="0" applyFont="1" applyBorder="1" applyAlignment="1">
      <alignment horizontal="distributed" vertical="center" wrapText="1" indent="1"/>
    </xf>
    <xf numFmtId="0" fontId="13" fillId="0" borderId="17" xfId="0" applyFont="1" applyBorder="1" applyAlignment="1">
      <alignment horizontal="distributed" vertical="center" wrapText="1" indent="1"/>
    </xf>
    <xf numFmtId="0" fontId="13" fillId="0" borderId="122" xfId="0" applyFont="1" applyBorder="1" applyAlignment="1">
      <alignment horizontal="distributed" vertical="center" wrapText="1" indent="1"/>
    </xf>
    <xf numFmtId="0" fontId="13" fillId="0" borderId="0" xfId="0" applyFont="1" applyBorder="1" applyAlignment="1">
      <alignment horizontal="distributed" vertical="center" wrapText="1" indent="1"/>
    </xf>
    <xf numFmtId="0" fontId="13" fillId="0" borderId="51" xfId="0" applyFont="1" applyBorder="1" applyAlignment="1">
      <alignment horizontal="distributed" vertical="center" wrapText="1" indent="1"/>
    </xf>
    <xf numFmtId="0" fontId="13" fillId="0" borderId="123" xfId="0" applyFont="1" applyBorder="1" applyAlignment="1">
      <alignment horizontal="distributed" vertical="center" wrapText="1" indent="1"/>
    </xf>
    <xf numFmtId="0" fontId="13" fillId="0" borderId="101" xfId="0" applyFont="1" applyBorder="1" applyAlignment="1">
      <alignment horizontal="distributed" vertical="center" wrapText="1" indent="1"/>
    </xf>
    <xf numFmtId="0" fontId="13" fillId="0" borderId="53" xfId="0" applyFont="1" applyBorder="1" applyAlignment="1">
      <alignment horizontal="distributed" vertical="center" wrapText="1" indent="1"/>
    </xf>
    <xf numFmtId="38" fontId="13" fillId="0" borderId="16" xfId="49" applyFont="1" applyBorder="1" applyAlignment="1">
      <alignment vertical="center"/>
    </xf>
    <xf numFmtId="0" fontId="13" fillId="0" borderId="104" xfId="0" applyFont="1" applyBorder="1" applyAlignment="1">
      <alignment vertical="center"/>
    </xf>
    <xf numFmtId="0" fontId="13" fillId="0" borderId="23" xfId="0" applyFont="1" applyBorder="1" applyAlignment="1">
      <alignment vertical="center"/>
    </xf>
    <xf numFmtId="0" fontId="0" fillId="0" borderId="0" xfId="0" applyBorder="1" applyAlignment="1">
      <alignment horizontal="distributed" vertical="center"/>
    </xf>
    <xf numFmtId="0" fontId="13" fillId="0" borderId="17" xfId="0" applyFont="1" applyBorder="1" applyAlignment="1">
      <alignment horizontal="center" vertical="center"/>
    </xf>
    <xf numFmtId="0" fontId="0" fillId="0" borderId="302" xfId="0" applyBorder="1" applyAlignment="1">
      <alignment vertical="center"/>
    </xf>
    <xf numFmtId="0" fontId="0" fillId="0" borderId="0" xfId="0" applyBorder="1" applyAlignment="1">
      <alignment vertical="center"/>
    </xf>
    <xf numFmtId="0" fontId="8" fillId="0" borderId="0" xfId="0" applyFont="1" applyBorder="1" applyAlignment="1">
      <alignment horizontal="distributed" vertical="center"/>
    </xf>
    <xf numFmtId="0" fontId="6" fillId="0" borderId="0" xfId="0" applyFont="1" applyBorder="1" applyAlignment="1">
      <alignment vertical="center"/>
    </xf>
    <xf numFmtId="0" fontId="0" fillId="0" borderId="0" xfId="0" applyFont="1" applyAlignment="1">
      <alignment vertical="center"/>
    </xf>
    <xf numFmtId="179" fontId="0" fillId="0" borderId="156" xfId="0" applyNumberFormat="1" applyBorder="1" applyAlignment="1">
      <alignment vertical="center" shrinkToFit="1"/>
    </xf>
    <xf numFmtId="179" fontId="0" fillId="0" borderId="199" xfId="0" applyNumberFormat="1" applyBorder="1" applyAlignment="1">
      <alignment vertical="center" shrinkToFit="1"/>
    </xf>
    <xf numFmtId="179" fontId="0" fillId="21" borderId="157" xfId="0" applyNumberFormat="1" applyFill="1" applyBorder="1" applyAlignment="1">
      <alignment vertical="center"/>
    </xf>
    <xf numFmtId="179" fontId="0" fillId="21" borderId="158" xfId="0" applyNumberFormat="1" applyFill="1" applyBorder="1" applyAlignment="1">
      <alignment vertical="center"/>
    </xf>
    <xf numFmtId="179" fontId="0" fillId="21" borderId="156" xfId="0" applyNumberFormat="1" applyFill="1" applyBorder="1" applyAlignment="1">
      <alignment vertical="center"/>
    </xf>
    <xf numFmtId="179" fontId="0" fillId="21" borderId="199" xfId="0" applyNumberFormat="1" applyFill="1" applyBorder="1" applyAlignment="1">
      <alignment vertical="center"/>
    </xf>
    <xf numFmtId="179" fontId="0" fillId="0" borderId="10" xfId="0" applyNumberFormat="1" applyBorder="1" applyAlignment="1">
      <alignment vertical="center"/>
    </xf>
    <xf numFmtId="179" fontId="0" fillId="0" borderId="11" xfId="0" applyNumberFormat="1" applyBorder="1" applyAlignment="1">
      <alignment vertical="center"/>
    </xf>
    <xf numFmtId="179" fontId="0" fillId="0" borderId="24" xfId="0" applyNumberFormat="1" applyBorder="1" applyAlignment="1">
      <alignment vertical="center"/>
    </xf>
    <xf numFmtId="179" fontId="0" fillId="0" borderId="30" xfId="0" applyNumberFormat="1" applyBorder="1" applyAlignment="1">
      <alignment vertical="center"/>
    </xf>
    <xf numFmtId="0" fontId="0" fillId="0" borderId="153" xfId="0" applyBorder="1" applyAlignment="1">
      <alignment horizontal="center" vertical="center"/>
    </xf>
    <xf numFmtId="0" fontId="0" fillId="0" borderId="25" xfId="0" applyBorder="1" applyAlignment="1">
      <alignment horizontal="center" vertical="center"/>
    </xf>
    <xf numFmtId="0" fontId="20" fillId="0" borderId="201" xfId="0" applyFont="1" applyBorder="1" applyAlignment="1">
      <alignment horizontal="left" vertical="center"/>
    </xf>
    <xf numFmtId="0" fontId="0" fillId="0" borderId="153" xfId="0" applyBorder="1" applyAlignment="1">
      <alignment horizontal="right" vertical="center"/>
    </xf>
    <xf numFmtId="0" fontId="0" fillId="0" borderId="25" xfId="0" applyBorder="1" applyAlignment="1">
      <alignment horizontal="right" vertical="center"/>
    </xf>
    <xf numFmtId="0" fontId="0" fillId="0" borderId="30" xfId="0" applyBorder="1" applyAlignment="1">
      <alignment horizontal="right" vertical="center"/>
    </xf>
    <xf numFmtId="0" fontId="0" fillId="0" borderId="162" xfId="0" applyBorder="1" applyAlignment="1">
      <alignment horizontal="right" vertical="center"/>
    </xf>
    <xf numFmtId="0" fontId="0" fillId="0" borderId="127" xfId="0" applyBorder="1" applyAlignment="1">
      <alignment horizontal="right" vertical="center"/>
    </xf>
    <xf numFmtId="0" fontId="0" fillId="0" borderId="269" xfId="0" applyBorder="1" applyAlignment="1">
      <alignment horizontal="right" vertical="center"/>
    </xf>
    <xf numFmtId="0" fontId="0" fillId="0" borderId="153" xfId="0" applyBorder="1" applyAlignment="1">
      <alignment vertical="center"/>
    </xf>
    <xf numFmtId="0" fontId="0" fillId="0" borderId="25" xfId="0" applyBorder="1" applyAlignment="1">
      <alignment vertical="center"/>
    </xf>
    <xf numFmtId="0" fontId="0" fillId="0" borderId="303" xfId="0" applyBorder="1" applyAlignment="1">
      <alignment vertical="center"/>
    </xf>
    <xf numFmtId="0" fontId="0" fillId="0" borderId="153" xfId="0" applyBorder="1" applyAlignment="1">
      <alignment horizontal="left" vertical="center"/>
    </xf>
    <xf numFmtId="0" fontId="0" fillId="0" borderId="25" xfId="0" applyBorder="1" applyAlignment="1">
      <alignment horizontal="left" vertical="center"/>
    </xf>
    <xf numFmtId="0" fontId="0" fillId="0" borderId="0" xfId="0" applyFont="1"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0" fillId="0" borderId="303" xfId="0" applyBorder="1" applyAlignment="1">
      <alignment horizontal="left" vertical="center"/>
    </xf>
    <xf numFmtId="0" fontId="3" fillId="0" borderId="25" xfId="0" applyFont="1" applyBorder="1" applyAlignment="1">
      <alignment horizontal="distributed" vertical="center"/>
    </xf>
    <xf numFmtId="0" fontId="3" fillId="0" borderId="96" xfId="0" applyFont="1" applyBorder="1" applyAlignment="1">
      <alignment horizontal="distributed" vertical="center"/>
    </xf>
    <xf numFmtId="0" fontId="3" fillId="0" borderId="211" xfId="0" applyFont="1" applyBorder="1" applyAlignment="1">
      <alignment horizontal="distributed" vertical="center"/>
    </xf>
    <xf numFmtId="0" fontId="3" fillId="0" borderId="98" xfId="0" applyFont="1" applyBorder="1" applyAlignment="1">
      <alignment horizontal="distributed" vertical="center"/>
    </xf>
    <xf numFmtId="38" fontId="3" fillId="0" borderId="16" xfId="49" applyFont="1" applyBorder="1" applyAlignment="1">
      <alignment horizontal="center" vertical="center"/>
    </xf>
    <xf numFmtId="38" fontId="3" fillId="0" borderId="23" xfId="49" applyFont="1" applyBorder="1" applyAlignment="1">
      <alignment horizontal="center" vertical="center"/>
    </xf>
    <xf numFmtId="0" fontId="3" fillId="0" borderId="105" xfId="0" applyFont="1" applyBorder="1" applyAlignment="1">
      <alignment vertical="center"/>
    </xf>
    <xf numFmtId="0" fontId="3" fillId="0" borderId="231" xfId="0" applyFont="1" applyBorder="1" applyAlignment="1">
      <alignment vertical="center"/>
    </xf>
    <xf numFmtId="0" fontId="3" fillId="0" borderId="30" xfId="0" applyFont="1" applyBorder="1" applyAlignment="1">
      <alignment horizontal="distributed"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6"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19" xfId="0" applyFont="1" applyBorder="1" applyAlignment="1">
      <alignment horizontal="distributed" vertical="center"/>
    </xf>
    <xf numFmtId="0" fontId="3" fillId="0" borderId="304" xfId="0" applyFont="1" applyBorder="1" applyAlignment="1">
      <alignment vertical="center"/>
    </xf>
    <xf numFmtId="0" fontId="3" fillId="0" borderId="305" xfId="0" applyFont="1" applyBorder="1" applyAlignment="1">
      <alignment vertical="center"/>
    </xf>
    <xf numFmtId="0" fontId="3" fillId="0" borderId="306" xfId="0" applyFont="1" applyBorder="1" applyAlignment="1">
      <alignment vertical="center"/>
    </xf>
    <xf numFmtId="0" fontId="3" fillId="0" borderId="307" xfId="0" applyFont="1" applyBorder="1" applyAlignment="1">
      <alignment vertical="center"/>
    </xf>
    <xf numFmtId="0" fontId="3" fillId="0" borderId="71" xfId="0" applyFont="1" applyBorder="1" applyAlignment="1">
      <alignment horizontal="distributed" vertical="center"/>
    </xf>
    <xf numFmtId="38" fontId="3" fillId="0" borderId="24" xfId="49" applyFont="1" applyBorder="1" applyAlignment="1">
      <alignment horizontal="distributed" vertical="center"/>
    </xf>
    <xf numFmtId="38" fontId="3" fillId="0" borderId="71" xfId="49" applyFont="1" applyBorder="1" applyAlignment="1">
      <alignment horizontal="distributed"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96" xfId="0" applyFont="1" applyBorder="1" applyAlignment="1">
      <alignment horizontal="center" vertical="distributed" textRotation="255"/>
    </xf>
    <xf numFmtId="0" fontId="3" fillId="0" borderId="211" xfId="0" applyFont="1" applyBorder="1" applyAlignment="1">
      <alignment horizontal="center" vertical="distributed" textRotation="255"/>
    </xf>
    <xf numFmtId="0" fontId="3" fillId="0" borderId="98" xfId="0" applyFont="1" applyBorder="1" applyAlignment="1">
      <alignment horizontal="center" vertical="distributed" textRotation="255"/>
    </xf>
    <xf numFmtId="0" fontId="3" fillId="0" borderId="50" xfId="0" applyFont="1" applyBorder="1" applyAlignment="1">
      <alignment horizontal="center" vertical="distributed" textRotation="255"/>
    </xf>
    <xf numFmtId="0" fontId="3" fillId="0" borderId="14" xfId="0" applyFont="1" applyBorder="1" applyAlignment="1">
      <alignment vertical="center"/>
    </xf>
    <xf numFmtId="0" fontId="3" fillId="0" borderId="17" xfId="0" applyFont="1" applyBorder="1" applyAlignment="1">
      <alignment vertical="center"/>
    </xf>
    <xf numFmtId="0" fontId="3" fillId="0" borderId="34" xfId="0" applyFont="1" applyBorder="1" applyAlignment="1">
      <alignment horizontal="distributed" vertical="center"/>
    </xf>
    <xf numFmtId="0" fontId="3" fillId="0" borderId="48" xfId="0" applyFont="1" applyBorder="1" applyAlignment="1">
      <alignment horizontal="distributed" vertical="center"/>
    </xf>
    <xf numFmtId="0" fontId="3" fillId="0" borderId="23" xfId="0" applyFont="1" applyBorder="1" applyAlignment="1">
      <alignment horizontal="distributed"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40" xfId="0" applyFont="1" applyBorder="1" applyAlignment="1">
      <alignment horizontal="distributed" vertical="center"/>
    </xf>
    <xf numFmtId="0" fontId="3" fillId="0" borderId="0" xfId="0" applyFont="1" applyAlignment="1">
      <alignment horizontal="left" vertical="center" wrapText="1"/>
    </xf>
    <xf numFmtId="0" fontId="5" fillId="0" borderId="201" xfId="0" applyFont="1" applyBorder="1" applyAlignment="1">
      <alignment horizontal="left" vertical="center" wrapText="1"/>
    </xf>
    <xf numFmtId="0" fontId="5" fillId="0" borderId="277" xfId="0" applyFont="1" applyBorder="1" applyAlignment="1">
      <alignment horizontal="left" vertical="center" wrapText="1"/>
    </xf>
    <xf numFmtId="0" fontId="49" fillId="0" borderId="45" xfId="0" applyFont="1" applyBorder="1" applyAlignment="1">
      <alignment horizontal="left" vertical="top" wrapText="1"/>
    </xf>
    <xf numFmtId="0" fontId="49" fillId="0" borderId="0" xfId="0" applyFont="1" applyBorder="1" applyAlignment="1">
      <alignment horizontal="left" vertical="top" wrapText="1"/>
    </xf>
    <xf numFmtId="0" fontId="49" fillId="0" borderId="74" xfId="0" applyFont="1" applyBorder="1" applyAlignment="1">
      <alignment horizontal="left" vertical="top" wrapText="1"/>
    </xf>
    <xf numFmtId="0" fontId="50" fillId="0" borderId="123" xfId="0" applyFont="1" applyFill="1" applyBorder="1" applyAlignment="1">
      <alignment vertical="top" wrapText="1"/>
    </xf>
    <xf numFmtId="0" fontId="50" fillId="0" borderId="101" xfId="0" applyFont="1" applyFill="1" applyBorder="1" applyAlignment="1">
      <alignment vertical="top" wrapText="1"/>
    </xf>
    <xf numFmtId="0" fontId="50" fillId="0" borderId="53" xfId="0" applyFont="1" applyFill="1" applyBorder="1" applyAlignment="1">
      <alignment vertical="top" wrapText="1"/>
    </xf>
    <xf numFmtId="0" fontId="5" fillId="0" borderId="52" xfId="0" applyFont="1" applyBorder="1" applyAlignment="1">
      <alignment vertical="center"/>
    </xf>
    <xf numFmtId="0" fontId="5" fillId="0" borderId="101" xfId="0" applyFont="1" applyBorder="1" applyAlignment="1">
      <alignment vertical="center"/>
    </xf>
    <xf numFmtId="0" fontId="5" fillId="0" borderId="108" xfId="0" applyFont="1" applyBorder="1" applyAlignment="1">
      <alignment vertical="center"/>
    </xf>
    <xf numFmtId="0" fontId="50" fillId="0" borderId="121" xfId="0" applyFont="1" applyFill="1" applyBorder="1" applyAlignment="1">
      <alignment vertical="top" wrapText="1"/>
    </xf>
    <xf numFmtId="0" fontId="50" fillId="0" borderId="201" xfId="0" applyFont="1" applyFill="1" applyBorder="1" applyAlignment="1">
      <alignment vertical="top" wrapText="1"/>
    </xf>
    <xf numFmtId="0" fontId="50" fillId="0" borderId="246" xfId="0" applyFont="1" applyFill="1" applyBorder="1" applyAlignment="1">
      <alignment vertical="top" wrapText="1"/>
    </xf>
    <xf numFmtId="0" fontId="5" fillId="0" borderId="101" xfId="0" applyFont="1" applyBorder="1" applyAlignment="1">
      <alignment horizontal="left" vertical="center" wrapText="1"/>
    </xf>
    <xf numFmtId="0" fontId="5" fillId="0" borderId="108" xfId="0" applyFont="1" applyBorder="1" applyAlignment="1">
      <alignment horizontal="left" vertical="center" wrapText="1"/>
    </xf>
    <xf numFmtId="0" fontId="5" fillId="0" borderId="114" xfId="0" applyFont="1" applyBorder="1" applyAlignment="1">
      <alignment vertical="center" shrinkToFit="1"/>
    </xf>
    <xf numFmtId="0" fontId="5" fillId="0" borderId="201" xfId="0" applyFont="1" applyBorder="1" applyAlignment="1">
      <alignment vertical="center" shrinkToFit="1"/>
    </xf>
    <xf numFmtId="0" fontId="5" fillId="0" borderId="277" xfId="0" applyFont="1" applyBorder="1" applyAlignment="1">
      <alignment vertical="center" shrinkToFit="1"/>
    </xf>
    <xf numFmtId="0" fontId="5" fillId="0" borderId="52" xfId="0" applyFont="1" applyBorder="1" applyAlignment="1">
      <alignment horizontal="left" vertical="center" wrapText="1"/>
    </xf>
    <xf numFmtId="0" fontId="50" fillId="0" borderId="122" xfId="0" applyFont="1" applyFill="1" applyBorder="1" applyAlignment="1">
      <alignment vertical="top" wrapText="1"/>
    </xf>
    <xf numFmtId="0" fontId="50" fillId="0" borderId="0" xfId="0" applyFont="1" applyFill="1" applyBorder="1" applyAlignment="1">
      <alignment vertical="top" wrapText="1"/>
    </xf>
    <xf numFmtId="0" fontId="50" fillId="0" borderId="51" xfId="0" applyFont="1" applyFill="1" applyBorder="1" applyAlignment="1">
      <alignment vertical="top" wrapText="1"/>
    </xf>
    <xf numFmtId="0" fontId="5" fillId="0" borderId="16" xfId="0" applyFont="1" applyBorder="1" applyAlignment="1">
      <alignment vertical="center"/>
    </xf>
    <xf numFmtId="0" fontId="5" fillId="0" borderId="23" xfId="0" applyFont="1" applyBorder="1" applyAlignment="1">
      <alignment vertical="center"/>
    </xf>
    <xf numFmtId="0" fontId="5" fillId="0" borderId="104" xfId="0" applyFont="1" applyBorder="1" applyAlignment="1">
      <alignment vertical="center"/>
    </xf>
    <xf numFmtId="0" fontId="5" fillId="0" borderId="114" xfId="0" applyFont="1" applyBorder="1" applyAlignment="1">
      <alignment vertical="center"/>
    </xf>
    <xf numFmtId="0" fontId="5" fillId="0" borderId="201" xfId="0" applyFont="1" applyBorder="1" applyAlignment="1">
      <alignment vertical="center"/>
    </xf>
    <xf numFmtId="0" fontId="5" fillId="0" borderId="277"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74" xfId="0" applyFont="1" applyBorder="1" applyAlignment="1">
      <alignment vertical="center"/>
    </xf>
    <xf numFmtId="0" fontId="5" fillId="0" borderId="114" xfId="0" applyFont="1" applyBorder="1" applyAlignment="1">
      <alignment horizontal="left" vertical="center" shrinkToFit="1"/>
    </xf>
    <xf numFmtId="0" fontId="5" fillId="0" borderId="201" xfId="0" applyFont="1" applyBorder="1" applyAlignment="1">
      <alignment horizontal="left" vertical="center" shrinkToFit="1"/>
    </xf>
    <xf numFmtId="0" fontId="5" fillId="0" borderId="277" xfId="0" applyFont="1" applyBorder="1" applyAlignment="1">
      <alignment horizontal="left" vertical="center" shrinkToFit="1"/>
    </xf>
    <xf numFmtId="0" fontId="5" fillId="0" borderId="114" xfId="0" applyFont="1" applyBorder="1" applyAlignment="1">
      <alignment horizontal="left" vertical="center" wrapText="1"/>
    </xf>
    <xf numFmtId="0" fontId="5" fillId="0" borderId="156" xfId="0" applyFont="1" applyBorder="1" applyAlignment="1">
      <alignment horizontal="center" vertical="center" wrapText="1"/>
    </xf>
    <xf numFmtId="0" fontId="5" fillId="0" borderId="202" xfId="0" applyFont="1" applyBorder="1" applyAlignment="1">
      <alignment horizontal="center" vertical="center" wrapText="1"/>
    </xf>
    <xf numFmtId="0" fontId="5" fillId="0" borderId="199" xfId="0" applyFont="1" applyBorder="1" applyAlignment="1">
      <alignment horizontal="center" vertical="center" wrapText="1"/>
    </xf>
    <xf numFmtId="0" fontId="5" fillId="0" borderId="156" xfId="0" applyFont="1" applyBorder="1" applyAlignment="1">
      <alignment vertical="center" wrapText="1"/>
    </xf>
    <xf numFmtId="0" fontId="5" fillId="0" borderId="202" xfId="0" applyFont="1" applyBorder="1" applyAlignment="1">
      <alignment vertical="center" wrapText="1"/>
    </xf>
    <xf numFmtId="0" fontId="5" fillId="0" borderId="199" xfId="0" applyFont="1" applyBorder="1" applyAlignment="1">
      <alignment vertical="center" wrapText="1"/>
    </xf>
    <xf numFmtId="0" fontId="5" fillId="0" borderId="14" xfId="0" applyFont="1" applyBorder="1" applyAlignment="1">
      <alignment vertical="center"/>
    </xf>
    <xf numFmtId="0" fontId="5" fillId="0" borderId="102" xfId="0" applyFont="1" applyBorder="1" applyAlignment="1">
      <alignment vertical="center"/>
    </xf>
    <xf numFmtId="0" fontId="5" fillId="0" borderId="153" xfId="0" applyFont="1" applyBorder="1" applyAlignment="1">
      <alignment vertical="center" wrapText="1"/>
    </xf>
    <xf numFmtId="0" fontId="5" fillId="0" borderId="25" xfId="0" applyFont="1" applyBorder="1" applyAlignment="1">
      <alignment vertical="center" wrapText="1"/>
    </xf>
    <xf numFmtId="0" fontId="5" fillId="0" borderId="71" xfId="0" applyFont="1" applyBorder="1" applyAlignment="1">
      <alignment vertical="center" wrapText="1"/>
    </xf>
    <xf numFmtId="0" fontId="49" fillId="0" borderId="45" xfId="0" applyFont="1" applyBorder="1" applyAlignment="1">
      <alignment vertical="center"/>
    </xf>
    <xf numFmtId="0" fontId="49" fillId="0" borderId="0" xfId="0" applyFont="1" applyBorder="1" applyAlignment="1">
      <alignment vertical="center"/>
    </xf>
    <xf numFmtId="0" fontId="49" fillId="0" borderId="74" xfId="0" applyFont="1" applyBorder="1" applyAlignment="1">
      <alignment vertical="center"/>
    </xf>
    <xf numFmtId="0" fontId="5" fillId="0" borderId="156" xfId="0" applyFont="1" applyBorder="1" applyAlignment="1">
      <alignment horizontal="left" vertical="center" wrapText="1"/>
    </xf>
    <xf numFmtId="0" fontId="5" fillId="0" borderId="202" xfId="0" applyFont="1" applyBorder="1" applyAlignment="1">
      <alignment horizontal="left" vertical="center" wrapText="1"/>
    </xf>
    <xf numFmtId="0" fontId="5" fillId="0" borderId="199" xfId="0" applyFont="1" applyBorder="1" applyAlignment="1">
      <alignment horizontal="left" vertical="center" wrapText="1"/>
    </xf>
    <xf numFmtId="0" fontId="5" fillId="0" borderId="0" xfId="0" applyFont="1" applyAlignment="1">
      <alignment vertical="center"/>
    </xf>
    <xf numFmtId="0" fontId="74" fillId="0" borderId="23" xfId="0" applyFont="1" applyBorder="1" applyAlignment="1">
      <alignment horizontal="center" vertical="center"/>
    </xf>
    <xf numFmtId="0" fontId="5" fillId="0" borderId="124" xfId="0" applyFont="1" applyFill="1" applyBorder="1" applyAlignment="1">
      <alignment horizontal="center" vertical="center"/>
    </xf>
    <xf numFmtId="0" fontId="5" fillId="0" borderId="127" xfId="0" applyFont="1" applyFill="1" applyBorder="1" applyAlignment="1">
      <alignment horizontal="center" vertical="center"/>
    </xf>
    <xf numFmtId="0" fontId="5" fillId="0" borderId="269"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11-2］_事業収支等改定案Book2" xfId="61"/>
    <cellStyle name="標準_Book2" xfId="62"/>
    <cellStyle name="標準_介護職員配置表" xfId="63"/>
    <cellStyle name="標準_介護職員配置表_youshiki2" xfId="64"/>
    <cellStyle name="Followed Hyperlink" xfId="65"/>
    <cellStyle name="良い" xfId="66"/>
  </cellStyles>
  <dxfs count="6">
    <dxf>
      <font>
        <color indexed="9"/>
      </font>
      <fill>
        <patternFill>
          <bgColor indexed="10"/>
        </patternFill>
      </fill>
    </dxf>
    <dxf>
      <font>
        <color indexed="9"/>
      </font>
    </dxf>
    <dxf>
      <font>
        <color indexed="9"/>
      </font>
      <fill>
        <patternFill>
          <bgColor indexed="10"/>
        </patternFill>
      </fill>
    </dxf>
    <dxf>
      <font>
        <color indexed="9"/>
      </font>
    </dxf>
    <dxf>
      <font>
        <color rgb="FFFFFFFF"/>
      </font>
      <border/>
    </dxf>
    <dxf>
      <font>
        <color rgb="FFFFFFFF"/>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2</xdr:row>
      <xdr:rowOff>123825</xdr:rowOff>
    </xdr:from>
    <xdr:to>
      <xdr:col>15</xdr:col>
      <xdr:colOff>266700</xdr:colOff>
      <xdr:row>2</xdr:row>
      <xdr:rowOff>123825</xdr:rowOff>
    </xdr:to>
    <xdr:sp>
      <xdr:nvSpPr>
        <xdr:cNvPr id="1" name="Line 2"/>
        <xdr:cNvSpPr>
          <a:spLocks/>
        </xdr:cNvSpPr>
      </xdr:nvSpPr>
      <xdr:spPr>
        <a:xfrm>
          <a:off x="1905000" y="74295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3</xdr:row>
      <xdr:rowOff>123825</xdr:rowOff>
    </xdr:from>
    <xdr:to>
      <xdr:col>8</xdr:col>
      <xdr:colOff>285750</xdr:colOff>
      <xdr:row>3</xdr:row>
      <xdr:rowOff>123825</xdr:rowOff>
    </xdr:to>
    <xdr:sp>
      <xdr:nvSpPr>
        <xdr:cNvPr id="2" name="Line 3"/>
        <xdr:cNvSpPr>
          <a:spLocks/>
        </xdr:cNvSpPr>
      </xdr:nvSpPr>
      <xdr:spPr>
        <a:xfrm>
          <a:off x="1028700" y="914400"/>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6</xdr:row>
      <xdr:rowOff>95250</xdr:rowOff>
    </xdr:from>
    <xdr:to>
      <xdr:col>28</xdr:col>
      <xdr:colOff>9525</xdr:colOff>
      <xdr:row>6</xdr:row>
      <xdr:rowOff>95250</xdr:rowOff>
    </xdr:to>
    <xdr:sp>
      <xdr:nvSpPr>
        <xdr:cNvPr id="3" name="Line 4"/>
        <xdr:cNvSpPr>
          <a:spLocks/>
        </xdr:cNvSpPr>
      </xdr:nvSpPr>
      <xdr:spPr>
        <a:xfrm>
          <a:off x="4572000" y="1400175"/>
          <a:ext cx="3533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4</xdr:row>
      <xdr:rowOff>114300</xdr:rowOff>
    </xdr:from>
    <xdr:to>
      <xdr:col>17</xdr:col>
      <xdr:colOff>285750</xdr:colOff>
      <xdr:row>4</xdr:row>
      <xdr:rowOff>114300</xdr:rowOff>
    </xdr:to>
    <xdr:sp>
      <xdr:nvSpPr>
        <xdr:cNvPr id="4" name="Line 5"/>
        <xdr:cNvSpPr>
          <a:spLocks/>
        </xdr:cNvSpPr>
      </xdr:nvSpPr>
      <xdr:spPr>
        <a:xfrm>
          <a:off x="2514600" y="107632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5</xdr:row>
      <xdr:rowOff>123825</xdr:rowOff>
    </xdr:from>
    <xdr:to>
      <xdr:col>20</xdr:col>
      <xdr:colOff>266700</xdr:colOff>
      <xdr:row>5</xdr:row>
      <xdr:rowOff>123825</xdr:rowOff>
    </xdr:to>
    <xdr:sp>
      <xdr:nvSpPr>
        <xdr:cNvPr id="5" name="Line 6"/>
        <xdr:cNvSpPr>
          <a:spLocks/>
        </xdr:cNvSpPr>
      </xdr:nvSpPr>
      <xdr:spPr>
        <a:xfrm>
          <a:off x="3381375" y="125730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2</xdr:row>
      <xdr:rowOff>123825</xdr:rowOff>
    </xdr:from>
    <xdr:to>
      <xdr:col>15</xdr:col>
      <xdr:colOff>266700</xdr:colOff>
      <xdr:row>2</xdr:row>
      <xdr:rowOff>123825</xdr:rowOff>
    </xdr:to>
    <xdr:sp>
      <xdr:nvSpPr>
        <xdr:cNvPr id="1" name="Line 2"/>
        <xdr:cNvSpPr>
          <a:spLocks/>
        </xdr:cNvSpPr>
      </xdr:nvSpPr>
      <xdr:spPr>
        <a:xfrm>
          <a:off x="1905000" y="7524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3</xdr:row>
      <xdr:rowOff>123825</xdr:rowOff>
    </xdr:from>
    <xdr:to>
      <xdr:col>8</xdr:col>
      <xdr:colOff>285750</xdr:colOff>
      <xdr:row>3</xdr:row>
      <xdr:rowOff>123825</xdr:rowOff>
    </xdr:to>
    <xdr:sp>
      <xdr:nvSpPr>
        <xdr:cNvPr id="2" name="Line 3"/>
        <xdr:cNvSpPr>
          <a:spLocks/>
        </xdr:cNvSpPr>
      </xdr:nvSpPr>
      <xdr:spPr>
        <a:xfrm>
          <a:off x="1028700" y="923925"/>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6</xdr:row>
      <xdr:rowOff>95250</xdr:rowOff>
    </xdr:from>
    <xdr:to>
      <xdr:col>28</xdr:col>
      <xdr:colOff>9525</xdr:colOff>
      <xdr:row>6</xdr:row>
      <xdr:rowOff>95250</xdr:rowOff>
    </xdr:to>
    <xdr:sp>
      <xdr:nvSpPr>
        <xdr:cNvPr id="3" name="Line 4"/>
        <xdr:cNvSpPr>
          <a:spLocks/>
        </xdr:cNvSpPr>
      </xdr:nvSpPr>
      <xdr:spPr>
        <a:xfrm>
          <a:off x="4572000" y="1409700"/>
          <a:ext cx="3533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4</xdr:row>
      <xdr:rowOff>114300</xdr:rowOff>
    </xdr:from>
    <xdr:to>
      <xdr:col>17</xdr:col>
      <xdr:colOff>285750</xdr:colOff>
      <xdr:row>4</xdr:row>
      <xdr:rowOff>114300</xdr:rowOff>
    </xdr:to>
    <xdr:sp>
      <xdr:nvSpPr>
        <xdr:cNvPr id="4" name="Line 5"/>
        <xdr:cNvSpPr>
          <a:spLocks/>
        </xdr:cNvSpPr>
      </xdr:nvSpPr>
      <xdr:spPr>
        <a:xfrm>
          <a:off x="2514600" y="108585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5</xdr:row>
      <xdr:rowOff>123825</xdr:rowOff>
    </xdr:from>
    <xdr:to>
      <xdr:col>20</xdr:col>
      <xdr:colOff>266700</xdr:colOff>
      <xdr:row>5</xdr:row>
      <xdr:rowOff>123825</xdr:rowOff>
    </xdr:to>
    <xdr:sp>
      <xdr:nvSpPr>
        <xdr:cNvPr id="5" name="Line 6"/>
        <xdr:cNvSpPr>
          <a:spLocks/>
        </xdr:cNvSpPr>
      </xdr:nvSpPr>
      <xdr:spPr>
        <a:xfrm>
          <a:off x="3381375" y="126682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8</xdr:row>
      <xdr:rowOff>95250</xdr:rowOff>
    </xdr:from>
    <xdr:to>
      <xdr:col>28</xdr:col>
      <xdr:colOff>9525</xdr:colOff>
      <xdr:row>8</xdr:row>
      <xdr:rowOff>95250</xdr:rowOff>
    </xdr:to>
    <xdr:sp>
      <xdr:nvSpPr>
        <xdr:cNvPr id="6" name="Line 9"/>
        <xdr:cNvSpPr>
          <a:spLocks/>
        </xdr:cNvSpPr>
      </xdr:nvSpPr>
      <xdr:spPr>
        <a:xfrm>
          <a:off x="4572000" y="1752600"/>
          <a:ext cx="3533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9</xdr:row>
      <xdr:rowOff>123825</xdr:rowOff>
    </xdr:from>
    <xdr:to>
      <xdr:col>8</xdr:col>
      <xdr:colOff>285750</xdr:colOff>
      <xdr:row>9</xdr:row>
      <xdr:rowOff>123825</xdr:rowOff>
    </xdr:to>
    <xdr:sp>
      <xdr:nvSpPr>
        <xdr:cNvPr id="7" name="Line 10"/>
        <xdr:cNvSpPr>
          <a:spLocks/>
        </xdr:cNvSpPr>
      </xdr:nvSpPr>
      <xdr:spPr>
        <a:xfrm>
          <a:off x="1028700" y="1952625"/>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10</xdr:row>
      <xdr:rowOff>123825</xdr:rowOff>
    </xdr:from>
    <xdr:to>
      <xdr:col>15</xdr:col>
      <xdr:colOff>266700</xdr:colOff>
      <xdr:row>10</xdr:row>
      <xdr:rowOff>123825</xdr:rowOff>
    </xdr:to>
    <xdr:sp>
      <xdr:nvSpPr>
        <xdr:cNvPr id="8" name="Line 11"/>
        <xdr:cNvSpPr>
          <a:spLocks/>
        </xdr:cNvSpPr>
      </xdr:nvSpPr>
      <xdr:spPr>
        <a:xfrm>
          <a:off x="1905000" y="21240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11</xdr:row>
      <xdr:rowOff>114300</xdr:rowOff>
    </xdr:from>
    <xdr:to>
      <xdr:col>17</xdr:col>
      <xdr:colOff>285750</xdr:colOff>
      <xdr:row>11</xdr:row>
      <xdr:rowOff>114300</xdr:rowOff>
    </xdr:to>
    <xdr:sp>
      <xdr:nvSpPr>
        <xdr:cNvPr id="9" name="Line 12"/>
        <xdr:cNvSpPr>
          <a:spLocks/>
        </xdr:cNvSpPr>
      </xdr:nvSpPr>
      <xdr:spPr>
        <a:xfrm>
          <a:off x="2514600" y="228600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12</xdr:row>
      <xdr:rowOff>123825</xdr:rowOff>
    </xdr:from>
    <xdr:to>
      <xdr:col>18</xdr:col>
      <xdr:colOff>266700</xdr:colOff>
      <xdr:row>12</xdr:row>
      <xdr:rowOff>123825</xdr:rowOff>
    </xdr:to>
    <xdr:sp>
      <xdr:nvSpPr>
        <xdr:cNvPr id="10" name="Line 13"/>
        <xdr:cNvSpPr>
          <a:spLocks/>
        </xdr:cNvSpPr>
      </xdr:nvSpPr>
      <xdr:spPr>
        <a:xfrm>
          <a:off x="2790825" y="24669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13</xdr:row>
      <xdr:rowOff>180975</xdr:rowOff>
    </xdr:from>
    <xdr:to>
      <xdr:col>11</xdr:col>
      <xdr:colOff>9525</xdr:colOff>
      <xdr:row>16</xdr:row>
      <xdr:rowOff>0</xdr:rowOff>
    </xdr:to>
    <xdr:sp>
      <xdr:nvSpPr>
        <xdr:cNvPr id="1" name="Line 1"/>
        <xdr:cNvSpPr>
          <a:spLocks/>
        </xdr:cNvSpPr>
      </xdr:nvSpPr>
      <xdr:spPr>
        <a:xfrm flipH="1">
          <a:off x="4448175" y="2428875"/>
          <a:ext cx="40957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16</xdr:row>
      <xdr:rowOff>180975</xdr:rowOff>
    </xdr:from>
    <xdr:to>
      <xdr:col>13</xdr:col>
      <xdr:colOff>9525</xdr:colOff>
      <xdr:row>19</xdr:row>
      <xdr:rowOff>0</xdr:rowOff>
    </xdr:to>
    <xdr:sp>
      <xdr:nvSpPr>
        <xdr:cNvPr id="2" name="Line 2"/>
        <xdr:cNvSpPr>
          <a:spLocks/>
        </xdr:cNvSpPr>
      </xdr:nvSpPr>
      <xdr:spPr>
        <a:xfrm flipH="1">
          <a:off x="3562350" y="3000375"/>
          <a:ext cx="19431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11</xdr:row>
      <xdr:rowOff>0</xdr:rowOff>
    </xdr:from>
    <xdr:to>
      <xdr:col>12</xdr:col>
      <xdr:colOff>85725</xdr:colOff>
      <xdr:row>11</xdr:row>
      <xdr:rowOff>161925</xdr:rowOff>
    </xdr:to>
    <xdr:sp>
      <xdr:nvSpPr>
        <xdr:cNvPr id="1" name="Line 2"/>
        <xdr:cNvSpPr>
          <a:spLocks/>
        </xdr:cNvSpPr>
      </xdr:nvSpPr>
      <xdr:spPr>
        <a:xfrm flipH="1">
          <a:off x="4400550" y="2343150"/>
          <a:ext cx="85725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133350</xdr:colOff>
      <xdr:row>94</xdr:row>
      <xdr:rowOff>219075</xdr:rowOff>
    </xdr:from>
    <xdr:ext cx="247650" cy="238125"/>
    <xdr:sp fLocksText="0">
      <xdr:nvSpPr>
        <xdr:cNvPr id="1" name="Text Box 1"/>
        <xdr:cNvSpPr txBox="1">
          <a:spLocks noChangeArrowheads="1"/>
        </xdr:cNvSpPr>
      </xdr:nvSpPr>
      <xdr:spPr>
        <a:xfrm>
          <a:off x="3209925" y="325564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133350</xdr:colOff>
      <xdr:row>97</xdr:row>
      <xdr:rowOff>219075</xdr:rowOff>
    </xdr:from>
    <xdr:ext cx="247650" cy="238125"/>
    <xdr:sp fLocksText="0">
      <xdr:nvSpPr>
        <xdr:cNvPr id="2" name="Text Box 3"/>
        <xdr:cNvSpPr txBox="1">
          <a:spLocks noChangeArrowheads="1"/>
        </xdr:cNvSpPr>
      </xdr:nvSpPr>
      <xdr:spPr>
        <a:xfrm>
          <a:off x="6334125" y="335851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133350</xdr:colOff>
      <xdr:row>97</xdr:row>
      <xdr:rowOff>219075</xdr:rowOff>
    </xdr:from>
    <xdr:ext cx="247650" cy="238125"/>
    <xdr:sp fLocksText="0">
      <xdr:nvSpPr>
        <xdr:cNvPr id="3" name="Text Box 4"/>
        <xdr:cNvSpPr txBox="1">
          <a:spLocks noChangeArrowheads="1"/>
        </xdr:cNvSpPr>
      </xdr:nvSpPr>
      <xdr:spPr>
        <a:xfrm>
          <a:off x="3209925" y="335851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133350</xdr:colOff>
      <xdr:row>100</xdr:row>
      <xdr:rowOff>219075</xdr:rowOff>
    </xdr:from>
    <xdr:ext cx="247650" cy="238125"/>
    <xdr:sp fLocksText="0">
      <xdr:nvSpPr>
        <xdr:cNvPr id="4" name="Text Box 5"/>
        <xdr:cNvSpPr txBox="1">
          <a:spLocks noChangeArrowheads="1"/>
        </xdr:cNvSpPr>
      </xdr:nvSpPr>
      <xdr:spPr>
        <a:xfrm>
          <a:off x="6334125" y="346138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133350</xdr:colOff>
      <xdr:row>100</xdr:row>
      <xdr:rowOff>219075</xdr:rowOff>
    </xdr:from>
    <xdr:ext cx="247650" cy="238125"/>
    <xdr:sp fLocksText="0">
      <xdr:nvSpPr>
        <xdr:cNvPr id="5" name="Text Box 6"/>
        <xdr:cNvSpPr txBox="1">
          <a:spLocks noChangeArrowheads="1"/>
        </xdr:cNvSpPr>
      </xdr:nvSpPr>
      <xdr:spPr>
        <a:xfrm>
          <a:off x="3209925" y="346138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drawing" Target="../drawings/drawing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7.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8.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A1:I59"/>
  <sheetViews>
    <sheetView view="pageBreakPreview" zoomScale="80" zoomScaleSheetLayoutView="80" zoomScalePageLayoutView="0" workbookViewId="0" topLeftCell="A1">
      <selection activeCell="A2" sqref="A2:I2"/>
    </sheetView>
  </sheetViews>
  <sheetFormatPr defaultColWidth="9.00390625" defaultRowHeight="13.5"/>
  <cols>
    <col min="1" max="1" width="15.00390625" style="397" customWidth="1"/>
    <col min="2" max="9" width="12.00390625" style="397" customWidth="1"/>
    <col min="10" max="16384" width="9.00390625" style="397" customWidth="1"/>
  </cols>
  <sheetData>
    <row r="1" spans="1:2" ht="24" customHeight="1">
      <c r="A1" s="974" t="s">
        <v>64</v>
      </c>
      <c r="B1" s="974"/>
    </row>
    <row r="2" spans="1:9" ht="27.75" customHeight="1">
      <c r="A2" s="975" t="s">
        <v>111</v>
      </c>
      <c r="B2" s="975"/>
      <c r="C2" s="975"/>
      <c r="D2" s="975"/>
      <c r="E2" s="975"/>
      <c r="F2" s="975"/>
      <c r="G2" s="975"/>
      <c r="H2" s="975"/>
      <c r="I2" s="975"/>
    </row>
    <row r="3" ht="12.75"/>
    <row r="4" spans="1:9" ht="18.75" customHeight="1">
      <c r="A4" s="972" t="s">
        <v>114</v>
      </c>
      <c r="B4" s="972"/>
      <c r="C4" s="454"/>
      <c r="D4" s="454"/>
      <c r="E4" s="454"/>
      <c r="F4" s="454"/>
      <c r="G4" s="454"/>
      <c r="H4" s="454"/>
      <c r="I4" s="454"/>
    </row>
    <row r="5" spans="1:9" s="430" customFormat="1" ht="18.75" customHeight="1">
      <c r="A5" s="972" t="s">
        <v>846</v>
      </c>
      <c r="B5" s="972"/>
      <c r="C5" s="972"/>
      <c r="D5" s="972"/>
      <c r="E5" s="972"/>
      <c r="F5" s="972"/>
      <c r="G5" s="972"/>
      <c r="H5" s="972"/>
      <c r="I5" s="972"/>
    </row>
    <row r="6" spans="1:9" s="430" customFormat="1" ht="18.75" customHeight="1">
      <c r="A6" s="680" t="s">
        <v>325</v>
      </c>
      <c r="B6" s="972" t="s">
        <v>604</v>
      </c>
      <c r="C6" s="972"/>
      <c r="D6" s="972"/>
      <c r="E6" s="972"/>
      <c r="F6" s="972"/>
      <c r="G6" s="455"/>
      <c r="H6" s="455"/>
      <c r="I6" s="455"/>
    </row>
    <row r="7" spans="1:9" s="430" customFormat="1" ht="18.75" customHeight="1">
      <c r="A7" s="680" t="s">
        <v>326</v>
      </c>
      <c r="B7" s="972" t="s">
        <v>410</v>
      </c>
      <c r="C7" s="972"/>
      <c r="D7" s="972"/>
      <c r="E7" s="972"/>
      <c r="F7" s="972" t="s">
        <v>411</v>
      </c>
      <c r="G7" s="972"/>
      <c r="H7" s="972"/>
      <c r="I7" s="972"/>
    </row>
    <row r="8" spans="1:9" s="430" customFormat="1" ht="18.75" customHeight="1">
      <c r="A8" s="680"/>
      <c r="B8" s="455"/>
      <c r="C8" s="455"/>
      <c r="D8" s="455"/>
      <c r="E8" s="455"/>
      <c r="F8" s="455"/>
      <c r="G8" s="455"/>
      <c r="H8" s="455"/>
      <c r="I8" s="455"/>
    </row>
    <row r="9" spans="1:9" s="430" customFormat="1" ht="18.75" customHeight="1" thickBot="1">
      <c r="A9" s="973" t="s">
        <v>112</v>
      </c>
      <c r="B9" s="973"/>
      <c r="C9" s="681"/>
      <c r="D9" s="681"/>
      <c r="E9" s="681"/>
      <c r="F9" s="681"/>
      <c r="G9" s="681"/>
      <c r="H9" s="681"/>
      <c r="I9" s="681"/>
    </row>
    <row r="10" spans="1:9" s="430" customFormat="1" ht="36.75" customHeight="1">
      <c r="A10" s="944"/>
      <c r="B10" s="944"/>
      <c r="C10" s="402" t="s">
        <v>605</v>
      </c>
      <c r="D10" s="402" t="s">
        <v>327</v>
      </c>
      <c r="E10" s="452" t="s">
        <v>328</v>
      </c>
      <c r="F10" s="976" t="s">
        <v>329</v>
      </c>
      <c r="G10" s="977"/>
      <c r="H10" s="681"/>
      <c r="I10" s="681"/>
    </row>
    <row r="11" spans="1:9" s="430" customFormat="1" ht="22.5" customHeight="1">
      <c r="A11" s="944" t="s">
        <v>606</v>
      </c>
      <c r="B11" s="944"/>
      <c r="C11" s="437"/>
      <c r="D11" s="437"/>
      <c r="E11" s="449"/>
      <c r="F11" s="978"/>
      <c r="G11" s="979"/>
      <c r="H11" s="681"/>
      <c r="I11" s="681"/>
    </row>
    <row r="12" spans="1:7" s="430" customFormat="1" ht="22.5" customHeight="1" thickBot="1">
      <c r="A12" s="944" t="s">
        <v>607</v>
      </c>
      <c r="B12" s="944"/>
      <c r="C12" s="437"/>
      <c r="D12" s="437"/>
      <c r="E12" s="449"/>
      <c r="F12" s="980"/>
      <c r="G12" s="981"/>
    </row>
    <row r="13" spans="1:7" s="430" customFormat="1" ht="22.5" customHeight="1" thickBot="1">
      <c r="A13" s="944" t="s">
        <v>608</v>
      </c>
      <c r="B13" s="944"/>
      <c r="C13" s="401">
        <f>SUM(C11:C12)</f>
        <v>0</v>
      </c>
      <c r="D13" s="400">
        <f>SUM(D11:D12)</f>
        <v>0</v>
      </c>
      <c r="E13" s="449">
        <f>SUM(E11:E12)</f>
        <v>0</v>
      </c>
      <c r="F13" s="691" t="s">
        <v>330</v>
      </c>
      <c r="G13" s="692" t="e">
        <f>F11/C11</f>
        <v>#DIV/0!</v>
      </c>
    </row>
    <row r="14" spans="1:9" s="430" customFormat="1" ht="48" customHeight="1">
      <c r="A14" s="967" t="s">
        <v>849</v>
      </c>
      <c r="B14" s="967"/>
      <c r="C14" s="967"/>
      <c r="D14" s="967"/>
      <c r="E14" s="967"/>
      <c r="F14" s="967"/>
      <c r="G14" s="967"/>
      <c r="H14" s="967"/>
      <c r="I14" s="967"/>
    </row>
    <row r="15" spans="1:9" s="430" customFormat="1" ht="20.25" customHeight="1">
      <c r="A15" s="453"/>
      <c r="B15" s="453"/>
      <c r="C15" s="453"/>
      <c r="D15" s="453"/>
      <c r="E15" s="453"/>
      <c r="F15" s="453"/>
      <c r="G15" s="453"/>
      <c r="H15" s="453"/>
      <c r="I15" s="453"/>
    </row>
    <row r="16" spans="1:9" s="430" customFormat="1" ht="20.25" customHeight="1">
      <c r="A16" s="945" t="s">
        <v>113</v>
      </c>
      <c r="B16" s="945"/>
      <c r="C16" s="945"/>
      <c r="D16" s="453"/>
      <c r="E16" s="453"/>
      <c r="F16" s="453"/>
      <c r="G16" s="453"/>
      <c r="H16" s="453"/>
      <c r="I16" s="453"/>
    </row>
    <row r="17" spans="1:9" s="430" customFormat="1" ht="20.25" customHeight="1">
      <c r="A17" s="441" t="s">
        <v>344</v>
      </c>
      <c r="B17" s="817"/>
      <c r="C17" s="444" t="s">
        <v>345</v>
      </c>
      <c r="D17" s="683" t="s">
        <v>431</v>
      </c>
      <c r="E17" s="818"/>
      <c r="F17" s="453"/>
      <c r="G17" s="453"/>
      <c r="H17" s="453"/>
      <c r="I17" s="453"/>
    </row>
    <row r="18" spans="1:9" s="430" customFormat="1" ht="20.25" customHeight="1">
      <c r="A18" s="684" t="s">
        <v>341</v>
      </c>
      <c r="B18" s="962"/>
      <c r="C18" s="962"/>
      <c r="D18" s="962"/>
      <c r="E18" s="962"/>
      <c r="F18" s="453"/>
      <c r="G18" s="453"/>
      <c r="H18" s="453"/>
      <c r="I18" s="453"/>
    </row>
    <row r="19" spans="1:9" s="430" customFormat="1" ht="20.25" customHeight="1">
      <c r="A19" s="684" t="s">
        <v>432</v>
      </c>
      <c r="B19" s="688"/>
      <c r="C19" s="689" t="s">
        <v>627</v>
      </c>
      <c r="D19" s="690">
        <f>ROUNDDOWN(B17*(B19/100),0)</f>
        <v>0</v>
      </c>
      <c r="E19" s="961" t="s">
        <v>346</v>
      </c>
      <c r="F19" s="961"/>
      <c r="G19" s="453"/>
      <c r="H19" s="453"/>
      <c r="I19" s="453"/>
    </row>
    <row r="20" spans="1:9" s="430" customFormat="1" ht="20.25" customHeight="1">
      <c r="A20" s="684" t="s">
        <v>433</v>
      </c>
      <c r="B20" s="686"/>
      <c r="C20" s="682" t="s">
        <v>627</v>
      </c>
      <c r="D20" s="690">
        <f>ROUNDDOWN(B17*(B20/100),0)</f>
        <v>0</v>
      </c>
      <c r="E20" s="961" t="s">
        <v>430</v>
      </c>
      <c r="F20" s="961"/>
      <c r="G20" s="453"/>
      <c r="H20" s="453"/>
      <c r="I20" s="453"/>
    </row>
    <row r="21" spans="1:9" s="430" customFormat="1" ht="20.25" customHeight="1">
      <c r="A21" s="684" t="s">
        <v>331</v>
      </c>
      <c r="B21" s="686"/>
      <c r="C21" s="682" t="s">
        <v>336</v>
      </c>
      <c r="D21" s="948" t="s">
        <v>343</v>
      </c>
      <c r="E21" s="948"/>
      <c r="F21" s="453"/>
      <c r="G21" s="453"/>
      <c r="H21" s="453"/>
      <c r="I21" s="453"/>
    </row>
    <row r="22" spans="1:9" s="430" customFormat="1" ht="20.25" customHeight="1">
      <c r="A22" s="684" t="s">
        <v>342</v>
      </c>
      <c r="B22" s="946"/>
      <c r="C22" s="946"/>
      <c r="D22" s="946"/>
      <c r="E22" s="946"/>
      <c r="F22" s="453"/>
      <c r="G22" s="453"/>
      <c r="H22" s="453"/>
      <c r="I22" s="453"/>
    </row>
    <row r="23" spans="1:9" s="430" customFormat="1" ht="20.25" customHeight="1">
      <c r="A23" s="685" t="s">
        <v>338</v>
      </c>
      <c r="B23" s="687" t="s">
        <v>333</v>
      </c>
      <c r="C23" s="446"/>
      <c r="D23" s="947" t="s">
        <v>339</v>
      </c>
      <c r="E23" s="947"/>
      <c r="F23" s="453"/>
      <c r="G23" s="453"/>
      <c r="H23" s="453"/>
      <c r="I23" s="453"/>
    </row>
    <row r="24" spans="1:9" s="430" customFormat="1" ht="20.25" customHeight="1">
      <c r="A24" s="684" t="s">
        <v>332</v>
      </c>
      <c r="B24" s="686"/>
      <c r="C24" s="682" t="s">
        <v>336</v>
      </c>
      <c r="D24" s="953" t="s">
        <v>334</v>
      </c>
      <c r="E24" s="953"/>
      <c r="F24" s="453"/>
      <c r="G24" s="453"/>
      <c r="H24" s="453"/>
      <c r="I24" s="453"/>
    </row>
    <row r="25" spans="1:9" s="430" customFormat="1" ht="20.25" customHeight="1">
      <c r="A25" s="400" t="s">
        <v>337</v>
      </c>
      <c r="B25" s="960"/>
      <c r="C25" s="960"/>
      <c r="D25" s="960"/>
      <c r="E25" s="960"/>
      <c r="F25" s="453"/>
      <c r="G25" s="453"/>
      <c r="H25" s="453"/>
      <c r="I25" s="453"/>
    </row>
    <row r="26" spans="1:9" s="430" customFormat="1" ht="20.25" customHeight="1">
      <c r="A26" s="684" t="s">
        <v>335</v>
      </c>
      <c r="B26" s="687" t="s">
        <v>333</v>
      </c>
      <c r="C26" s="402" t="s">
        <v>340</v>
      </c>
      <c r="D26" s="953"/>
      <c r="E26" s="953"/>
      <c r="F26" s="453"/>
      <c r="G26" s="453"/>
      <c r="H26" s="453"/>
      <c r="I26" s="453"/>
    </row>
    <row r="27" spans="1:9" s="430" customFormat="1" ht="20.25" customHeight="1">
      <c r="A27" s="453"/>
      <c r="B27" s="453"/>
      <c r="C27" s="453"/>
      <c r="D27" s="453"/>
      <c r="E27" s="453"/>
      <c r="F27" s="453"/>
      <c r="G27" s="453"/>
      <c r="H27" s="453"/>
      <c r="I27" s="453"/>
    </row>
    <row r="28" spans="1:2" s="430" customFormat="1" ht="26.25" customHeight="1">
      <c r="A28" s="966" t="s">
        <v>115</v>
      </c>
      <c r="B28" s="966"/>
    </row>
    <row r="29" spans="1:9" s="430" customFormat="1" ht="24.75" customHeight="1" thickBot="1">
      <c r="A29" s="952" t="s">
        <v>847</v>
      </c>
      <c r="B29" s="952"/>
      <c r="C29" s="952"/>
      <c r="D29" s="952"/>
      <c r="E29" s="952"/>
      <c r="F29" s="952"/>
      <c r="G29" s="952"/>
      <c r="H29" s="952"/>
      <c r="I29" s="952"/>
    </row>
    <row r="30" spans="1:9" ht="17.25" customHeight="1">
      <c r="A30" s="963" t="s">
        <v>281</v>
      </c>
      <c r="B30" s="956" t="s">
        <v>282</v>
      </c>
      <c r="C30" s="957"/>
      <c r="D30" s="957"/>
      <c r="E30" s="958"/>
      <c r="F30" s="956" t="s">
        <v>283</v>
      </c>
      <c r="G30" s="957"/>
      <c r="H30" s="957"/>
      <c r="I30" s="958"/>
    </row>
    <row r="31" spans="1:9" ht="17.25" customHeight="1">
      <c r="A31" s="964"/>
      <c r="B31" s="954" t="s">
        <v>284</v>
      </c>
      <c r="C31" s="955"/>
      <c r="D31" s="399" t="s">
        <v>285</v>
      </c>
      <c r="E31" s="965" t="s">
        <v>90</v>
      </c>
      <c r="F31" s="954" t="s">
        <v>284</v>
      </c>
      <c r="G31" s="955"/>
      <c r="H31" s="399" t="s">
        <v>285</v>
      </c>
      <c r="I31" s="965" t="s">
        <v>90</v>
      </c>
    </row>
    <row r="32" spans="1:9" ht="24">
      <c r="A32" s="964"/>
      <c r="B32" s="403" t="s">
        <v>286</v>
      </c>
      <c r="C32" s="431" t="s">
        <v>300</v>
      </c>
      <c r="D32" s="399" t="s">
        <v>286</v>
      </c>
      <c r="E32" s="965"/>
      <c r="F32" s="403" t="s">
        <v>286</v>
      </c>
      <c r="G32" s="431" t="s">
        <v>300</v>
      </c>
      <c r="H32" s="399" t="s">
        <v>286</v>
      </c>
      <c r="I32" s="965"/>
    </row>
    <row r="33" spans="1:9" ht="24.75" customHeight="1">
      <c r="A33" s="408" t="s">
        <v>287</v>
      </c>
      <c r="B33" s="409"/>
      <c r="C33" s="432"/>
      <c r="D33" s="419"/>
      <c r="E33" s="404"/>
      <c r="F33" s="409"/>
      <c r="G33" s="437"/>
      <c r="H33" s="400"/>
      <c r="I33" s="404"/>
    </row>
    <row r="34" spans="1:9" ht="24.75" customHeight="1">
      <c r="A34" s="408" t="s">
        <v>288</v>
      </c>
      <c r="B34" s="409"/>
      <c r="C34" s="432"/>
      <c r="D34" s="400"/>
      <c r="E34" s="404"/>
      <c r="F34" s="409"/>
      <c r="G34" s="437"/>
      <c r="H34" s="400"/>
      <c r="I34" s="404"/>
    </row>
    <row r="35" spans="1:9" ht="24.75" customHeight="1">
      <c r="A35" s="408" t="s">
        <v>289</v>
      </c>
      <c r="B35" s="409"/>
      <c r="C35" s="432"/>
      <c r="D35" s="419"/>
      <c r="E35" s="404"/>
      <c r="F35" s="409"/>
      <c r="G35" s="437"/>
      <c r="H35" s="400"/>
      <c r="I35" s="404"/>
    </row>
    <row r="36" spans="1:9" ht="24.75" customHeight="1">
      <c r="A36" s="408" t="s">
        <v>293</v>
      </c>
      <c r="B36" s="409"/>
      <c r="C36" s="432"/>
      <c r="D36" s="400"/>
      <c r="E36" s="404"/>
      <c r="F36" s="409"/>
      <c r="G36" s="437"/>
      <c r="H36" s="400"/>
      <c r="I36" s="404"/>
    </row>
    <row r="37" spans="1:9" ht="24.75" customHeight="1" thickBot="1">
      <c r="A37" s="408" t="s">
        <v>294</v>
      </c>
      <c r="B37" s="409"/>
      <c r="C37" s="432"/>
      <c r="D37" s="400"/>
      <c r="E37" s="404"/>
      <c r="F37" s="409"/>
      <c r="G37" s="437"/>
      <c r="H37" s="400"/>
      <c r="I37" s="404"/>
    </row>
    <row r="38" spans="1:9" ht="24.75" customHeight="1">
      <c r="A38" s="407" t="s">
        <v>290</v>
      </c>
      <c r="B38" s="420"/>
      <c r="C38" s="433"/>
      <c r="D38" s="421"/>
      <c r="E38" s="422"/>
      <c r="F38" s="420"/>
      <c r="G38" s="438"/>
      <c r="H38" s="421"/>
      <c r="I38" s="422"/>
    </row>
    <row r="39" spans="1:9" ht="24.75" customHeight="1">
      <c r="A39" s="408" t="s">
        <v>291</v>
      </c>
      <c r="B39" s="409"/>
      <c r="C39" s="432"/>
      <c r="D39" s="400"/>
      <c r="E39" s="404"/>
      <c r="F39" s="409"/>
      <c r="G39" s="437"/>
      <c r="H39" s="400"/>
      <c r="I39" s="404"/>
    </row>
    <row r="40" spans="1:9" ht="24.75" customHeight="1" thickBot="1">
      <c r="A40" s="423" t="s">
        <v>292</v>
      </c>
      <c r="B40" s="410"/>
      <c r="C40" s="434"/>
      <c r="D40" s="405"/>
      <c r="E40" s="406"/>
      <c r="F40" s="410"/>
      <c r="G40" s="439"/>
      <c r="H40" s="405"/>
      <c r="I40" s="406"/>
    </row>
    <row r="41" spans="1:9" ht="24.75" customHeight="1">
      <c r="A41" s="408" t="s">
        <v>295</v>
      </c>
      <c r="B41" s="409"/>
      <c r="C41" s="432"/>
      <c r="D41" s="400"/>
      <c r="E41" s="404"/>
      <c r="F41" s="409"/>
      <c r="G41" s="437"/>
      <c r="H41" s="400"/>
      <c r="I41" s="404"/>
    </row>
    <row r="42" spans="1:9" ht="24.75" customHeight="1">
      <c r="A42" s="408" t="s">
        <v>296</v>
      </c>
      <c r="B42" s="409"/>
      <c r="C42" s="432"/>
      <c r="D42" s="400"/>
      <c r="E42" s="404"/>
      <c r="F42" s="409"/>
      <c r="G42" s="437"/>
      <c r="H42" s="400"/>
      <c r="I42" s="404"/>
    </row>
    <row r="43" spans="1:9" ht="24.75" customHeight="1">
      <c r="A43" s="408" t="s">
        <v>297</v>
      </c>
      <c r="B43" s="409"/>
      <c r="C43" s="432"/>
      <c r="D43" s="400"/>
      <c r="E43" s="404"/>
      <c r="F43" s="409"/>
      <c r="G43" s="437"/>
      <c r="H43" s="400"/>
      <c r="I43" s="404"/>
    </row>
    <row r="44" spans="1:9" ht="24.75" customHeight="1" thickBot="1">
      <c r="A44" s="411" t="s">
        <v>298</v>
      </c>
      <c r="B44" s="412"/>
      <c r="C44" s="435"/>
      <c r="D44" s="413"/>
      <c r="E44" s="414"/>
      <c r="F44" s="412"/>
      <c r="G44" s="440"/>
      <c r="H44" s="413"/>
      <c r="I44" s="414"/>
    </row>
    <row r="45" spans="1:9" ht="24.75" customHeight="1" thickBot="1">
      <c r="A45" s="415" t="s">
        <v>299</v>
      </c>
      <c r="B45" s="416">
        <f aca="true" t="shared" si="0" ref="B45:I45">SUM(B33:B44)</f>
        <v>0</v>
      </c>
      <c r="C45" s="436">
        <f t="shared" si="0"/>
        <v>0</v>
      </c>
      <c r="D45" s="417">
        <f t="shared" si="0"/>
        <v>0</v>
      </c>
      <c r="E45" s="418">
        <f t="shared" si="0"/>
        <v>0</v>
      </c>
      <c r="F45" s="416">
        <f t="shared" si="0"/>
        <v>0</v>
      </c>
      <c r="G45" s="436">
        <f t="shared" si="0"/>
        <v>0</v>
      </c>
      <c r="H45" s="417">
        <f t="shared" si="0"/>
        <v>0</v>
      </c>
      <c r="I45" s="418">
        <f t="shared" si="0"/>
        <v>0</v>
      </c>
    </row>
    <row r="46" spans="1:9" ht="12">
      <c r="A46" s="398"/>
      <c r="B46" s="398"/>
      <c r="C46" s="398"/>
      <c r="D46" s="398"/>
      <c r="E46" s="398"/>
      <c r="F46" s="398"/>
      <c r="G46" s="398"/>
      <c r="H46" s="398"/>
      <c r="I46" s="398"/>
    </row>
    <row r="47" spans="1:9" ht="15" customHeight="1">
      <c r="A47" s="959" t="s">
        <v>301</v>
      </c>
      <c r="B47" s="959"/>
      <c r="C47" s="959"/>
      <c r="D47" s="959"/>
      <c r="E47" s="959"/>
      <c r="F47" s="959"/>
      <c r="G47" s="959"/>
      <c r="H47" s="959"/>
      <c r="I47" s="398"/>
    </row>
    <row r="48" spans="1:9" ht="15" customHeight="1">
      <c r="A48" s="959" t="s">
        <v>302</v>
      </c>
      <c r="B48" s="959"/>
      <c r="C48" s="959"/>
      <c r="D48" s="959"/>
      <c r="E48" s="959"/>
      <c r="F48" s="959"/>
      <c r="G48" s="959"/>
      <c r="H48" s="959"/>
      <c r="I48" s="398"/>
    </row>
    <row r="49" spans="1:9" ht="15" customHeight="1">
      <c r="A49" s="959" t="s">
        <v>434</v>
      </c>
      <c r="B49" s="959"/>
      <c r="C49" s="959"/>
      <c r="D49" s="959"/>
      <c r="E49" s="959"/>
      <c r="F49" s="959"/>
      <c r="G49" s="959"/>
      <c r="H49" s="959"/>
      <c r="I49" s="398"/>
    </row>
    <row r="51" spans="1:9" ht="26.25" customHeight="1">
      <c r="A51" s="972" t="s">
        <v>116</v>
      </c>
      <c r="B51" s="972"/>
      <c r="C51" s="972"/>
      <c r="D51" s="972"/>
      <c r="E51" s="972"/>
      <c r="F51" s="972"/>
      <c r="G51" s="972"/>
      <c r="H51" s="972"/>
      <c r="I51" s="972"/>
    </row>
    <row r="52" spans="1:9" ht="45" customHeight="1">
      <c r="A52" s="441" t="s">
        <v>239</v>
      </c>
      <c r="B52" s="402" t="s">
        <v>601</v>
      </c>
      <c r="C52" s="968" t="s">
        <v>600</v>
      </c>
      <c r="D52" s="969"/>
      <c r="E52" s="969"/>
      <c r="F52" s="969"/>
      <c r="G52" s="969"/>
      <c r="H52" s="968" t="s">
        <v>602</v>
      </c>
      <c r="I52" s="970"/>
    </row>
    <row r="53" spans="1:9" ht="37.5" customHeight="1">
      <c r="A53" s="447" t="s">
        <v>318</v>
      </c>
      <c r="B53" s="445"/>
      <c r="C53" s="442" t="s">
        <v>303</v>
      </c>
      <c r="D53" s="443">
        <v>8</v>
      </c>
      <c r="E53" s="441" t="s">
        <v>304</v>
      </c>
      <c r="F53" s="443"/>
      <c r="G53" s="446" t="s">
        <v>309</v>
      </c>
      <c r="H53" s="451">
        <f>B53*D53*F53</f>
        <v>0</v>
      </c>
      <c r="I53" s="444" t="s">
        <v>314</v>
      </c>
    </row>
    <row r="54" spans="1:9" ht="37.5" customHeight="1">
      <c r="A54" s="447" t="s">
        <v>319</v>
      </c>
      <c r="B54" s="445"/>
      <c r="C54" s="442" t="s">
        <v>305</v>
      </c>
      <c r="D54" s="443"/>
      <c r="E54" s="441" t="s">
        <v>306</v>
      </c>
      <c r="F54" s="443"/>
      <c r="G54" s="446" t="s">
        <v>309</v>
      </c>
      <c r="H54" s="451">
        <f>B54*D54*F54</f>
        <v>0</v>
      </c>
      <c r="I54" s="444" t="s">
        <v>315</v>
      </c>
    </row>
    <row r="55" spans="1:9" ht="37.5" customHeight="1">
      <c r="A55" s="447" t="s">
        <v>598</v>
      </c>
      <c r="B55" s="445"/>
      <c r="C55" s="442" t="s">
        <v>307</v>
      </c>
      <c r="D55" s="443"/>
      <c r="E55" s="441" t="s">
        <v>308</v>
      </c>
      <c r="F55" s="443"/>
      <c r="G55" s="446" t="s">
        <v>309</v>
      </c>
      <c r="H55" s="451">
        <f>B55*D55*F55</f>
        <v>0</v>
      </c>
      <c r="I55" s="444" t="s">
        <v>316</v>
      </c>
    </row>
    <row r="56" spans="1:9" ht="37.5" customHeight="1">
      <c r="A56" s="447" t="s">
        <v>599</v>
      </c>
      <c r="B56" s="445"/>
      <c r="C56" s="442" t="s">
        <v>307</v>
      </c>
      <c r="D56" s="443"/>
      <c r="E56" s="441" t="s">
        <v>308</v>
      </c>
      <c r="F56" s="443"/>
      <c r="G56" s="446" t="s">
        <v>309</v>
      </c>
      <c r="H56" s="451">
        <f>B56*D56*F56</f>
        <v>0</v>
      </c>
      <c r="I56" s="444" t="s">
        <v>317</v>
      </c>
    </row>
    <row r="57" spans="1:9" ht="34.5" customHeight="1">
      <c r="A57" s="441" t="s">
        <v>90</v>
      </c>
      <c r="B57" s="448">
        <f>SUM(B53:B56)</f>
        <v>0</v>
      </c>
      <c r="C57" s="949"/>
      <c r="D57" s="950"/>
      <c r="E57" s="950"/>
      <c r="F57" s="950"/>
      <c r="G57" s="951"/>
      <c r="H57" s="451">
        <f>SUM(H53:H56)</f>
        <v>0</v>
      </c>
      <c r="I57" s="444" t="s">
        <v>603</v>
      </c>
    </row>
    <row r="58" spans="1:6" ht="27.75" customHeight="1">
      <c r="A58" s="971" t="s">
        <v>609</v>
      </c>
      <c r="B58" s="971"/>
      <c r="C58" s="971"/>
      <c r="D58" s="971"/>
      <c r="E58" s="971"/>
      <c r="F58" s="430"/>
    </row>
    <row r="59" spans="1:9" ht="27.75" customHeight="1">
      <c r="A59" s="945" t="s">
        <v>610</v>
      </c>
      <c r="B59" s="945"/>
      <c r="C59" s="945"/>
      <c r="D59" s="945"/>
      <c r="E59" s="945"/>
      <c r="F59" s="945"/>
      <c r="H59" s="450">
        <f>IF(H57&gt;0,(ROUNDDOWN(C13/(H57/(D53*F53)),1)),"")</f>
      </c>
      <c r="I59" s="430" t="s">
        <v>611</v>
      </c>
    </row>
    <row r="60" ht="27.75" customHeight="1"/>
  </sheetData>
  <sheetProtection/>
  <mergeCells count="44">
    <mergeCell ref="F10:G10"/>
    <mergeCell ref="A10:B10"/>
    <mergeCell ref="A11:B11"/>
    <mergeCell ref="A12:B12"/>
    <mergeCell ref="B7:E7"/>
    <mergeCell ref="F7:I7"/>
    <mergeCell ref="F11:G11"/>
    <mergeCell ref="F12:G12"/>
    <mergeCell ref="B6:F6"/>
    <mergeCell ref="A9:B9"/>
    <mergeCell ref="A1:B1"/>
    <mergeCell ref="A2:I2"/>
    <mergeCell ref="A4:B4"/>
    <mergeCell ref="A5:I5"/>
    <mergeCell ref="A59:F59"/>
    <mergeCell ref="A28:B28"/>
    <mergeCell ref="A14:I14"/>
    <mergeCell ref="C52:G52"/>
    <mergeCell ref="H52:I52"/>
    <mergeCell ref="I31:I32"/>
    <mergeCell ref="F30:I30"/>
    <mergeCell ref="A58:E58"/>
    <mergeCell ref="A51:I51"/>
    <mergeCell ref="A47:H47"/>
    <mergeCell ref="A48:H48"/>
    <mergeCell ref="A49:H49"/>
    <mergeCell ref="B25:E25"/>
    <mergeCell ref="E19:F19"/>
    <mergeCell ref="E20:F20"/>
    <mergeCell ref="B18:E18"/>
    <mergeCell ref="A30:A32"/>
    <mergeCell ref="E31:E32"/>
    <mergeCell ref="F31:G31"/>
    <mergeCell ref="D26:E26"/>
    <mergeCell ref="A13:B13"/>
    <mergeCell ref="A16:C16"/>
    <mergeCell ref="B22:E22"/>
    <mergeCell ref="D23:E23"/>
    <mergeCell ref="D21:E21"/>
    <mergeCell ref="C57:G57"/>
    <mergeCell ref="A29:I29"/>
    <mergeCell ref="D24:E24"/>
    <mergeCell ref="B31:C31"/>
    <mergeCell ref="B30:E30"/>
  </mergeCells>
  <printOptions horizontalCentered="1"/>
  <pageMargins left="0.7874015748031497" right="0.5511811023622047" top="0.3937007874015748" bottom="0.5118110236220472" header="0.1968503937007874" footer="0.2755905511811024"/>
  <pageSetup horizontalDpi="600" verticalDpi="600" orientation="portrait" paperSize="9" scale="78" r:id="rId3"/>
  <rowBreaks count="1" manualBreakCount="1">
    <brk id="50" max="255" man="1"/>
  </rowBreaks>
  <legacyDrawing r:id="rId2"/>
</worksheet>
</file>

<file path=xl/worksheets/sheet10.xml><?xml version="1.0" encoding="utf-8"?>
<worksheet xmlns="http://schemas.openxmlformats.org/spreadsheetml/2006/main" xmlns:r="http://schemas.openxmlformats.org/officeDocument/2006/relationships">
  <sheetPr>
    <tabColor indexed="45"/>
    <pageSetUpPr fitToPage="1"/>
  </sheetPr>
  <dimension ref="A1:J34"/>
  <sheetViews>
    <sheetView view="pageBreakPreview" zoomScaleSheetLayoutView="100" zoomScalePageLayoutView="0" workbookViewId="0" topLeftCell="A22">
      <selection activeCell="C13" sqref="C13"/>
    </sheetView>
  </sheetViews>
  <sheetFormatPr defaultColWidth="9.00390625" defaultRowHeight="13.5"/>
  <cols>
    <col min="1" max="1" width="2.625" style="0" customWidth="1"/>
    <col min="2" max="2" width="3.625" style="0" customWidth="1"/>
    <col min="3" max="3" width="5.625" style="0" customWidth="1"/>
    <col min="4" max="6" width="12.50390625" style="0" customWidth="1"/>
    <col min="8" max="10" width="12.50390625" style="0" customWidth="1"/>
  </cols>
  <sheetData>
    <row r="1" spans="1:4" s="16" customFormat="1" ht="23.25" customHeight="1">
      <c r="A1" s="1177" t="s">
        <v>426</v>
      </c>
      <c r="B1" s="1177"/>
      <c r="C1" s="1177"/>
      <c r="D1" s="1177"/>
    </row>
    <row r="2" spans="2:10" s="16" customFormat="1" ht="29.25" customHeight="1">
      <c r="B2" s="1176" t="s">
        <v>78</v>
      </c>
      <c r="C2" s="1176"/>
      <c r="D2" s="1176"/>
      <c r="E2" s="1176"/>
      <c r="F2" s="1176"/>
      <c r="G2" s="1176"/>
      <c r="H2" s="1176"/>
      <c r="I2" s="1176"/>
      <c r="J2" s="1176"/>
    </row>
    <row r="3" s="16" customFormat="1" ht="13.5"/>
    <row r="4" spans="1:10" s="16" customFormat="1" ht="13.5">
      <c r="A4" s="21"/>
      <c r="B4" s="1188" t="s">
        <v>428</v>
      </c>
      <c r="C4" s="1188"/>
      <c r="D4" s="1188"/>
      <c r="E4" s="1188"/>
      <c r="F4" s="1188"/>
      <c r="G4" s="1187" t="s">
        <v>207</v>
      </c>
      <c r="H4" s="1187"/>
      <c r="I4" s="1187"/>
      <c r="J4" s="1187"/>
    </row>
    <row r="5" s="16" customFormat="1" ht="13.5"/>
    <row r="6" spans="2:10" s="16" customFormat="1" ht="13.5">
      <c r="B6" s="1203" t="s">
        <v>612</v>
      </c>
      <c r="C6" s="1203"/>
      <c r="D6" s="1194"/>
      <c r="E6" s="1194"/>
      <c r="G6" s="46" t="s">
        <v>613</v>
      </c>
      <c r="H6" s="1189" t="s">
        <v>188</v>
      </c>
      <c r="I6" s="1189"/>
      <c r="J6" s="16" t="s">
        <v>625</v>
      </c>
    </row>
    <row r="7" spans="2:8" s="16" customFormat="1" ht="13.5">
      <c r="B7" s="22"/>
      <c r="C7" s="22"/>
      <c r="D7" s="24"/>
      <c r="E7" s="24"/>
      <c r="G7" s="22"/>
      <c r="H7" s="25"/>
    </row>
    <row r="8" spans="2:9" s="16" customFormat="1" ht="13.5">
      <c r="B8" s="22"/>
      <c r="G8" s="46" t="s">
        <v>624</v>
      </c>
      <c r="H8" s="810"/>
      <c r="I8" s="16" t="s">
        <v>189</v>
      </c>
    </row>
    <row r="9" s="16" customFormat="1" ht="14.25" thickBot="1">
      <c r="J9" s="22" t="s">
        <v>626</v>
      </c>
    </row>
    <row r="10" spans="2:10" s="16" customFormat="1" ht="18" customHeight="1">
      <c r="B10" s="1204" t="s">
        <v>614</v>
      </c>
      <c r="C10" s="1204"/>
      <c r="D10" s="1204" t="s">
        <v>617</v>
      </c>
      <c r="E10" s="1204"/>
      <c r="F10" s="1205"/>
      <c r="G10" s="1181" t="s">
        <v>621</v>
      </c>
      <c r="H10" s="1182"/>
      <c r="I10" s="1182"/>
      <c r="J10" s="1183"/>
    </row>
    <row r="11" spans="2:10" s="16" customFormat="1" ht="27" customHeight="1">
      <c r="B11" s="28" t="s">
        <v>615</v>
      </c>
      <c r="C11" s="29" t="s">
        <v>616</v>
      </c>
      <c r="D11" s="26" t="s">
        <v>618</v>
      </c>
      <c r="E11" s="30" t="s">
        <v>619</v>
      </c>
      <c r="F11" s="26" t="s">
        <v>620</v>
      </c>
      <c r="G11" s="31" t="s">
        <v>620</v>
      </c>
      <c r="H11" s="27" t="s">
        <v>320</v>
      </c>
      <c r="I11" s="27" t="s">
        <v>629</v>
      </c>
      <c r="J11" s="160" t="s">
        <v>630</v>
      </c>
    </row>
    <row r="12" spans="2:10" s="16" customFormat="1" ht="22.5" customHeight="1">
      <c r="B12" s="32">
        <v>1</v>
      </c>
      <c r="C12" s="33">
        <v>1</v>
      </c>
      <c r="D12" s="458"/>
      <c r="E12" s="459"/>
      <c r="F12" s="191">
        <f aca="true" t="shared" si="0" ref="F12:F32">SUM(D12:E12)</f>
        <v>0</v>
      </c>
      <c r="G12" s="195">
        <f aca="true" t="shared" si="1" ref="G12:G34">SUM(H12:J12)</f>
        <v>0</v>
      </c>
      <c r="H12" s="464"/>
      <c r="I12" s="465"/>
      <c r="J12" s="466"/>
    </row>
    <row r="13" spans="2:10" s="16" customFormat="1" ht="22.5" customHeight="1">
      <c r="B13" s="36">
        <v>2</v>
      </c>
      <c r="C13" s="37">
        <f>C12+1</f>
        <v>2</v>
      </c>
      <c r="D13" s="460"/>
      <c r="E13" s="461"/>
      <c r="F13" s="193">
        <f t="shared" si="0"/>
        <v>0</v>
      </c>
      <c r="G13" s="198">
        <f t="shared" si="1"/>
        <v>0</v>
      </c>
      <c r="H13" s="467"/>
      <c r="I13" s="468"/>
      <c r="J13" s="469"/>
    </row>
    <row r="14" spans="2:10" s="16" customFormat="1" ht="22.5" customHeight="1">
      <c r="B14" s="36">
        <v>3</v>
      </c>
      <c r="C14" s="37">
        <f aca="true" t="shared" si="2" ref="C14:C31">C13+1</f>
        <v>3</v>
      </c>
      <c r="D14" s="460"/>
      <c r="E14" s="461"/>
      <c r="F14" s="193">
        <f t="shared" si="0"/>
        <v>0</v>
      </c>
      <c r="G14" s="198">
        <f t="shared" si="1"/>
        <v>0</v>
      </c>
      <c r="H14" s="467"/>
      <c r="I14" s="468"/>
      <c r="J14" s="469"/>
    </row>
    <row r="15" spans="2:10" s="16" customFormat="1" ht="22.5" customHeight="1">
      <c r="B15" s="36">
        <v>4</v>
      </c>
      <c r="C15" s="37">
        <f t="shared" si="2"/>
        <v>4</v>
      </c>
      <c r="D15" s="460"/>
      <c r="E15" s="461"/>
      <c r="F15" s="193">
        <f t="shared" si="0"/>
        <v>0</v>
      </c>
      <c r="G15" s="198">
        <f t="shared" si="1"/>
        <v>0</v>
      </c>
      <c r="H15" s="467"/>
      <c r="I15" s="468"/>
      <c r="J15" s="469"/>
    </row>
    <row r="16" spans="2:10" s="16" customFormat="1" ht="22.5" customHeight="1">
      <c r="B16" s="36">
        <v>5</v>
      </c>
      <c r="C16" s="37">
        <f t="shared" si="2"/>
        <v>5</v>
      </c>
      <c r="D16" s="460"/>
      <c r="E16" s="461"/>
      <c r="F16" s="193">
        <f t="shared" si="0"/>
        <v>0</v>
      </c>
      <c r="G16" s="198">
        <f t="shared" si="1"/>
        <v>0</v>
      </c>
      <c r="H16" s="467"/>
      <c r="I16" s="468"/>
      <c r="J16" s="469"/>
    </row>
    <row r="17" spans="2:10" s="16" customFormat="1" ht="22.5" customHeight="1">
      <c r="B17" s="36">
        <v>6</v>
      </c>
      <c r="C17" s="37">
        <f t="shared" si="2"/>
        <v>6</v>
      </c>
      <c r="D17" s="460"/>
      <c r="E17" s="461"/>
      <c r="F17" s="193">
        <f t="shared" si="0"/>
        <v>0</v>
      </c>
      <c r="G17" s="198">
        <f t="shared" si="1"/>
        <v>0</v>
      </c>
      <c r="H17" s="467"/>
      <c r="I17" s="468"/>
      <c r="J17" s="469"/>
    </row>
    <row r="18" spans="2:10" s="16" customFormat="1" ht="22.5" customHeight="1">
      <c r="B18" s="36">
        <v>7</v>
      </c>
      <c r="C18" s="37">
        <f t="shared" si="2"/>
        <v>7</v>
      </c>
      <c r="D18" s="460"/>
      <c r="E18" s="461"/>
      <c r="F18" s="193">
        <f t="shared" si="0"/>
        <v>0</v>
      </c>
      <c r="G18" s="198">
        <f t="shared" si="1"/>
        <v>0</v>
      </c>
      <c r="H18" s="467"/>
      <c r="I18" s="468"/>
      <c r="J18" s="469"/>
    </row>
    <row r="19" spans="2:10" s="16" customFormat="1" ht="22.5" customHeight="1">
      <c r="B19" s="36">
        <v>8</v>
      </c>
      <c r="C19" s="37">
        <f t="shared" si="2"/>
        <v>8</v>
      </c>
      <c r="D19" s="460"/>
      <c r="E19" s="461"/>
      <c r="F19" s="193">
        <f t="shared" si="0"/>
        <v>0</v>
      </c>
      <c r="G19" s="198">
        <f t="shared" si="1"/>
        <v>0</v>
      </c>
      <c r="H19" s="467"/>
      <c r="I19" s="468"/>
      <c r="J19" s="469"/>
    </row>
    <row r="20" spans="2:10" s="16" customFormat="1" ht="22.5" customHeight="1">
      <c r="B20" s="36">
        <v>9</v>
      </c>
      <c r="C20" s="37">
        <f t="shared" si="2"/>
        <v>9</v>
      </c>
      <c r="D20" s="460"/>
      <c r="E20" s="461"/>
      <c r="F20" s="193">
        <f t="shared" si="0"/>
        <v>0</v>
      </c>
      <c r="G20" s="198">
        <f t="shared" si="1"/>
        <v>0</v>
      </c>
      <c r="H20" s="467"/>
      <c r="I20" s="468"/>
      <c r="J20" s="469"/>
    </row>
    <row r="21" spans="2:10" s="16" customFormat="1" ht="22.5" customHeight="1">
      <c r="B21" s="36">
        <v>10</v>
      </c>
      <c r="C21" s="37">
        <f t="shared" si="2"/>
        <v>10</v>
      </c>
      <c r="D21" s="460"/>
      <c r="E21" s="461"/>
      <c r="F21" s="193">
        <f t="shared" si="0"/>
        <v>0</v>
      </c>
      <c r="G21" s="198">
        <f t="shared" si="1"/>
        <v>0</v>
      </c>
      <c r="H21" s="467"/>
      <c r="I21" s="468"/>
      <c r="J21" s="469"/>
    </row>
    <row r="22" spans="2:10" s="16" customFormat="1" ht="22.5" customHeight="1">
      <c r="B22" s="36">
        <v>11</v>
      </c>
      <c r="C22" s="37">
        <f t="shared" si="2"/>
        <v>11</v>
      </c>
      <c r="D22" s="460"/>
      <c r="E22" s="461"/>
      <c r="F22" s="193">
        <f t="shared" si="0"/>
        <v>0</v>
      </c>
      <c r="G22" s="198">
        <f t="shared" si="1"/>
        <v>0</v>
      </c>
      <c r="H22" s="467"/>
      <c r="I22" s="468"/>
      <c r="J22" s="469"/>
    </row>
    <row r="23" spans="2:10" s="16" customFormat="1" ht="22.5" customHeight="1">
      <c r="B23" s="36">
        <v>12</v>
      </c>
      <c r="C23" s="37">
        <f t="shared" si="2"/>
        <v>12</v>
      </c>
      <c r="D23" s="460"/>
      <c r="E23" s="461"/>
      <c r="F23" s="193">
        <f t="shared" si="0"/>
        <v>0</v>
      </c>
      <c r="G23" s="198">
        <f t="shared" si="1"/>
        <v>0</v>
      </c>
      <c r="H23" s="467"/>
      <c r="I23" s="468"/>
      <c r="J23" s="469"/>
    </row>
    <row r="24" spans="2:10" s="16" customFormat="1" ht="22.5" customHeight="1">
      <c r="B24" s="36">
        <v>13</v>
      </c>
      <c r="C24" s="37">
        <f t="shared" si="2"/>
        <v>13</v>
      </c>
      <c r="D24" s="460"/>
      <c r="E24" s="461"/>
      <c r="F24" s="193">
        <f t="shared" si="0"/>
        <v>0</v>
      </c>
      <c r="G24" s="198">
        <f t="shared" si="1"/>
        <v>0</v>
      </c>
      <c r="H24" s="467"/>
      <c r="I24" s="468"/>
      <c r="J24" s="469"/>
    </row>
    <row r="25" spans="2:10" s="16" customFormat="1" ht="22.5" customHeight="1">
      <c r="B25" s="36">
        <v>14</v>
      </c>
      <c r="C25" s="37">
        <f t="shared" si="2"/>
        <v>14</v>
      </c>
      <c r="D25" s="460"/>
      <c r="E25" s="461"/>
      <c r="F25" s="193">
        <f t="shared" si="0"/>
        <v>0</v>
      </c>
      <c r="G25" s="198">
        <f t="shared" si="1"/>
        <v>0</v>
      </c>
      <c r="H25" s="467"/>
      <c r="I25" s="468"/>
      <c r="J25" s="469"/>
    </row>
    <row r="26" spans="2:10" s="16" customFormat="1" ht="22.5" customHeight="1">
      <c r="B26" s="36">
        <v>15</v>
      </c>
      <c r="C26" s="37">
        <f t="shared" si="2"/>
        <v>15</v>
      </c>
      <c r="D26" s="460"/>
      <c r="E26" s="461"/>
      <c r="F26" s="193">
        <f t="shared" si="0"/>
        <v>0</v>
      </c>
      <c r="G26" s="198">
        <f t="shared" si="1"/>
        <v>0</v>
      </c>
      <c r="H26" s="467"/>
      <c r="I26" s="468"/>
      <c r="J26" s="469"/>
    </row>
    <row r="27" spans="2:10" s="16" customFormat="1" ht="22.5" customHeight="1">
      <c r="B27" s="36">
        <v>16</v>
      </c>
      <c r="C27" s="37">
        <f t="shared" si="2"/>
        <v>16</v>
      </c>
      <c r="D27" s="460"/>
      <c r="E27" s="461"/>
      <c r="F27" s="193">
        <f t="shared" si="0"/>
        <v>0</v>
      </c>
      <c r="G27" s="198">
        <f t="shared" si="1"/>
        <v>0</v>
      </c>
      <c r="H27" s="467"/>
      <c r="I27" s="468"/>
      <c r="J27" s="469"/>
    </row>
    <row r="28" spans="2:10" s="16" customFormat="1" ht="22.5" customHeight="1">
      <c r="B28" s="36">
        <v>17</v>
      </c>
      <c r="C28" s="37">
        <f t="shared" si="2"/>
        <v>17</v>
      </c>
      <c r="D28" s="460"/>
      <c r="E28" s="461"/>
      <c r="F28" s="193">
        <f t="shared" si="0"/>
        <v>0</v>
      </c>
      <c r="G28" s="198">
        <f t="shared" si="1"/>
        <v>0</v>
      </c>
      <c r="H28" s="467"/>
      <c r="I28" s="468"/>
      <c r="J28" s="469"/>
    </row>
    <row r="29" spans="2:10" s="16" customFormat="1" ht="22.5" customHeight="1">
      <c r="B29" s="36">
        <v>18</v>
      </c>
      <c r="C29" s="37">
        <f t="shared" si="2"/>
        <v>18</v>
      </c>
      <c r="D29" s="460"/>
      <c r="E29" s="461"/>
      <c r="F29" s="193">
        <f t="shared" si="0"/>
        <v>0</v>
      </c>
      <c r="G29" s="198">
        <f t="shared" si="1"/>
        <v>0</v>
      </c>
      <c r="H29" s="467"/>
      <c r="I29" s="468"/>
      <c r="J29" s="469"/>
    </row>
    <row r="30" spans="2:10" s="16" customFormat="1" ht="22.5" customHeight="1">
      <c r="B30" s="36">
        <v>19</v>
      </c>
      <c r="C30" s="37">
        <f t="shared" si="2"/>
        <v>19</v>
      </c>
      <c r="D30" s="460"/>
      <c r="E30" s="461"/>
      <c r="F30" s="193">
        <f t="shared" si="0"/>
        <v>0</v>
      </c>
      <c r="G30" s="198">
        <f t="shared" si="1"/>
        <v>0</v>
      </c>
      <c r="H30" s="467"/>
      <c r="I30" s="468"/>
      <c r="J30" s="469"/>
    </row>
    <row r="31" spans="2:10" s="16" customFormat="1" ht="22.5" customHeight="1">
      <c r="B31" s="38">
        <v>20</v>
      </c>
      <c r="C31" s="37">
        <f t="shared" si="2"/>
        <v>20</v>
      </c>
      <c r="D31" s="462"/>
      <c r="E31" s="463"/>
      <c r="F31" s="194">
        <f t="shared" si="0"/>
        <v>0</v>
      </c>
      <c r="G31" s="199">
        <f t="shared" si="1"/>
        <v>0</v>
      </c>
      <c r="H31" s="470"/>
      <c r="I31" s="471"/>
      <c r="J31" s="472"/>
    </row>
    <row r="32" spans="2:10" s="16" customFormat="1" ht="18" customHeight="1" thickBot="1">
      <c r="B32" s="1195" t="s">
        <v>620</v>
      </c>
      <c r="C32" s="1196"/>
      <c r="D32" s="191">
        <f>SUM(D12:D31)</f>
        <v>0</v>
      </c>
      <c r="E32" s="192">
        <f>SUM(E12:E31)</f>
        <v>0</v>
      </c>
      <c r="F32" s="191">
        <f t="shared" si="0"/>
        <v>0</v>
      </c>
      <c r="G32" s="195">
        <f t="shared" si="1"/>
        <v>0</v>
      </c>
      <c r="H32" s="196">
        <f>SUM(H12:H31)</f>
        <v>0</v>
      </c>
      <c r="I32" s="197">
        <f>SUM(I12:I31)</f>
        <v>0</v>
      </c>
      <c r="J32" s="222">
        <f>SUM(J12:J31)</f>
        <v>0</v>
      </c>
    </row>
    <row r="33" spans="2:10" s="16" customFormat="1" ht="18" customHeight="1" thickTop="1">
      <c r="B33" s="1197" t="s">
        <v>622</v>
      </c>
      <c r="C33" s="1198"/>
      <c r="D33" s="1199"/>
      <c r="E33" s="1190" t="s">
        <v>618</v>
      </c>
      <c r="F33" s="1191"/>
      <c r="G33" s="223">
        <f t="shared" si="1"/>
        <v>0</v>
      </c>
      <c r="H33" s="224"/>
      <c r="I33" s="225"/>
      <c r="J33" s="226"/>
    </row>
    <row r="34" spans="2:10" s="16" customFormat="1" ht="18" customHeight="1" thickBot="1">
      <c r="B34" s="1200"/>
      <c r="C34" s="1201"/>
      <c r="D34" s="1202"/>
      <c r="E34" s="1192" t="s">
        <v>619</v>
      </c>
      <c r="F34" s="1193"/>
      <c r="G34" s="227">
        <f t="shared" si="1"/>
        <v>0</v>
      </c>
      <c r="H34" s="228"/>
      <c r="I34" s="229"/>
      <c r="J34" s="230"/>
    </row>
    <row r="35" s="16" customFormat="1" ht="13.5" customHeight="1"/>
  </sheetData>
  <sheetProtection/>
  <mergeCells count="14">
    <mergeCell ref="E33:F33"/>
    <mergeCell ref="E34:F34"/>
    <mergeCell ref="D6:E6"/>
    <mergeCell ref="B32:C32"/>
    <mergeCell ref="B33:D34"/>
    <mergeCell ref="B6:C6"/>
    <mergeCell ref="B10:C10"/>
    <mergeCell ref="D10:F10"/>
    <mergeCell ref="A1:D1"/>
    <mergeCell ref="G4:J4"/>
    <mergeCell ref="B4:F4"/>
    <mergeCell ref="B2:J2"/>
    <mergeCell ref="H6:I6"/>
    <mergeCell ref="G10:J10"/>
  </mergeCells>
  <printOptions/>
  <pageMargins left="0.6299212598425197" right="0.3937007874015748" top="0.4724409448818898" bottom="0.6692913385826772" header="0.2362204724409449" footer="0.5118110236220472"/>
  <pageSetup fitToHeight="1" fitToWidth="1"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sheetPr>
    <tabColor indexed="45"/>
  </sheetPr>
  <dimension ref="B1:L17"/>
  <sheetViews>
    <sheetView zoomScalePageLayoutView="0" workbookViewId="0" topLeftCell="A1">
      <selection activeCell="M18" sqref="M18"/>
    </sheetView>
  </sheetViews>
  <sheetFormatPr defaultColWidth="9.00390625" defaultRowHeight="13.5"/>
  <cols>
    <col min="1" max="4" width="3.625" style="16" customWidth="1"/>
    <col min="5" max="16384" width="9.00390625" style="16" customWidth="1"/>
  </cols>
  <sheetData>
    <row r="1" spans="2:12" ht="22.5" customHeight="1">
      <c r="B1" s="1207" t="s">
        <v>840</v>
      </c>
      <c r="C1" s="1207"/>
      <c r="D1" s="1207"/>
      <c r="E1" s="1207"/>
      <c r="F1" s="1207"/>
      <c r="G1" s="1207"/>
      <c r="H1" s="1207"/>
      <c r="I1" s="1207"/>
      <c r="J1" s="1207"/>
      <c r="K1" s="1207"/>
      <c r="L1" s="1207"/>
    </row>
    <row r="3" spans="2:12" ht="13.5">
      <c r="B3" s="1208" t="s">
        <v>118</v>
      </c>
      <c r="C3" s="1206" t="s">
        <v>844</v>
      </c>
      <c r="D3" s="1206"/>
      <c r="E3" s="1206"/>
      <c r="F3" s="1206"/>
      <c r="G3" s="1206"/>
      <c r="H3" s="1206"/>
      <c r="I3" s="1206"/>
      <c r="J3" s="1206"/>
      <c r="K3" s="1206"/>
      <c r="L3" s="1206"/>
    </row>
    <row r="4" spans="2:12" ht="13.5">
      <c r="B4" s="1209"/>
      <c r="C4" s="1206"/>
      <c r="D4" s="1206"/>
      <c r="E4" s="1206"/>
      <c r="F4" s="1206"/>
      <c r="G4" s="1206"/>
      <c r="H4" s="1206"/>
      <c r="I4" s="1206"/>
      <c r="J4" s="1206"/>
      <c r="K4" s="1206"/>
      <c r="L4" s="1206"/>
    </row>
    <row r="5" spans="3:12" ht="13.5">
      <c r="C5" s="1206"/>
      <c r="D5" s="1206"/>
      <c r="E5" s="1206"/>
      <c r="F5" s="1206"/>
      <c r="G5" s="1206"/>
      <c r="H5" s="1206"/>
      <c r="I5" s="1206"/>
      <c r="J5" s="1206"/>
      <c r="K5" s="1206"/>
      <c r="L5" s="1206"/>
    </row>
    <row r="6" spans="3:12" ht="13.5">
      <c r="C6" s="51"/>
      <c r="D6" s="51"/>
      <c r="E6" s="51"/>
      <c r="F6" s="51"/>
      <c r="G6" s="51"/>
      <c r="H6" s="51"/>
      <c r="I6" s="51"/>
      <c r="J6" s="51"/>
      <c r="K6" s="51"/>
      <c r="L6" s="51"/>
    </row>
    <row r="7" spans="2:12" ht="31.5" customHeight="1">
      <c r="B7" s="811" t="s">
        <v>119</v>
      </c>
      <c r="C7" s="1206" t="s">
        <v>855</v>
      </c>
      <c r="D7" s="1206"/>
      <c r="E7" s="1206"/>
      <c r="F7" s="1206"/>
      <c r="G7" s="1206"/>
      <c r="H7" s="1206"/>
      <c r="I7" s="1206"/>
      <c r="J7" s="1206"/>
      <c r="K7" s="1206"/>
      <c r="L7" s="1206"/>
    </row>
    <row r="8" spans="3:12" ht="31.5" customHeight="1">
      <c r="C8" s="1206"/>
      <c r="D8" s="1206"/>
      <c r="E8" s="1206"/>
      <c r="F8" s="1206"/>
      <c r="G8" s="1206"/>
      <c r="H8" s="1206"/>
      <c r="I8" s="1206"/>
      <c r="J8" s="1206"/>
      <c r="K8" s="1206"/>
      <c r="L8" s="1206"/>
    </row>
    <row r="9" spans="3:12" ht="31.5" customHeight="1">
      <c r="C9" s="1206"/>
      <c r="D9" s="1206"/>
      <c r="E9" s="1206"/>
      <c r="F9" s="1206"/>
      <c r="G9" s="1206"/>
      <c r="H9" s="1206"/>
      <c r="I9" s="1206"/>
      <c r="J9" s="1206"/>
      <c r="K9" s="1206"/>
      <c r="L9" s="1206"/>
    </row>
    <row r="12" spans="3:12" ht="13.5" customHeight="1">
      <c r="C12" s="51"/>
      <c r="D12" s="51"/>
      <c r="E12" s="51"/>
      <c r="F12" s="51"/>
      <c r="G12" s="51"/>
      <c r="H12" s="51"/>
      <c r="I12" s="51"/>
      <c r="J12" s="51"/>
      <c r="K12" s="51"/>
      <c r="L12" s="51"/>
    </row>
    <row r="13" spans="3:12" ht="13.5">
      <c r="C13" s="51"/>
      <c r="D13" s="51"/>
      <c r="E13" s="51"/>
      <c r="F13" s="51"/>
      <c r="G13" s="51"/>
      <c r="H13" s="51"/>
      <c r="I13" s="51"/>
      <c r="J13" s="51"/>
      <c r="K13" s="51"/>
      <c r="L13" s="51"/>
    </row>
    <row r="14" spans="3:12" ht="13.5">
      <c r="C14" s="51"/>
      <c r="D14" s="51"/>
      <c r="E14" s="51"/>
      <c r="F14" s="51"/>
      <c r="G14" s="51"/>
      <c r="H14" s="51"/>
      <c r="I14" s="51"/>
      <c r="J14" s="51"/>
      <c r="K14" s="51"/>
      <c r="L14" s="51"/>
    </row>
    <row r="15" spans="3:12" ht="13.5">
      <c r="C15" s="51"/>
      <c r="D15" s="51"/>
      <c r="E15" s="51"/>
      <c r="F15" s="51"/>
      <c r="G15" s="51"/>
      <c r="H15" s="51"/>
      <c r="I15" s="51"/>
      <c r="J15" s="51"/>
      <c r="K15" s="51"/>
      <c r="L15" s="51"/>
    </row>
    <row r="17" ht="17.25">
      <c r="D17" s="143"/>
    </row>
  </sheetData>
  <sheetProtection/>
  <mergeCells count="4">
    <mergeCell ref="C7:L9"/>
    <mergeCell ref="B1:L1"/>
    <mergeCell ref="C3:L5"/>
    <mergeCell ref="B3:B4"/>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3"/>
    <pageSetUpPr fitToPage="1"/>
  </sheetPr>
  <dimension ref="A1:M22"/>
  <sheetViews>
    <sheetView view="pageBreakPreview" zoomScaleSheetLayoutView="100" zoomScalePageLayoutView="0" workbookViewId="0" topLeftCell="A14">
      <selection activeCell="C22" sqref="C22"/>
    </sheetView>
  </sheetViews>
  <sheetFormatPr defaultColWidth="4.75390625" defaultRowHeight="13.5"/>
  <cols>
    <col min="1" max="1" width="3.875" style="76" customWidth="1"/>
    <col min="2" max="2" width="18.25390625" style="76" customWidth="1"/>
    <col min="3" max="11" width="14.375" style="76" customWidth="1"/>
    <col min="12" max="13" width="10.375" style="76" customWidth="1"/>
    <col min="14" max="16384" width="4.75390625" style="76" customWidth="1"/>
  </cols>
  <sheetData>
    <row r="1" spans="1:2" ht="24.75" customHeight="1">
      <c r="A1" s="1217" t="s">
        <v>631</v>
      </c>
      <c r="B1" s="1217"/>
    </row>
    <row r="2" spans="1:13" ht="26.25" customHeight="1" thickBot="1">
      <c r="A2" s="1210" t="s">
        <v>150</v>
      </c>
      <c r="B2" s="1211"/>
      <c r="C2" s="1211"/>
      <c r="D2" s="1211"/>
      <c r="E2" s="1211"/>
      <c r="F2" s="1211"/>
      <c r="G2" s="1211"/>
      <c r="H2" s="1211"/>
      <c r="I2" s="1211"/>
      <c r="J2" s="1211"/>
      <c r="K2" s="812" t="s">
        <v>626</v>
      </c>
      <c r="L2" s="52"/>
      <c r="M2" s="52"/>
    </row>
    <row r="3" spans="1:11" ht="21" customHeight="1" thickBot="1">
      <c r="A3" s="1231" t="s">
        <v>473</v>
      </c>
      <c r="B3" s="1232"/>
      <c r="C3" s="1233"/>
      <c r="D3" s="1226" t="s">
        <v>474</v>
      </c>
      <c r="E3" s="1227"/>
      <c r="F3" s="1227"/>
      <c r="G3" s="1227"/>
      <c r="H3" s="1227"/>
      <c r="I3" s="1227"/>
      <c r="J3" s="1227"/>
      <c r="K3" s="1228"/>
    </row>
    <row r="4" spans="1:11" ht="21" customHeight="1">
      <c r="A4" s="1234" t="s">
        <v>475</v>
      </c>
      <c r="B4" s="1235"/>
      <c r="C4" s="1222" t="s">
        <v>476</v>
      </c>
      <c r="D4" s="1238" t="s">
        <v>633</v>
      </c>
      <c r="E4" s="1239"/>
      <c r="F4" s="1240" t="s">
        <v>635</v>
      </c>
      <c r="G4" s="1240"/>
      <c r="H4" s="1221" t="s">
        <v>637</v>
      </c>
      <c r="I4" s="1221"/>
      <c r="J4" s="1224" t="s">
        <v>477</v>
      </c>
      <c r="K4" s="1229" t="s">
        <v>478</v>
      </c>
    </row>
    <row r="5" spans="1:11" ht="21" customHeight="1" thickBot="1">
      <c r="A5" s="1236"/>
      <c r="B5" s="1237"/>
      <c r="C5" s="1223"/>
      <c r="D5" s="516" t="s">
        <v>634</v>
      </c>
      <c r="E5" s="517" t="s">
        <v>630</v>
      </c>
      <c r="F5" s="518" t="s">
        <v>636</v>
      </c>
      <c r="G5" s="519" t="s">
        <v>479</v>
      </c>
      <c r="H5" s="520" t="s">
        <v>480</v>
      </c>
      <c r="I5" s="519" t="s">
        <v>630</v>
      </c>
      <c r="J5" s="1225"/>
      <c r="K5" s="1230"/>
    </row>
    <row r="6" spans="1:11" ht="22.5" customHeight="1">
      <c r="A6" s="1218" t="s">
        <v>481</v>
      </c>
      <c r="B6" s="521" t="s">
        <v>482</v>
      </c>
      <c r="C6" s="522"/>
      <c r="D6" s="523"/>
      <c r="E6" s="524"/>
      <c r="F6" s="525"/>
      <c r="G6" s="524"/>
      <c r="H6" s="526"/>
      <c r="I6" s="524"/>
      <c r="J6" s="527"/>
      <c r="K6" s="707">
        <f aca="true" t="shared" si="0" ref="K6:K21">SUM(F6:J6)</f>
        <v>0</v>
      </c>
    </row>
    <row r="7" spans="1:11" ht="22.5" customHeight="1">
      <c r="A7" s="1219"/>
      <c r="B7" s="528" t="s">
        <v>483</v>
      </c>
      <c r="C7" s="529"/>
      <c r="D7" s="530"/>
      <c r="E7" s="531"/>
      <c r="F7" s="532"/>
      <c r="G7" s="531"/>
      <c r="H7" s="533"/>
      <c r="I7" s="531"/>
      <c r="J7" s="529"/>
      <c r="K7" s="708">
        <f t="shared" si="0"/>
        <v>0</v>
      </c>
    </row>
    <row r="8" spans="1:11" ht="22.5" customHeight="1">
      <c r="A8" s="1219"/>
      <c r="B8" s="528" t="s">
        <v>662</v>
      </c>
      <c r="C8" s="529"/>
      <c r="D8" s="530"/>
      <c r="E8" s="531"/>
      <c r="F8" s="532"/>
      <c r="G8" s="531"/>
      <c r="H8" s="533"/>
      <c r="I8" s="531"/>
      <c r="J8" s="529"/>
      <c r="K8" s="708">
        <f t="shared" si="0"/>
        <v>0</v>
      </c>
    </row>
    <row r="9" spans="1:11" ht="22.5" customHeight="1">
      <c r="A9" s="1219"/>
      <c r="B9" s="528" t="s">
        <v>484</v>
      </c>
      <c r="C9" s="529"/>
      <c r="D9" s="534"/>
      <c r="E9" s="531"/>
      <c r="F9" s="535"/>
      <c r="G9" s="531"/>
      <c r="H9" s="533"/>
      <c r="I9" s="531"/>
      <c r="J9" s="529"/>
      <c r="K9" s="708">
        <f t="shared" si="0"/>
        <v>0</v>
      </c>
    </row>
    <row r="10" spans="1:11" ht="22.5" customHeight="1" thickBot="1">
      <c r="A10" s="1220"/>
      <c r="B10" s="536" t="s">
        <v>485</v>
      </c>
      <c r="C10" s="537"/>
      <c r="D10" s="538"/>
      <c r="E10" s="539"/>
      <c r="F10" s="540"/>
      <c r="G10" s="539"/>
      <c r="H10" s="541"/>
      <c r="I10" s="539"/>
      <c r="J10" s="537"/>
      <c r="K10" s="709">
        <f t="shared" si="0"/>
        <v>0</v>
      </c>
    </row>
    <row r="11" spans="1:11" ht="22.5" customHeight="1">
      <c r="A11" s="1218" t="s">
        <v>486</v>
      </c>
      <c r="B11" s="521" t="s">
        <v>487</v>
      </c>
      <c r="C11" s="527"/>
      <c r="D11" s="542"/>
      <c r="E11" s="524"/>
      <c r="F11" s="525"/>
      <c r="G11" s="524"/>
      <c r="H11" s="526"/>
      <c r="I11" s="524"/>
      <c r="J11" s="527"/>
      <c r="K11" s="707">
        <f t="shared" si="0"/>
        <v>0</v>
      </c>
    </row>
    <row r="12" spans="1:11" ht="22.5" customHeight="1">
      <c r="A12" s="1219"/>
      <c r="B12" s="528" t="s">
        <v>488</v>
      </c>
      <c r="C12" s="529"/>
      <c r="D12" s="543"/>
      <c r="E12" s="531"/>
      <c r="F12" s="533"/>
      <c r="G12" s="531"/>
      <c r="H12" s="533"/>
      <c r="I12" s="531"/>
      <c r="J12" s="529"/>
      <c r="K12" s="708">
        <f t="shared" si="0"/>
        <v>0</v>
      </c>
    </row>
    <row r="13" spans="1:11" ht="22.5" customHeight="1" thickBot="1">
      <c r="A13" s="1220"/>
      <c r="B13" s="536" t="s">
        <v>489</v>
      </c>
      <c r="C13" s="537"/>
      <c r="D13" s="538"/>
      <c r="E13" s="539"/>
      <c r="F13" s="541"/>
      <c r="G13" s="539"/>
      <c r="H13" s="541"/>
      <c r="I13" s="539"/>
      <c r="J13" s="537"/>
      <c r="K13" s="709">
        <f t="shared" si="0"/>
        <v>0</v>
      </c>
    </row>
    <row r="14" spans="1:11" ht="22.5" customHeight="1">
      <c r="A14" s="1218" t="s">
        <v>490</v>
      </c>
      <c r="B14" s="521" t="s">
        <v>491</v>
      </c>
      <c r="C14" s="744"/>
      <c r="D14" s="542"/>
      <c r="E14" s="738"/>
      <c r="F14" s="736"/>
      <c r="G14" s="737"/>
      <c r="H14" s="526"/>
      <c r="I14" s="524"/>
      <c r="J14" s="527"/>
      <c r="K14" s="707">
        <f t="shared" si="0"/>
        <v>0</v>
      </c>
    </row>
    <row r="15" spans="1:11" ht="22.5" customHeight="1">
      <c r="A15" s="1219"/>
      <c r="B15" s="528" t="s">
        <v>277</v>
      </c>
      <c r="C15" s="745"/>
      <c r="D15" s="534"/>
      <c r="E15" s="739"/>
      <c r="F15" s="740"/>
      <c r="G15" s="739"/>
      <c r="H15" s="533"/>
      <c r="I15" s="531"/>
      <c r="J15" s="529"/>
      <c r="K15" s="708">
        <f t="shared" si="0"/>
        <v>0</v>
      </c>
    </row>
    <row r="16" spans="1:11" ht="22.5" customHeight="1" thickBot="1">
      <c r="A16" s="1220"/>
      <c r="B16" s="536" t="s">
        <v>492</v>
      </c>
      <c r="C16" s="743"/>
      <c r="D16" s="538"/>
      <c r="E16" s="741"/>
      <c r="F16" s="742"/>
      <c r="G16" s="741"/>
      <c r="H16" s="541"/>
      <c r="I16" s="539"/>
      <c r="J16" s="537"/>
      <c r="K16" s="709">
        <f t="shared" si="0"/>
        <v>0</v>
      </c>
    </row>
    <row r="17" spans="1:11" ht="22.5" customHeight="1">
      <c r="A17" s="1212" t="s">
        <v>630</v>
      </c>
      <c r="B17" s="544" t="s">
        <v>493</v>
      </c>
      <c r="C17" s="522"/>
      <c r="D17" s="815"/>
      <c r="E17" s="545"/>
      <c r="F17" s="546"/>
      <c r="G17" s="545"/>
      <c r="H17" s="546"/>
      <c r="I17" s="545"/>
      <c r="J17" s="522"/>
      <c r="K17" s="710">
        <f t="shared" si="0"/>
        <v>0</v>
      </c>
    </row>
    <row r="18" spans="1:11" ht="22.5" customHeight="1">
      <c r="A18" s="1213"/>
      <c r="B18" s="528"/>
      <c r="C18" s="529"/>
      <c r="D18" s="816"/>
      <c r="E18" s="531"/>
      <c r="F18" s="533"/>
      <c r="G18" s="531"/>
      <c r="H18" s="533"/>
      <c r="I18" s="531"/>
      <c r="J18" s="529"/>
      <c r="K18" s="708">
        <f t="shared" si="0"/>
        <v>0</v>
      </c>
    </row>
    <row r="19" spans="1:11" ht="22.5" customHeight="1">
      <c r="A19" s="1213"/>
      <c r="B19" s="547"/>
      <c r="C19" s="548"/>
      <c r="D19" s="549"/>
      <c r="E19" s="550"/>
      <c r="F19" s="551"/>
      <c r="G19" s="550"/>
      <c r="H19" s="551"/>
      <c r="I19" s="550"/>
      <c r="J19" s="548"/>
      <c r="K19" s="711">
        <f t="shared" si="0"/>
        <v>0</v>
      </c>
    </row>
    <row r="20" spans="1:11" ht="22.5" customHeight="1">
      <c r="A20" s="1213"/>
      <c r="B20" s="547"/>
      <c r="C20" s="548"/>
      <c r="D20" s="549"/>
      <c r="E20" s="550"/>
      <c r="F20" s="551"/>
      <c r="G20" s="550"/>
      <c r="H20" s="551"/>
      <c r="I20" s="550"/>
      <c r="J20" s="548"/>
      <c r="K20" s="711">
        <f t="shared" si="0"/>
        <v>0</v>
      </c>
    </row>
    <row r="21" spans="1:11" ht="22.5" customHeight="1" thickBot="1">
      <c r="A21" s="1214"/>
      <c r="B21" s="552"/>
      <c r="C21" s="548"/>
      <c r="D21" s="549"/>
      <c r="E21" s="550"/>
      <c r="F21" s="551"/>
      <c r="G21" s="550"/>
      <c r="H21" s="551"/>
      <c r="I21" s="550"/>
      <c r="J21" s="548"/>
      <c r="K21" s="711">
        <f t="shared" si="0"/>
        <v>0</v>
      </c>
    </row>
    <row r="22" spans="1:11" ht="22.5" customHeight="1" thickBot="1">
      <c r="A22" s="1215" t="s">
        <v>494</v>
      </c>
      <c r="B22" s="1216"/>
      <c r="C22" s="553">
        <f aca="true" t="shared" si="1" ref="C22:K22">SUM(C6:C21)</f>
        <v>0</v>
      </c>
      <c r="D22" s="554">
        <f t="shared" si="1"/>
        <v>0</v>
      </c>
      <c r="E22" s="555">
        <f t="shared" si="1"/>
        <v>0</v>
      </c>
      <c r="F22" s="556">
        <f t="shared" si="1"/>
        <v>0</v>
      </c>
      <c r="G22" s="555">
        <f t="shared" si="1"/>
        <v>0</v>
      </c>
      <c r="H22" s="556">
        <f t="shared" si="1"/>
        <v>0</v>
      </c>
      <c r="I22" s="555">
        <f t="shared" si="1"/>
        <v>0</v>
      </c>
      <c r="J22" s="557">
        <f t="shared" si="1"/>
        <v>0</v>
      </c>
      <c r="K22" s="706">
        <f t="shared" si="1"/>
        <v>0</v>
      </c>
    </row>
    <row r="24" ht="13.5"/>
    <row r="25" ht="13.5"/>
  </sheetData>
  <sheetProtection/>
  <mergeCells count="16">
    <mergeCell ref="D3:K3"/>
    <mergeCell ref="K4:K5"/>
    <mergeCell ref="A3:C3"/>
    <mergeCell ref="A4:B5"/>
    <mergeCell ref="D4:E4"/>
    <mergeCell ref="F4:G4"/>
    <mergeCell ref="A2:J2"/>
    <mergeCell ref="A17:A21"/>
    <mergeCell ref="A22:B22"/>
    <mergeCell ref="A1:B1"/>
    <mergeCell ref="A6:A10"/>
    <mergeCell ref="A11:A13"/>
    <mergeCell ref="A14:A16"/>
    <mergeCell ref="H4:I4"/>
    <mergeCell ref="C4:C5"/>
    <mergeCell ref="J4:J5"/>
  </mergeCells>
  <printOptions horizontalCentered="1"/>
  <pageMargins left="0.3937007874015748" right="0.3937007874015748" top="0.6299212598425197" bottom="0.1968503937007874" header="0.35433070866141736" footer="0.2362204724409449"/>
  <pageSetup cellComments="asDisplayed" fitToHeight="1" fitToWidth="1" horizontalDpi="600" verticalDpi="600" orientation="landscape" paperSize="9" scale="94" r:id="rId3"/>
  <legacyDrawing r:id="rId2"/>
</worksheet>
</file>

<file path=xl/worksheets/sheet13.xml><?xml version="1.0" encoding="utf-8"?>
<worksheet xmlns="http://schemas.openxmlformats.org/spreadsheetml/2006/main" xmlns:r="http://schemas.openxmlformats.org/officeDocument/2006/relationships">
  <sheetPr>
    <tabColor indexed="43"/>
  </sheetPr>
  <dimension ref="A1:AN118"/>
  <sheetViews>
    <sheetView view="pageBreakPreview" zoomScaleSheetLayoutView="100" zoomScalePageLayoutView="0" workbookViewId="0" topLeftCell="A1">
      <selection activeCell="M86" sqref="M86:O86"/>
    </sheetView>
  </sheetViews>
  <sheetFormatPr defaultColWidth="9.00390625" defaultRowHeight="13.5"/>
  <cols>
    <col min="1" max="1" width="5.25390625" style="558" customWidth="1"/>
    <col min="2" max="2" width="12.25390625" style="558" customWidth="1"/>
    <col min="3" max="3" width="4.25390625" style="558" customWidth="1"/>
    <col min="4" max="4" width="12.125" style="558" customWidth="1"/>
    <col min="5" max="17" width="4.25390625" style="558" customWidth="1"/>
    <col min="18" max="18" width="4.375" style="558" customWidth="1"/>
    <col min="19" max="19" width="4.25390625" style="558" customWidth="1"/>
    <col min="20" max="20" width="3.625" style="558" customWidth="1"/>
    <col min="21" max="21" width="3.125" style="558" customWidth="1"/>
    <col min="22" max="22" width="35.125" style="558" bestFit="1" customWidth="1"/>
    <col min="23" max="23" width="8.875" style="558" customWidth="1"/>
    <col min="24" max="24" width="23.875" style="558" bestFit="1" customWidth="1"/>
    <col min="25" max="25" width="2.50390625" style="558" customWidth="1"/>
    <col min="26" max="26" width="7.00390625" style="558" customWidth="1"/>
    <col min="27" max="27" width="6.625" style="558" customWidth="1"/>
    <col min="28" max="28" width="3.375" style="558" bestFit="1" customWidth="1"/>
    <col min="29" max="30" width="2.625" style="558" customWidth="1"/>
    <col min="31" max="31" width="3.375" style="558" bestFit="1" customWidth="1"/>
    <col min="32" max="32" width="3.25390625" style="558" customWidth="1"/>
    <col min="33" max="33" width="4.75390625" style="558" customWidth="1"/>
    <col min="34" max="34" width="3.375" style="558" bestFit="1" customWidth="1"/>
    <col min="35" max="35" width="2.375" style="558" customWidth="1"/>
    <col min="36" max="36" width="3.75390625" style="558" customWidth="1"/>
    <col min="37" max="37" width="10.25390625" style="558" customWidth="1"/>
    <col min="38" max="38" width="4.00390625" style="558" customWidth="1"/>
    <col min="39" max="16384" width="9.00390625" style="558" customWidth="1"/>
  </cols>
  <sheetData>
    <row r="1" spans="1:2" ht="18.75" customHeight="1">
      <c r="A1" s="1396" t="s">
        <v>79</v>
      </c>
      <c r="B1" s="1396"/>
    </row>
    <row r="2" spans="1:35" ht="23.25" customHeight="1">
      <c r="A2" s="1388" t="s">
        <v>65</v>
      </c>
      <c r="B2" s="1388"/>
      <c r="C2" s="1388"/>
      <c r="D2" s="1388"/>
      <c r="E2" s="1388"/>
      <c r="F2" s="1388"/>
      <c r="G2" s="1388"/>
      <c r="H2" s="1388"/>
      <c r="I2" s="1388"/>
      <c r="J2" s="1388"/>
      <c r="K2" s="1388"/>
      <c r="L2" s="1388"/>
      <c r="M2" s="1388"/>
      <c r="N2" s="1388"/>
      <c r="O2" s="1388"/>
      <c r="P2" s="1388"/>
      <c r="Q2" s="1388"/>
      <c r="R2" s="1388"/>
      <c r="S2" s="1388"/>
      <c r="T2" s="559"/>
      <c r="U2" s="559"/>
      <c r="V2" s="559"/>
      <c r="W2" s="559"/>
      <c r="X2" s="559"/>
      <c r="Y2" s="559"/>
      <c r="Z2" s="559"/>
      <c r="AA2" s="559"/>
      <c r="AB2" s="559"/>
      <c r="AC2" s="559"/>
      <c r="AD2" s="559"/>
      <c r="AE2" s="559"/>
      <c r="AF2" s="559"/>
      <c r="AG2" s="559"/>
      <c r="AH2" s="559"/>
      <c r="AI2" s="559"/>
    </row>
    <row r="3" spans="1:19" ht="15" customHeight="1">
      <c r="A3" s="1386" t="s">
        <v>642</v>
      </c>
      <c r="B3" s="1387"/>
      <c r="C3" s="1387"/>
      <c r="D3" s="562"/>
      <c r="E3" s="562"/>
      <c r="F3" s="562"/>
      <c r="G3" s="562"/>
      <c r="H3" s="562"/>
      <c r="I3" s="562"/>
      <c r="J3" s="562"/>
      <c r="K3" s="562"/>
      <c r="L3" s="562"/>
      <c r="M3" s="562"/>
      <c r="N3" s="562"/>
      <c r="O3" s="562"/>
      <c r="P3" s="562"/>
      <c r="Q3" s="562"/>
      <c r="R3" s="562"/>
      <c r="S3" s="563"/>
    </row>
    <row r="4" spans="1:19" ht="15" customHeight="1">
      <c r="A4" s="564"/>
      <c r="B4" s="565"/>
      <c r="C4" s="565"/>
      <c r="D4" s="565"/>
      <c r="E4" s="565"/>
      <c r="F4" s="565"/>
      <c r="G4" s="565"/>
      <c r="H4" s="565"/>
      <c r="I4" s="565"/>
      <c r="J4" s="565"/>
      <c r="K4" s="565"/>
      <c r="L4" s="565"/>
      <c r="M4" s="565"/>
      <c r="N4" s="565"/>
      <c r="O4" s="565"/>
      <c r="P4" s="565"/>
      <c r="Q4" s="565"/>
      <c r="R4" s="565"/>
      <c r="S4" s="566"/>
    </row>
    <row r="5" spans="1:19" ht="15" customHeight="1" thickBot="1">
      <c r="A5" s="1395" t="s">
        <v>495</v>
      </c>
      <c r="B5" s="1399"/>
      <c r="C5" s="1399"/>
      <c r="D5" s="568"/>
      <c r="E5" s="565"/>
      <c r="F5" s="565"/>
      <c r="G5" s="565"/>
      <c r="H5" s="565"/>
      <c r="I5" s="565"/>
      <c r="J5" s="565"/>
      <c r="K5" s="565"/>
      <c r="L5" s="565"/>
      <c r="M5" s="565"/>
      <c r="N5" s="565"/>
      <c r="O5" s="565"/>
      <c r="P5" s="565"/>
      <c r="Q5" s="565"/>
      <c r="R5" s="565"/>
      <c r="S5" s="566"/>
    </row>
    <row r="6" spans="1:19" ht="15" customHeight="1" thickBot="1">
      <c r="A6" s="567"/>
      <c r="B6" s="1389" t="s">
        <v>347</v>
      </c>
      <c r="C6" s="1389"/>
      <c r="D6" s="1389"/>
      <c r="E6" s="1389"/>
      <c r="F6" s="1389"/>
      <c r="G6" s="1389"/>
      <c r="H6" s="570">
        <v>1</v>
      </c>
      <c r="I6" s="1390" t="str">
        <f>IF(H6=1,"広域型特別養護老人ホーム","地域密着型特別養護老人ホーム")</f>
        <v>広域型特別養護老人ホーム</v>
      </c>
      <c r="J6" s="1391"/>
      <c r="K6" s="1391"/>
      <c r="L6" s="1391"/>
      <c r="M6" s="1391"/>
      <c r="N6" s="1392"/>
      <c r="O6" s="565"/>
      <c r="P6" s="565"/>
      <c r="Q6" s="565"/>
      <c r="R6" s="565"/>
      <c r="S6" s="566"/>
    </row>
    <row r="7" spans="1:19" ht="15" customHeight="1">
      <c r="A7" s="567"/>
      <c r="B7" s="569"/>
      <c r="C7" s="569"/>
      <c r="D7" s="569"/>
      <c r="E7" s="569"/>
      <c r="F7" s="569"/>
      <c r="G7" s="569"/>
      <c r="H7" s="569"/>
      <c r="I7" s="569"/>
      <c r="J7" s="569"/>
      <c r="K7" s="571"/>
      <c r="L7" s="571"/>
      <c r="M7" s="571"/>
      <c r="N7" s="571"/>
      <c r="O7" s="565"/>
      <c r="P7" s="565"/>
      <c r="Q7" s="565"/>
      <c r="R7" s="565"/>
      <c r="S7" s="566"/>
    </row>
    <row r="8" spans="1:19" ht="15" customHeight="1" thickBot="1">
      <c r="A8" s="1395" t="s">
        <v>496</v>
      </c>
      <c r="B8" s="1300"/>
      <c r="C8" s="1300"/>
      <c r="D8" s="1300"/>
      <c r="E8" s="565"/>
      <c r="F8" s="565"/>
      <c r="G8" s="565"/>
      <c r="H8" s="565"/>
      <c r="I8" s="565"/>
      <c r="J8" s="565"/>
      <c r="K8" s="565"/>
      <c r="L8" s="565"/>
      <c r="M8" s="565"/>
      <c r="N8" s="565"/>
      <c r="O8" s="565"/>
      <c r="P8" s="565"/>
      <c r="Q8" s="565"/>
      <c r="R8" s="565"/>
      <c r="S8" s="566"/>
    </row>
    <row r="9" spans="1:19" ht="15" customHeight="1" thickBot="1">
      <c r="A9" s="564"/>
      <c r="B9" s="1286" t="s">
        <v>231</v>
      </c>
      <c r="C9" s="1393"/>
      <c r="D9" s="1287"/>
      <c r="E9" s="562">
        <v>50</v>
      </c>
      <c r="F9" s="562" t="s">
        <v>640</v>
      </c>
      <c r="G9" s="572" t="s">
        <v>649</v>
      </c>
      <c r="H9" s="573">
        <v>90</v>
      </c>
      <c r="I9" s="562" t="s">
        <v>646</v>
      </c>
      <c r="J9" s="1394" t="s">
        <v>647</v>
      </c>
      <c r="K9" s="1397"/>
      <c r="L9" s="1268">
        <f>E9*H9</f>
        <v>4500</v>
      </c>
      <c r="M9" s="1269"/>
      <c r="N9" s="1270"/>
      <c r="O9" s="575" t="s">
        <v>640</v>
      </c>
      <c r="P9" s="565"/>
      <c r="Q9" s="565"/>
      <c r="R9" s="565"/>
      <c r="S9" s="566"/>
    </row>
    <row r="10" spans="1:19" ht="15" customHeight="1" thickBot="1">
      <c r="A10" s="564"/>
      <c r="B10" s="1286" t="s">
        <v>232</v>
      </c>
      <c r="C10" s="1393"/>
      <c r="D10" s="1287"/>
      <c r="E10" s="562">
        <v>45</v>
      </c>
      <c r="F10" s="562" t="s">
        <v>640</v>
      </c>
      <c r="G10" s="572" t="s">
        <v>649</v>
      </c>
      <c r="H10" s="573">
        <v>0</v>
      </c>
      <c r="I10" s="562" t="s">
        <v>646</v>
      </c>
      <c r="J10" s="576"/>
      <c r="K10" s="577"/>
      <c r="L10" s="1268">
        <f>E10*H10</f>
        <v>0</v>
      </c>
      <c r="M10" s="1269"/>
      <c r="N10" s="1270"/>
      <c r="O10" s="575" t="s">
        <v>640</v>
      </c>
      <c r="P10" s="565"/>
      <c r="Q10" s="565"/>
      <c r="R10" s="565"/>
      <c r="S10" s="566"/>
    </row>
    <row r="11" spans="1:19" ht="15" customHeight="1" thickBot="1">
      <c r="A11" s="564"/>
      <c r="B11" s="1286" t="s">
        <v>349</v>
      </c>
      <c r="C11" s="1394"/>
      <c r="D11" s="1302"/>
      <c r="E11" s="578">
        <v>50</v>
      </c>
      <c r="F11" s="579" t="s">
        <v>640</v>
      </c>
      <c r="G11" s="574" t="s">
        <v>649</v>
      </c>
      <c r="H11" s="573">
        <v>10</v>
      </c>
      <c r="I11" s="579" t="s">
        <v>646</v>
      </c>
      <c r="J11" s="1267" t="s">
        <v>647</v>
      </c>
      <c r="K11" s="1398"/>
      <c r="L11" s="1268">
        <f>E11*H11</f>
        <v>500</v>
      </c>
      <c r="M11" s="1269"/>
      <c r="N11" s="1270"/>
      <c r="O11" s="575" t="s">
        <v>640</v>
      </c>
      <c r="P11" s="565"/>
      <c r="Q11" s="565"/>
      <c r="R11" s="565"/>
      <c r="S11" s="566"/>
    </row>
    <row r="12" spans="1:19" ht="15" customHeight="1" hidden="1" thickBot="1">
      <c r="A12" s="564"/>
      <c r="B12" s="580"/>
      <c r="C12" s="580"/>
      <c r="D12" s="580"/>
      <c r="E12" s="565"/>
      <c r="F12" s="565"/>
      <c r="G12" s="580"/>
      <c r="H12" s="565"/>
      <c r="I12" s="562"/>
      <c r="J12" s="1384" t="s">
        <v>651</v>
      </c>
      <c r="K12" s="1385"/>
      <c r="L12" s="1268">
        <f>SUM(L9:N11)</f>
        <v>5000</v>
      </c>
      <c r="M12" s="1269"/>
      <c r="N12" s="1270"/>
      <c r="O12" s="583" t="s">
        <v>497</v>
      </c>
      <c r="P12" s="565"/>
      <c r="Q12" s="565"/>
      <c r="R12" s="565"/>
      <c r="S12" s="566"/>
    </row>
    <row r="13" spans="1:19" ht="15" customHeight="1" hidden="1" thickBot="1">
      <c r="A13" s="564"/>
      <c r="B13" s="1286" t="s">
        <v>191</v>
      </c>
      <c r="C13" s="1394"/>
      <c r="D13" s="1302"/>
      <c r="E13" s="1409" t="s">
        <v>192</v>
      </c>
      <c r="F13" s="1410"/>
      <c r="G13" s="1410"/>
      <c r="H13" s="1411"/>
      <c r="I13" s="573"/>
      <c r="J13" s="1408" t="s">
        <v>498</v>
      </c>
      <c r="K13" s="1397"/>
      <c r="L13" s="1400">
        <f>IF(I13&gt;2,L12*0.1,0)</f>
        <v>0</v>
      </c>
      <c r="M13" s="1401"/>
      <c r="N13" s="1402"/>
      <c r="O13" s="575" t="s">
        <v>497</v>
      </c>
      <c r="P13" s="584"/>
      <c r="Q13" s="565"/>
      <c r="R13" s="565"/>
      <c r="S13" s="566"/>
    </row>
    <row r="14" spans="1:19" ht="15" customHeight="1" thickBot="1">
      <c r="A14" s="564"/>
      <c r="B14" s="565"/>
      <c r="C14" s="565"/>
      <c r="D14" s="565"/>
      <c r="E14" s="565"/>
      <c r="F14" s="565"/>
      <c r="G14" s="565"/>
      <c r="H14" s="565"/>
      <c r="I14" s="565"/>
      <c r="J14" s="1384" t="s">
        <v>620</v>
      </c>
      <c r="K14" s="1384"/>
      <c r="L14" s="1278">
        <f>SUM(L12:N13)</f>
        <v>5000</v>
      </c>
      <c r="M14" s="1279"/>
      <c r="N14" s="1280"/>
      <c r="O14" s="585" t="s">
        <v>497</v>
      </c>
      <c r="P14" s="1248" t="s">
        <v>499</v>
      </c>
      <c r="Q14" s="1248"/>
      <c r="R14" s="1248"/>
      <c r="S14" s="1427"/>
    </row>
    <row r="15" spans="1:19" ht="15" customHeight="1">
      <c r="A15" s="564"/>
      <c r="B15" s="565"/>
      <c r="C15" s="565"/>
      <c r="D15" s="565"/>
      <c r="E15" s="565"/>
      <c r="F15" s="565"/>
      <c r="G15" s="565"/>
      <c r="H15" s="565"/>
      <c r="I15" s="565"/>
      <c r="J15" s="565"/>
      <c r="K15" s="565"/>
      <c r="L15" s="565"/>
      <c r="M15" s="565"/>
      <c r="N15" s="565"/>
      <c r="O15" s="565"/>
      <c r="P15" s="565"/>
      <c r="Q15" s="565"/>
      <c r="R15" s="565"/>
      <c r="S15" s="566"/>
    </row>
    <row r="16" spans="1:19" ht="15" customHeight="1" thickBot="1">
      <c r="A16" s="1243" t="s">
        <v>500</v>
      </c>
      <c r="B16" s="1412"/>
      <c r="C16" s="1412"/>
      <c r="D16" s="1412"/>
      <c r="E16" s="565"/>
      <c r="F16" s="565"/>
      <c r="G16" s="565"/>
      <c r="H16" s="565"/>
      <c r="I16" s="565"/>
      <c r="J16" s="565"/>
      <c r="K16" s="565"/>
      <c r="L16" s="565"/>
      <c r="M16" s="565"/>
      <c r="N16" s="565"/>
      <c r="O16" s="565"/>
      <c r="P16" s="565"/>
      <c r="Q16" s="565"/>
      <c r="R16" s="565"/>
      <c r="S16" s="566"/>
    </row>
    <row r="17" spans="1:19" ht="15" customHeight="1" thickBot="1">
      <c r="A17" s="564"/>
      <c r="B17" s="1286" t="s">
        <v>648</v>
      </c>
      <c r="C17" s="1394"/>
      <c r="D17" s="1302"/>
      <c r="E17" s="1455">
        <v>290000</v>
      </c>
      <c r="F17" s="1371"/>
      <c r="G17" s="579" t="s">
        <v>625</v>
      </c>
      <c r="H17" s="574" t="s">
        <v>649</v>
      </c>
      <c r="I17" s="1268">
        <f>L14</f>
        <v>5000</v>
      </c>
      <c r="J17" s="1269"/>
      <c r="K17" s="589" t="s">
        <v>501</v>
      </c>
      <c r="L17" s="579" t="s">
        <v>640</v>
      </c>
      <c r="M17" s="574" t="s">
        <v>660</v>
      </c>
      <c r="N17" s="1421">
        <f>ROUNDDOWN(E17*I17,0)</f>
        <v>1450000000</v>
      </c>
      <c r="O17" s="1422"/>
      <c r="P17" s="1423"/>
      <c r="Q17" s="575" t="s">
        <v>625</v>
      </c>
      <c r="R17" s="585"/>
      <c r="S17" s="566"/>
    </row>
    <row r="18" spans="1:19" ht="15" customHeight="1" thickBot="1">
      <c r="A18" s="564"/>
      <c r="B18" s="1301" t="s">
        <v>662</v>
      </c>
      <c r="C18" s="1394"/>
      <c r="D18" s="1302"/>
      <c r="E18" s="1453" t="s">
        <v>663</v>
      </c>
      <c r="F18" s="1454"/>
      <c r="G18" s="1454"/>
      <c r="H18" s="1454"/>
      <c r="I18" s="590"/>
      <c r="J18" s="590"/>
      <c r="K18" s="590"/>
      <c r="L18" s="579"/>
      <c r="M18" s="574" t="s">
        <v>660</v>
      </c>
      <c r="N18" s="1415">
        <v>0</v>
      </c>
      <c r="O18" s="1428"/>
      <c r="P18" s="1416"/>
      <c r="Q18" s="565" t="s">
        <v>625</v>
      </c>
      <c r="R18" s="565"/>
      <c r="S18" s="566"/>
    </row>
    <row r="19" spans="1:19" ht="15" customHeight="1" thickBot="1">
      <c r="A19" s="564"/>
      <c r="B19" s="1413" t="s">
        <v>651</v>
      </c>
      <c r="C19" s="1413"/>
      <c r="D19" s="1413"/>
      <c r="E19" s="1413"/>
      <c r="F19" s="1413"/>
      <c r="G19" s="1413"/>
      <c r="H19" s="1413"/>
      <c r="I19" s="1413"/>
      <c r="J19" s="1413"/>
      <c r="K19" s="1413"/>
      <c r="L19" s="1413"/>
      <c r="M19" s="1414"/>
      <c r="N19" s="1424">
        <f>SUM(N17:P18)</f>
        <v>1450000000</v>
      </c>
      <c r="O19" s="1425"/>
      <c r="P19" s="1426"/>
      <c r="Q19" s="583" t="s">
        <v>625</v>
      </c>
      <c r="R19" s="565"/>
      <c r="S19" s="566"/>
    </row>
    <row r="20" spans="1:19" ht="15" customHeight="1" thickBot="1">
      <c r="A20" s="564"/>
      <c r="B20" s="1301" t="s">
        <v>653</v>
      </c>
      <c r="C20" s="1394"/>
      <c r="D20" s="1397"/>
      <c r="E20" s="1403">
        <f>N17</f>
        <v>1450000000</v>
      </c>
      <c r="F20" s="1404"/>
      <c r="G20" s="1405"/>
      <c r="H20" s="579" t="s">
        <v>625</v>
      </c>
      <c r="I20" s="574" t="s">
        <v>649</v>
      </c>
      <c r="J20" s="593">
        <v>5</v>
      </c>
      <c r="K20" s="579"/>
      <c r="L20" s="579" t="s">
        <v>664</v>
      </c>
      <c r="M20" s="574" t="s">
        <v>660</v>
      </c>
      <c r="N20" s="1403">
        <f>ROUNDDOWN(E20*J20/100,0)</f>
        <v>72500000</v>
      </c>
      <c r="O20" s="1404"/>
      <c r="P20" s="1405"/>
      <c r="Q20" s="575" t="s">
        <v>625</v>
      </c>
      <c r="R20" s="585"/>
      <c r="S20" s="566"/>
    </row>
    <row r="21" spans="1:19" ht="15" customHeight="1" thickBot="1">
      <c r="A21" s="564"/>
      <c r="B21" s="1384" t="s">
        <v>665</v>
      </c>
      <c r="C21" s="1384"/>
      <c r="D21" s="1384"/>
      <c r="E21" s="1384"/>
      <c r="F21" s="1384"/>
      <c r="G21" s="1384"/>
      <c r="H21" s="1384"/>
      <c r="I21" s="1384"/>
      <c r="J21" s="1384"/>
      <c r="K21" s="1384"/>
      <c r="L21" s="1384"/>
      <c r="M21" s="1385"/>
      <c r="N21" s="1367">
        <f>SUM(N19,N20,)</f>
        <v>1522500000</v>
      </c>
      <c r="O21" s="1368"/>
      <c r="P21" s="1369"/>
      <c r="Q21" s="583" t="s">
        <v>625</v>
      </c>
      <c r="R21" s="565"/>
      <c r="S21" s="566"/>
    </row>
    <row r="22" spans="1:19" ht="15" customHeight="1" thickBot="1">
      <c r="A22" s="564"/>
      <c r="B22" s="1406" t="s">
        <v>667</v>
      </c>
      <c r="C22" s="1407"/>
      <c r="D22" s="1407"/>
      <c r="E22" s="1415">
        <v>800000</v>
      </c>
      <c r="F22" s="1416"/>
      <c r="G22" s="579" t="s">
        <v>625</v>
      </c>
      <c r="H22" s="574" t="s">
        <v>649</v>
      </c>
      <c r="I22" s="594">
        <f>$H$9+H10+H11</f>
        <v>100</v>
      </c>
      <c r="J22" s="579" t="s">
        <v>646</v>
      </c>
      <c r="K22" s="579"/>
      <c r="L22" s="574"/>
      <c r="M22" s="574" t="s">
        <v>660</v>
      </c>
      <c r="N22" s="1403">
        <f>ROUNDDOWN(E22*I22,0)</f>
        <v>80000000</v>
      </c>
      <c r="O22" s="1404"/>
      <c r="P22" s="1405"/>
      <c r="Q22" s="575" t="s">
        <v>625</v>
      </c>
      <c r="R22" s="565"/>
      <c r="S22" s="566"/>
    </row>
    <row r="23" spans="1:19" ht="15" customHeight="1" thickBot="1">
      <c r="A23" s="564"/>
      <c r="B23" s="591"/>
      <c r="C23" s="591"/>
      <c r="D23" s="591"/>
      <c r="E23" s="581"/>
      <c r="F23" s="581"/>
      <c r="G23" s="591"/>
      <c r="H23" s="591"/>
      <c r="I23" s="591"/>
      <c r="J23" s="591"/>
      <c r="K23" s="591"/>
      <c r="L23" s="565"/>
      <c r="M23" s="582" t="s">
        <v>620</v>
      </c>
      <c r="N23" s="1367">
        <f>SUM(N21,N22)</f>
        <v>1602500000</v>
      </c>
      <c r="O23" s="1368"/>
      <c r="P23" s="1369"/>
      <c r="Q23" s="583" t="s">
        <v>625</v>
      </c>
      <c r="R23" s="585" t="s">
        <v>681</v>
      </c>
      <c r="S23" s="566"/>
    </row>
    <row r="24" spans="1:19" ht="15" customHeight="1" thickBot="1">
      <c r="A24" s="564"/>
      <c r="B24" s="565"/>
      <c r="C24" s="565"/>
      <c r="D24" s="565"/>
      <c r="E24" s="565"/>
      <c r="F24" s="565"/>
      <c r="G24" s="565"/>
      <c r="H24" s="565"/>
      <c r="I24" s="565"/>
      <c r="J24" s="565"/>
      <c r="K24" s="565"/>
      <c r="L24" s="565"/>
      <c r="M24" s="565"/>
      <c r="N24" s="1293"/>
      <c r="O24" s="1293"/>
      <c r="P24" s="1293"/>
      <c r="Q24" s="565"/>
      <c r="R24" s="565"/>
      <c r="S24" s="566"/>
    </row>
    <row r="25" spans="1:19" ht="15" customHeight="1" thickBot="1">
      <c r="A25" s="564"/>
      <c r="B25" s="1417" t="s">
        <v>674</v>
      </c>
      <c r="C25" s="1418"/>
      <c r="D25" s="1419"/>
      <c r="E25" s="1420" t="s">
        <v>663</v>
      </c>
      <c r="F25" s="1420"/>
      <c r="G25" s="1420"/>
      <c r="H25" s="1420"/>
      <c r="I25" s="574"/>
      <c r="J25" s="593"/>
      <c r="K25" s="593"/>
      <c r="L25" s="579"/>
      <c r="M25" s="574" t="s">
        <v>660</v>
      </c>
      <c r="N25" s="1356">
        <v>48000000</v>
      </c>
      <c r="O25" s="1357"/>
      <c r="P25" s="1358"/>
      <c r="Q25" s="565" t="s">
        <v>625</v>
      </c>
      <c r="R25" s="585" t="s">
        <v>310</v>
      </c>
      <c r="S25" s="566"/>
    </row>
    <row r="26" spans="1:19" ht="15" customHeight="1" thickBot="1">
      <c r="A26" s="564"/>
      <c r="B26" s="565"/>
      <c r="C26" s="565"/>
      <c r="D26" s="565"/>
      <c r="E26" s="565"/>
      <c r="F26" s="565"/>
      <c r="G26" s="565"/>
      <c r="H26" s="565"/>
      <c r="I26" s="565"/>
      <c r="J26" s="565"/>
      <c r="K26" s="565"/>
      <c r="L26" s="565"/>
      <c r="M26" s="565"/>
      <c r="N26" s="565"/>
      <c r="O26" s="565"/>
      <c r="P26" s="565"/>
      <c r="Q26" s="596"/>
      <c r="R26" s="565"/>
      <c r="S26" s="566"/>
    </row>
    <row r="27" spans="1:19" ht="15" customHeight="1" thickBot="1">
      <c r="A27" s="564"/>
      <c r="B27" s="1417" t="s">
        <v>273</v>
      </c>
      <c r="C27" s="1418"/>
      <c r="D27" s="1419"/>
      <c r="E27" s="1420" t="s">
        <v>663</v>
      </c>
      <c r="F27" s="1420"/>
      <c r="G27" s="1420"/>
      <c r="H27" s="1420"/>
      <c r="I27" s="574"/>
      <c r="J27" s="593"/>
      <c r="K27" s="593"/>
      <c r="L27" s="579"/>
      <c r="M27" s="574" t="s">
        <v>660</v>
      </c>
      <c r="N27" s="1356">
        <v>10000000</v>
      </c>
      <c r="O27" s="1357"/>
      <c r="P27" s="1358"/>
      <c r="Q27" s="565" t="s">
        <v>625</v>
      </c>
      <c r="R27" s="585" t="s">
        <v>311</v>
      </c>
      <c r="S27" s="566"/>
    </row>
    <row r="28" spans="1:19" ht="15" customHeight="1">
      <c r="A28" s="597"/>
      <c r="B28" s="590"/>
      <c r="C28" s="590"/>
      <c r="D28" s="590"/>
      <c r="E28" s="590"/>
      <c r="F28" s="590"/>
      <c r="G28" s="590"/>
      <c r="H28" s="590"/>
      <c r="I28" s="590"/>
      <c r="J28" s="590"/>
      <c r="K28" s="590"/>
      <c r="L28" s="590"/>
      <c r="M28" s="590"/>
      <c r="N28" s="590"/>
      <c r="O28" s="590"/>
      <c r="P28" s="590"/>
      <c r="Q28" s="590"/>
      <c r="R28" s="590"/>
      <c r="S28" s="598"/>
    </row>
    <row r="29" spans="1:19" ht="15" customHeight="1">
      <c r="A29" s="565"/>
      <c r="B29" s="565"/>
      <c r="C29" s="565"/>
      <c r="D29" s="565"/>
      <c r="E29" s="565"/>
      <c r="F29" s="565"/>
      <c r="G29" s="565"/>
      <c r="H29" s="565"/>
      <c r="I29" s="565"/>
      <c r="J29" s="565"/>
      <c r="K29" s="565"/>
      <c r="L29" s="565"/>
      <c r="M29" s="565"/>
      <c r="N29" s="565"/>
      <c r="O29" s="565"/>
      <c r="P29" s="565"/>
      <c r="Q29" s="565"/>
      <c r="R29" s="565"/>
      <c r="S29" s="565"/>
    </row>
    <row r="30" spans="1:19" ht="15" customHeight="1">
      <c r="A30" s="1434"/>
      <c r="B30" s="1434"/>
      <c r="C30" s="1434"/>
      <c r="D30" s="1434"/>
      <c r="E30" s="1434"/>
      <c r="F30" s="1434"/>
      <c r="G30" s="1434"/>
      <c r="H30" s="1434"/>
      <c r="I30" s="1434"/>
      <c r="J30" s="1434"/>
      <c r="K30" s="1434"/>
      <c r="L30" s="1434"/>
      <c r="M30" s="1434"/>
      <c r="N30" s="1434"/>
      <c r="O30" s="1434"/>
      <c r="P30" s="1434"/>
      <c r="Q30" s="1434"/>
      <c r="R30" s="1434"/>
      <c r="S30" s="590"/>
    </row>
    <row r="31" spans="1:19" ht="15" customHeight="1">
      <c r="A31" s="560" t="s">
        <v>675</v>
      </c>
      <c r="B31" s="561"/>
      <c r="C31" s="561"/>
      <c r="D31" s="562"/>
      <c r="E31" s="562"/>
      <c r="F31" s="562"/>
      <c r="G31" s="562"/>
      <c r="H31" s="562"/>
      <c r="I31" s="562"/>
      <c r="J31" s="562"/>
      <c r="K31" s="562"/>
      <c r="L31" s="562"/>
      <c r="M31" s="562"/>
      <c r="N31" s="562"/>
      <c r="O31" s="562"/>
      <c r="P31" s="562"/>
      <c r="Q31" s="562"/>
      <c r="R31" s="562"/>
      <c r="S31" s="563"/>
    </row>
    <row r="32" spans="1:19" ht="15" customHeight="1" thickBot="1">
      <c r="A32" s="1243" t="s">
        <v>676</v>
      </c>
      <c r="B32" s="1244"/>
      <c r="C32" s="1244"/>
      <c r="D32" s="565"/>
      <c r="E32" s="565"/>
      <c r="F32" s="565"/>
      <c r="G32" s="565"/>
      <c r="H32" s="565"/>
      <c r="I32" s="565"/>
      <c r="J32" s="565"/>
      <c r="K32" s="565"/>
      <c r="L32" s="565"/>
      <c r="M32" s="565"/>
      <c r="N32" s="565"/>
      <c r="O32" s="565"/>
      <c r="P32" s="565"/>
      <c r="Q32" s="565"/>
      <c r="R32" s="565"/>
      <c r="S32" s="566"/>
    </row>
    <row r="33" spans="1:40" ht="15" customHeight="1" thickBot="1">
      <c r="A33" s="1243" t="s">
        <v>678</v>
      </c>
      <c r="B33" s="1244"/>
      <c r="C33" s="1244"/>
      <c r="D33" s="1244"/>
      <c r="E33" s="1362" t="s">
        <v>408</v>
      </c>
      <c r="F33" s="1363"/>
      <c r="G33" s="1363"/>
      <c r="H33" s="1364"/>
      <c r="I33" s="565"/>
      <c r="J33" s="1365" t="s">
        <v>409</v>
      </c>
      <c r="K33" s="1366"/>
      <c r="L33" s="565"/>
      <c r="M33" s="1249" t="s">
        <v>90</v>
      </c>
      <c r="N33" s="1437"/>
      <c r="O33" s="1437"/>
      <c r="P33" s="1438"/>
      <c r="Q33" s="565"/>
      <c r="R33" s="565"/>
      <c r="S33" s="566"/>
      <c r="AM33" s="600"/>
      <c r="AN33" s="600"/>
    </row>
    <row r="34" spans="1:19" ht="15" customHeight="1" thickBot="1">
      <c r="A34" s="564"/>
      <c r="B34" s="1435" t="s">
        <v>43</v>
      </c>
      <c r="C34" s="1436"/>
      <c r="D34" s="1436"/>
      <c r="E34" s="1370">
        <f>IF($H$6=1,3825000,4270000)</f>
        <v>3825000</v>
      </c>
      <c r="F34" s="1371"/>
      <c r="G34" s="1371"/>
      <c r="H34" s="714" t="s">
        <v>625</v>
      </c>
      <c r="I34" s="572" t="s">
        <v>649</v>
      </c>
      <c r="J34" s="713">
        <f>H9+H10</f>
        <v>90</v>
      </c>
      <c r="K34" s="563" t="s">
        <v>646</v>
      </c>
      <c r="L34" s="572" t="s">
        <v>647</v>
      </c>
      <c r="M34" s="1403">
        <f>IF(J34&lt;&gt;"",E34*J34,0)</f>
        <v>344250000</v>
      </c>
      <c r="N34" s="1404"/>
      <c r="O34" s="1404"/>
      <c r="P34" s="1405"/>
      <c r="Q34" s="565" t="s">
        <v>625</v>
      </c>
      <c r="R34" s="565"/>
      <c r="S34" s="566"/>
    </row>
    <row r="35" spans="1:19" ht="15" customHeight="1" thickBot="1">
      <c r="A35" s="564"/>
      <c r="B35" s="1301" t="s">
        <v>650</v>
      </c>
      <c r="C35" s="1394"/>
      <c r="D35" s="1394"/>
      <c r="E35" s="1432">
        <v>2115000</v>
      </c>
      <c r="F35" s="1433"/>
      <c r="G35" s="1433"/>
      <c r="H35" s="715" t="s">
        <v>625</v>
      </c>
      <c r="I35" s="574" t="s">
        <v>649</v>
      </c>
      <c r="J35" s="570">
        <f>H11</f>
        <v>10</v>
      </c>
      <c r="K35" s="716" t="s">
        <v>646</v>
      </c>
      <c r="L35" s="574" t="s">
        <v>647</v>
      </c>
      <c r="M35" s="1403">
        <f>IF(J35&lt;&gt;"",E35*J35,0)</f>
        <v>21150000</v>
      </c>
      <c r="N35" s="1404"/>
      <c r="O35" s="1404"/>
      <c r="P35" s="1405"/>
      <c r="Q35" s="565" t="s">
        <v>625</v>
      </c>
      <c r="R35" s="565"/>
      <c r="S35" s="566"/>
    </row>
    <row r="36" spans="1:19" ht="15" customHeight="1" thickBot="1">
      <c r="A36" s="564"/>
      <c r="B36" s="568"/>
      <c r="C36" s="568"/>
      <c r="D36" s="568"/>
      <c r="E36" s="565"/>
      <c r="F36" s="565"/>
      <c r="G36" s="565"/>
      <c r="H36" s="565"/>
      <c r="I36" s="565"/>
      <c r="J36" s="565"/>
      <c r="K36" s="565"/>
      <c r="L36" s="582" t="s">
        <v>620</v>
      </c>
      <c r="M36" s="1367">
        <f>SUM(M34:P35)</f>
        <v>365400000</v>
      </c>
      <c r="N36" s="1368"/>
      <c r="O36" s="1368"/>
      <c r="P36" s="1369"/>
      <c r="Q36" s="599" t="s">
        <v>625</v>
      </c>
      <c r="R36" s="599" t="s">
        <v>502</v>
      </c>
      <c r="S36" s="566"/>
    </row>
    <row r="37" spans="1:19" ht="15" customHeight="1" thickBot="1">
      <c r="A37" s="564"/>
      <c r="B37" s="568"/>
      <c r="C37" s="568"/>
      <c r="D37" s="568"/>
      <c r="E37" s="565"/>
      <c r="F37" s="565"/>
      <c r="G37" s="565"/>
      <c r="H37" s="565"/>
      <c r="I37" s="565"/>
      <c r="J37" s="565"/>
      <c r="K37" s="565"/>
      <c r="L37" s="581"/>
      <c r="M37" s="60"/>
      <c r="N37" s="60"/>
      <c r="O37" s="60"/>
      <c r="P37" s="60"/>
      <c r="Q37" s="599"/>
      <c r="R37" s="565"/>
      <c r="S37" s="566"/>
    </row>
    <row r="38" spans="1:19" ht="15" customHeight="1" thickBot="1">
      <c r="A38" s="1395" t="s">
        <v>503</v>
      </c>
      <c r="B38" s="1399"/>
      <c r="C38" s="1399"/>
      <c r="D38" s="1431"/>
      <c r="E38" s="1261">
        <v>0</v>
      </c>
      <c r="F38" s="1262"/>
      <c r="G38" s="1263"/>
      <c r="H38" s="565" t="s">
        <v>625</v>
      </c>
      <c r="I38" s="599" t="s">
        <v>504</v>
      </c>
      <c r="J38" s="565"/>
      <c r="K38" s="565"/>
      <c r="L38" s="581"/>
      <c r="M38" s="60"/>
      <c r="N38" s="60"/>
      <c r="O38" s="60"/>
      <c r="P38" s="60"/>
      <c r="Q38" s="599"/>
      <c r="R38" s="565"/>
      <c r="S38" s="566"/>
    </row>
    <row r="39" spans="1:19" ht="15" customHeight="1" thickBot="1">
      <c r="A39" s="602"/>
      <c r="B39" s="1429" t="s">
        <v>505</v>
      </c>
      <c r="C39" s="1430"/>
      <c r="D39" s="1430"/>
      <c r="E39" s="1430"/>
      <c r="F39" s="1430"/>
      <c r="G39" s="1430"/>
      <c r="H39" s="1430"/>
      <c r="I39" s="1430"/>
      <c r="J39" s="1430"/>
      <c r="K39" s="1430"/>
      <c r="L39" s="581"/>
      <c r="M39" s="1278">
        <f>M36-E38</f>
        <v>365400000</v>
      </c>
      <c r="N39" s="1279"/>
      <c r="O39" s="1279"/>
      <c r="P39" s="1280"/>
      <c r="Q39" s="585" t="s">
        <v>625</v>
      </c>
      <c r="R39" s="599" t="s">
        <v>506</v>
      </c>
      <c r="S39" s="566"/>
    </row>
    <row r="40" spans="1:19" ht="15" customHeight="1">
      <c r="A40" s="564"/>
      <c r="B40" s="568"/>
      <c r="C40" s="568"/>
      <c r="D40" s="568"/>
      <c r="E40" s="565"/>
      <c r="F40" s="565"/>
      <c r="G40" s="565"/>
      <c r="H40" s="565"/>
      <c r="I40" s="565"/>
      <c r="J40" s="565"/>
      <c r="K40" s="565"/>
      <c r="L40" s="581"/>
      <c r="M40" s="60"/>
      <c r="N40" s="60"/>
      <c r="O40" s="60"/>
      <c r="P40" s="60"/>
      <c r="Q40" s="599"/>
      <c r="R40" s="565"/>
      <c r="S40" s="566"/>
    </row>
    <row r="41" spans="1:19" ht="15" customHeight="1" thickBot="1">
      <c r="A41" s="1243" t="s">
        <v>230</v>
      </c>
      <c r="B41" s="1244"/>
      <c r="C41" s="565"/>
      <c r="D41" s="565"/>
      <c r="E41" s="565"/>
      <c r="F41" s="565"/>
      <c r="G41" s="565"/>
      <c r="H41" s="565"/>
      <c r="I41" s="565"/>
      <c r="J41" s="565"/>
      <c r="K41" s="565"/>
      <c r="L41" s="565"/>
      <c r="M41" s="596"/>
      <c r="N41" s="596"/>
      <c r="O41" s="596"/>
      <c r="P41" s="596"/>
      <c r="Q41" s="565"/>
      <c r="R41" s="565"/>
      <c r="S41" s="566"/>
    </row>
    <row r="42" spans="1:19" ht="15" customHeight="1" thickBot="1">
      <c r="A42" s="564" t="s">
        <v>194</v>
      </c>
      <c r="B42" s="565"/>
      <c r="C42" s="565"/>
      <c r="D42" s="565"/>
      <c r="E42" s="565"/>
      <c r="F42" s="565"/>
      <c r="G42" s="565"/>
      <c r="H42" s="565"/>
      <c r="I42" s="565"/>
      <c r="J42" s="565"/>
      <c r="K42" s="565"/>
      <c r="L42" s="565"/>
      <c r="M42" s="1359">
        <f>IF($H$6=1,50000000,"補助対象外")</f>
        <v>50000000</v>
      </c>
      <c r="N42" s="1360"/>
      <c r="O42" s="1360"/>
      <c r="P42" s="1361"/>
      <c r="Q42" s="599" t="s">
        <v>625</v>
      </c>
      <c r="R42" s="565"/>
      <c r="S42" s="566"/>
    </row>
    <row r="43" spans="1:19" ht="15" customHeight="1" thickBot="1">
      <c r="A43" s="587" t="s">
        <v>274</v>
      </c>
      <c r="B43" s="568"/>
      <c r="C43" s="568"/>
      <c r="D43" s="565"/>
      <c r="E43" s="565"/>
      <c r="F43" s="565"/>
      <c r="G43" s="565"/>
      <c r="H43" s="565"/>
      <c r="I43" s="565"/>
      <c r="J43" s="565"/>
      <c r="K43" s="565"/>
      <c r="L43" s="565"/>
      <c r="M43" s="596"/>
      <c r="N43" s="596"/>
      <c r="O43" s="596"/>
      <c r="P43" s="596"/>
      <c r="Q43" s="565"/>
      <c r="R43" s="565"/>
      <c r="S43" s="566"/>
    </row>
    <row r="44" spans="1:19" ht="15" customHeight="1" thickBot="1">
      <c r="A44" s="564"/>
      <c r="B44" s="604">
        <f>IF($H$6=1,N25,"補助対象外")</f>
        <v>48000000</v>
      </c>
      <c r="C44" s="1299" t="s">
        <v>272</v>
      </c>
      <c r="D44" s="1300"/>
      <c r="E44" s="565"/>
      <c r="F44" s="565"/>
      <c r="G44" s="565"/>
      <c r="H44" s="565"/>
      <c r="I44" s="565"/>
      <c r="J44" s="565"/>
      <c r="K44" s="565"/>
      <c r="L44" s="565"/>
      <c r="M44" s="1268">
        <f>IF($H$6=1,ROUNDDOWN(B44*0.75,-3),"補助対象外")</f>
        <v>36000000</v>
      </c>
      <c r="N44" s="1269"/>
      <c r="O44" s="1269"/>
      <c r="P44" s="1270"/>
      <c r="Q44" s="599" t="s">
        <v>625</v>
      </c>
      <c r="R44" s="584"/>
      <c r="S44" s="566"/>
    </row>
    <row r="45" spans="1:19" ht="15" customHeight="1" thickBot="1">
      <c r="A45" s="564"/>
      <c r="B45" s="568"/>
      <c r="C45" s="568"/>
      <c r="D45" s="565"/>
      <c r="E45" s="565"/>
      <c r="F45" s="565"/>
      <c r="G45" s="565"/>
      <c r="H45" s="565"/>
      <c r="I45" s="565"/>
      <c r="J45" s="565"/>
      <c r="K45" s="565"/>
      <c r="L45" s="565"/>
      <c r="M45" s="596"/>
      <c r="N45" s="596"/>
      <c r="O45" s="596"/>
      <c r="P45" s="596"/>
      <c r="Q45" s="565"/>
      <c r="R45" s="565"/>
      <c r="S45" s="566"/>
    </row>
    <row r="46" spans="1:19" ht="15" customHeight="1" thickBot="1">
      <c r="A46" s="564"/>
      <c r="B46" s="599" t="s">
        <v>209</v>
      </c>
      <c r="C46" s="565"/>
      <c r="D46" s="565"/>
      <c r="E46" s="565"/>
      <c r="F46" s="565"/>
      <c r="G46" s="565"/>
      <c r="H46" s="565"/>
      <c r="I46" s="565"/>
      <c r="J46" s="565"/>
      <c r="K46" s="565"/>
      <c r="L46" s="580"/>
      <c r="M46" s="1278">
        <f>IF($H$6=1,MIN(M42,M44),0)</f>
        <v>36000000</v>
      </c>
      <c r="N46" s="1279"/>
      <c r="O46" s="1279"/>
      <c r="P46" s="1280"/>
      <c r="Q46" s="585" t="s">
        <v>625</v>
      </c>
      <c r="R46" s="599" t="s">
        <v>507</v>
      </c>
      <c r="S46" s="566"/>
    </row>
    <row r="47" spans="1:19" ht="15" customHeight="1" thickBot="1">
      <c r="A47" s="564"/>
      <c r="B47" s="565"/>
      <c r="C47" s="565"/>
      <c r="D47" s="565"/>
      <c r="E47" s="565"/>
      <c r="F47" s="565"/>
      <c r="G47" s="565"/>
      <c r="H47" s="565"/>
      <c r="I47" s="565"/>
      <c r="J47" s="565"/>
      <c r="K47" s="565"/>
      <c r="L47" s="580"/>
      <c r="M47" s="60"/>
      <c r="N47" s="60"/>
      <c r="O47" s="60"/>
      <c r="P47" s="60"/>
      <c r="Q47" s="585"/>
      <c r="R47" s="599"/>
      <c r="S47" s="566"/>
    </row>
    <row r="48" spans="1:19" ht="15" customHeight="1" thickBot="1">
      <c r="A48" s="564"/>
      <c r="B48" s="1281" t="s">
        <v>210</v>
      </c>
      <c r="C48" s="1281"/>
      <c r="D48" s="1281"/>
      <c r="E48" s="1281"/>
      <c r="F48" s="1281"/>
      <c r="G48" s="1281"/>
      <c r="H48" s="1281"/>
      <c r="I48" s="1281"/>
      <c r="J48" s="1281"/>
      <c r="K48" s="1281"/>
      <c r="L48" s="1282"/>
      <c r="M48" s="1290">
        <f>M39+M46</f>
        <v>401400000</v>
      </c>
      <c r="N48" s="1291"/>
      <c r="O48" s="1291"/>
      <c r="P48" s="1292"/>
      <c r="Q48" s="585" t="s">
        <v>625</v>
      </c>
      <c r="R48" s="585" t="s">
        <v>682</v>
      </c>
      <c r="S48" s="566"/>
    </row>
    <row r="49" spans="1:19" ht="15" customHeight="1">
      <c r="A49" s="564"/>
      <c r="B49" s="565"/>
      <c r="C49" s="565"/>
      <c r="D49" s="565"/>
      <c r="E49" s="565"/>
      <c r="F49" s="565"/>
      <c r="G49" s="565"/>
      <c r="H49" s="565"/>
      <c r="I49" s="565"/>
      <c r="J49" s="565"/>
      <c r="K49" s="565"/>
      <c r="L49" s="580"/>
      <c r="M49" s="60"/>
      <c r="N49" s="60"/>
      <c r="O49" s="60"/>
      <c r="P49" s="60"/>
      <c r="Q49" s="585"/>
      <c r="R49" s="599"/>
      <c r="S49" s="566"/>
    </row>
    <row r="50" spans="1:19" ht="15" customHeight="1" thickBot="1">
      <c r="A50" s="564"/>
      <c r="B50" s="565"/>
      <c r="C50" s="565"/>
      <c r="D50" s="565"/>
      <c r="E50" s="565"/>
      <c r="F50" s="565"/>
      <c r="G50" s="565"/>
      <c r="H50" s="565"/>
      <c r="I50" s="565"/>
      <c r="J50" s="565"/>
      <c r="K50" s="565"/>
      <c r="L50" s="565"/>
      <c r="M50" s="596"/>
      <c r="N50" s="596"/>
      <c r="O50" s="596"/>
      <c r="P50" s="596"/>
      <c r="Q50" s="565"/>
      <c r="R50" s="565"/>
      <c r="S50" s="566"/>
    </row>
    <row r="51" spans="1:19" ht="15" customHeight="1" thickBot="1">
      <c r="A51" s="564"/>
      <c r="B51" s="1281" t="s">
        <v>42</v>
      </c>
      <c r="C51" s="1281"/>
      <c r="D51" s="1281"/>
      <c r="E51" s="1281"/>
      <c r="F51" s="1281"/>
      <c r="G51" s="1281"/>
      <c r="H51" s="1281"/>
      <c r="I51" s="1281"/>
      <c r="J51" s="1281"/>
      <c r="K51" s="1281"/>
      <c r="L51" s="1282"/>
      <c r="M51" s="1290">
        <f>M39+M46</f>
        <v>401400000</v>
      </c>
      <c r="N51" s="1291"/>
      <c r="O51" s="1291"/>
      <c r="P51" s="1292"/>
      <c r="Q51" s="585" t="s">
        <v>625</v>
      </c>
      <c r="R51" s="585"/>
      <c r="S51" s="566"/>
    </row>
    <row r="52" spans="1:19" ht="15" customHeight="1">
      <c r="A52" s="1303" t="s">
        <v>422</v>
      </c>
      <c r="B52" s="1304"/>
      <c r="C52" s="1304"/>
      <c r="D52" s="1304"/>
      <c r="E52" s="1304"/>
      <c r="F52" s="1304"/>
      <c r="G52" s="1304"/>
      <c r="H52" s="1304"/>
      <c r="I52" s="1304"/>
      <c r="J52" s="1304"/>
      <c r="K52" s="1304"/>
      <c r="L52" s="1304"/>
      <c r="M52" s="1304"/>
      <c r="N52" s="1304"/>
      <c r="O52" s="1304"/>
      <c r="P52" s="1304"/>
      <c r="Q52" s="1304"/>
      <c r="R52" s="1304"/>
      <c r="S52" s="1305"/>
    </row>
    <row r="53" spans="1:19" ht="15" customHeight="1">
      <c r="A53" s="943"/>
      <c r="B53" s="943"/>
      <c r="C53" s="943"/>
      <c r="D53" s="943"/>
      <c r="E53" s="943"/>
      <c r="F53" s="943"/>
      <c r="G53" s="943"/>
      <c r="H53" s="943"/>
      <c r="I53" s="943"/>
      <c r="J53" s="943"/>
      <c r="K53" s="943"/>
      <c r="L53" s="943"/>
      <c r="M53" s="943"/>
      <c r="N53" s="943"/>
      <c r="O53" s="943"/>
      <c r="P53" s="943"/>
      <c r="Q53" s="943"/>
      <c r="R53" s="943"/>
      <c r="S53" s="943"/>
    </row>
    <row r="54" spans="1:19" ht="15" customHeight="1">
      <c r="A54" s="943"/>
      <c r="B54" s="943"/>
      <c r="C54" s="943"/>
      <c r="D54" s="943"/>
      <c r="E54" s="943"/>
      <c r="F54" s="943"/>
      <c r="G54" s="943"/>
      <c r="H54" s="943"/>
      <c r="I54" s="943"/>
      <c r="J54" s="943"/>
      <c r="K54" s="943"/>
      <c r="L54" s="943"/>
      <c r="M54" s="943"/>
      <c r="N54" s="943"/>
      <c r="O54" s="943"/>
      <c r="P54" s="943"/>
      <c r="Q54" s="943"/>
      <c r="R54" s="943"/>
      <c r="S54" s="943"/>
    </row>
    <row r="55" spans="1:19" ht="15" customHeight="1">
      <c r="A55" s="943"/>
      <c r="B55" s="943"/>
      <c r="C55" s="943"/>
      <c r="D55" s="943"/>
      <c r="E55" s="943"/>
      <c r="F55" s="943"/>
      <c r="G55" s="943"/>
      <c r="H55" s="943"/>
      <c r="I55" s="943"/>
      <c r="J55" s="943"/>
      <c r="K55" s="943"/>
      <c r="L55" s="943"/>
      <c r="M55" s="943"/>
      <c r="N55" s="943"/>
      <c r="O55" s="943"/>
      <c r="P55" s="943"/>
      <c r="Q55" s="943"/>
      <c r="R55" s="943"/>
      <c r="S55" s="943"/>
    </row>
    <row r="56" spans="1:19" ht="15" customHeight="1">
      <c r="A56" s="943"/>
      <c r="B56" s="943"/>
      <c r="C56" s="943"/>
      <c r="D56" s="943"/>
      <c r="E56" s="943"/>
      <c r="F56" s="943"/>
      <c r="G56" s="943"/>
      <c r="H56" s="943"/>
      <c r="I56" s="943"/>
      <c r="J56" s="943"/>
      <c r="K56" s="943"/>
      <c r="L56" s="943"/>
      <c r="M56" s="943"/>
      <c r="N56" s="943"/>
      <c r="O56" s="943"/>
      <c r="P56" s="943"/>
      <c r="Q56" s="943"/>
      <c r="R56" s="943"/>
      <c r="S56" s="943"/>
    </row>
    <row r="57" spans="1:19" ht="15" customHeight="1">
      <c r="A57" s="943"/>
      <c r="B57" s="943"/>
      <c r="C57" s="943"/>
      <c r="D57" s="943"/>
      <c r="E57" s="943"/>
      <c r="F57" s="943"/>
      <c r="G57" s="943"/>
      <c r="H57" s="943"/>
      <c r="I57" s="943"/>
      <c r="J57" s="943"/>
      <c r="K57" s="943"/>
      <c r="L57" s="943"/>
      <c r="M57" s="943"/>
      <c r="N57" s="943"/>
      <c r="O57" s="943"/>
      <c r="P57" s="943"/>
      <c r="Q57" s="943"/>
      <c r="R57" s="943"/>
      <c r="S57" s="943"/>
    </row>
    <row r="58" spans="1:28" ht="15" customHeight="1">
      <c r="A58" s="565"/>
      <c r="B58" s="565"/>
      <c r="C58" s="565"/>
      <c r="D58" s="565"/>
      <c r="E58" s="565"/>
      <c r="F58" s="565"/>
      <c r="G58" s="565"/>
      <c r="H58" s="565"/>
      <c r="I58" s="565"/>
      <c r="J58" s="565"/>
      <c r="K58" s="565"/>
      <c r="L58" s="596"/>
      <c r="M58" s="1242"/>
      <c r="N58" s="1242"/>
      <c r="O58" s="1242"/>
      <c r="P58" s="1242"/>
      <c r="Q58" s="596"/>
      <c r="R58" s="596"/>
      <c r="S58" s="565"/>
      <c r="U58" s="607"/>
      <c r="V58" s="607"/>
      <c r="W58" s="607"/>
      <c r="X58" s="607"/>
      <c r="Y58" s="607"/>
      <c r="Z58" s="607"/>
      <c r="AA58" s="607"/>
      <c r="AB58" s="607"/>
    </row>
    <row r="59" spans="1:28" ht="15" customHeight="1">
      <c r="A59" s="565"/>
      <c r="B59" s="565"/>
      <c r="C59" s="565"/>
      <c r="D59" s="565"/>
      <c r="E59" s="565"/>
      <c r="F59" s="565"/>
      <c r="G59" s="565"/>
      <c r="H59" s="565"/>
      <c r="I59" s="565"/>
      <c r="J59" s="565"/>
      <c r="K59" s="565"/>
      <c r="L59" s="596"/>
      <c r="M59" s="596"/>
      <c r="N59" s="596"/>
      <c r="O59" s="596"/>
      <c r="P59" s="596"/>
      <c r="Q59" s="596"/>
      <c r="R59" s="596"/>
      <c r="S59" s="565"/>
      <c r="U59" s="607"/>
      <c r="V59" s="607"/>
      <c r="W59" s="607"/>
      <c r="X59" s="607"/>
      <c r="Y59" s="607"/>
      <c r="Z59" s="607"/>
      <c r="AA59" s="607"/>
      <c r="AB59" s="607"/>
    </row>
    <row r="60" spans="1:19" ht="15" customHeight="1">
      <c r="A60" s="943"/>
      <c r="B60" s="943"/>
      <c r="C60" s="943"/>
      <c r="D60" s="943"/>
      <c r="E60" s="943"/>
      <c r="F60" s="943"/>
      <c r="G60" s="943"/>
      <c r="H60" s="943"/>
      <c r="I60" s="943"/>
      <c r="J60" s="943"/>
      <c r="K60" s="943"/>
      <c r="L60" s="943"/>
      <c r="M60" s="943"/>
      <c r="N60" s="943"/>
      <c r="O60" s="943"/>
      <c r="P60" s="943"/>
      <c r="Q60" s="943"/>
      <c r="R60" s="943"/>
      <c r="S60" s="943"/>
    </row>
    <row r="61" spans="1:19" ht="15" customHeight="1">
      <c r="A61" s="942"/>
      <c r="B61" s="942"/>
      <c r="C61" s="942"/>
      <c r="D61" s="942"/>
      <c r="E61" s="942"/>
      <c r="F61" s="942"/>
      <c r="G61" s="942"/>
      <c r="H61" s="942"/>
      <c r="I61" s="942"/>
      <c r="J61" s="942"/>
      <c r="K61" s="942"/>
      <c r="L61" s="942"/>
      <c r="M61" s="942"/>
      <c r="N61" s="942"/>
      <c r="O61" s="942"/>
      <c r="P61" s="942"/>
      <c r="Q61" s="942"/>
      <c r="R61" s="942"/>
      <c r="S61" s="942"/>
    </row>
    <row r="62" spans="1:36" ht="15" customHeight="1">
      <c r="A62" s="1245" t="s">
        <v>643</v>
      </c>
      <c r="B62" s="1246"/>
      <c r="C62" s="1246"/>
      <c r="D62" s="1246"/>
      <c r="E62" s="1246"/>
      <c r="F62" s="1246"/>
      <c r="G62" s="565"/>
      <c r="H62" s="565"/>
      <c r="I62" s="565"/>
      <c r="J62" s="565"/>
      <c r="K62" s="565"/>
      <c r="L62" s="565"/>
      <c r="M62" s="565"/>
      <c r="N62" s="565"/>
      <c r="O62" s="565"/>
      <c r="P62" s="565"/>
      <c r="Q62" s="565"/>
      <c r="R62" s="565"/>
      <c r="S62" s="566"/>
      <c r="U62" s="607"/>
      <c r="V62" s="607"/>
      <c r="W62" s="607"/>
      <c r="X62" s="607"/>
      <c r="Y62" s="607"/>
      <c r="Z62" s="607"/>
      <c r="AA62" s="607"/>
      <c r="AB62" s="607"/>
      <c r="AC62" s="607"/>
      <c r="AD62" s="607"/>
      <c r="AE62" s="607"/>
      <c r="AF62" s="607"/>
      <c r="AG62" s="607"/>
      <c r="AH62" s="607"/>
      <c r="AI62" s="607"/>
      <c r="AJ62" s="607"/>
    </row>
    <row r="63" spans="1:36" ht="15" customHeight="1">
      <c r="A63" s="564"/>
      <c r="B63" s="565"/>
      <c r="C63" s="565"/>
      <c r="D63" s="565"/>
      <c r="E63" s="565"/>
      <c r="F63" s="565"/>
      <c r="G63" s="565"/>
      <c r="H63" s="565"/>
      <c r="I63" s="565"/>
      <c r="J63" s="565"/>
      <c r="K63" s="565"/>
      <c r="L63" s="565"/>
      <c r="M63" s="565"/>
      <c r="N63" s="565"/>
      <c r="O63" s="565"/>
      <c r="P63" s="565"/>
      <c r="Q63" s="565"/>
      <c r="R63" s="565"/>
      <c r="S63" s="566"/>
      <c r="AC63" s="607"/>
      <c r="AD63" s="607"/>
      <c r="AE63" s="607"/>
      <c r="AF63" s="607"/>
      <c r="AG63" s="607"/>
      <c r="AH63" s="607"/>
      <c r="AI63" s="607"/>
      <c r="AJ63" s="607"/>
    </row>
    <row r="64" spans="1:19" ht="15" customHeight="1" thickBot="1">
      <c r="A64" s="564" t="s">
        <v>645</v>
      </c>
      <c r="B64" s="565"/>
      <c r="C64" s="565"/>
      <c r="D64" s="565"/>
      <c r="E64" s="565"/>
      <c r="F64" s="565"/>
      <c r="G64" s="565"/>
      <c r="H64" s="565"/>
      <c r="I64" s="565"/>
      <c r="J64" s="565"/>
      <c r="K64" s="565"/>
      <c r="L64" s="565"/>
      <c r="M64" s="565"/>
      <c r="N64" s="565"/>
      <c r="O64" s="565"/>
      <c r="P64" s="565"/>
      <c r="Q64" s="565"/>
      <c r="R64" s="565"/>
      <c r="S64" s="566"/>
    </row>
    <row r="65" spans="1:19" ht="14.25" thickBot="1">
      <c r="A65" s="564"/>
      <c r="B65" s="1247" t="s">
        <v>648</v>
      </c>
      <c r="C65" s="1247"/>
      <c r="D65" s="1284" t="s">
        <v>233</v>
      </c>
      <c r="E65" s="1285"/>
      <c r="F65" s="1277">
        <v>17600000</v>
      </c>
      <c r="G65" s="1277"/>
      <c r="H65" s="1277"/>
      <c r="I65" s="562" t="s">
        <v>625</v>
      </c>
      <c r="J65" s="572" t="s">
        <v>649</v>
      </c>
      <c r="K65" s="594">
        <f>$H$9</f>
        <v>90</v>
      </c>
      <c r="L65" s="562" t="s">
        <v>646</v>
      </c>
      <c r="M65" s="572" t="s">
        <v>647</v>
      </c>
      <c r="N65" s="1268">
        <f>PRODUCT(F65,K65)</f>
        <v>1584000000</v>
      </c>
      <c r="O65" s="1269"/>
      <c r="P65" s="1269"/>
      <c r="Q65" s="1270"/>
      <c r="R65" s="575" t="s">
        <v>625</v>
      </c>
      <c r="S65" s="566"/>
    </row>
    <row r="66" spans="1:19" ht="14.25" thickBot="1">
      <c r="A66" s="564"/>
      <c r="B66" s="1247"/>
      <c r="C66" s="1247"/>
      <c r="D66" s="1286" t="s">
        <v>234</v>
      </c>
      <c r="E66" s="1287"/>
      <c r="F66" s="1277">
        <v>13400000</v>
      </c>
      <c r="G66" s="1277"/>
      <c r="H66" s="1277"/>
      <c r="I66" s="562" t="s">
        <v>625</v>
      </c>
      <c r="J66" s="572" t="s">
        <v>649</v>
      </c>
      <c r="K66" s="594">
        <f>$H$10</f>
        <v>0</v>
      </c>
      <c r="L66" s="562" t="s">
        <v>646</v>
      </c>
      <c r="M66" s="572" t="s">
        <v>647</v>
      </c>
      <c r="N66" s="1268">
        <f>PRODUCT(F66,K66)</f>
        <v>0</v>
      </c>
      <c r="O66" s="1269"/>
      <c r="P66" s="1269"/>
      <c r="Q66" s="1270"/>
      <c r="R66" s="575" t="s">
        <v>625</v>
      </c>
      <c r="S66" s="566"/>
    </row>
    <row r="67" spans="1:19" ht="14.25" thickBot="1">
      <c r="A67" s="564"/>
      <c r="B67" s="1247"/>
      <c r="C67" s="1247"/>
      <c r="D67" s="1301" t="s">
        <v>190</v>
      </c>
      <c r="E67" s="1302"/>
      <c r="F67" s="1277">
        <v>14300000</v>
      </c>
      <c r="G67" s="1277"/>
      <c r="H67" s="1277"/>
      <c r="I67" s="579" t="s">
        <v>625</v>
      </c>
      <c r="J67" s="574" t="s">
        <v>649</v>
      </c>
      <c r="K67" s="594">
        <f>$H$11</f>
        <v>10</v>
      </c>
      <c r="L67" s="579" t="s">
        <v>646</v>
      </c>
      <c r="M67" s="574" t="s">
        <v>647</v>
      </c>
      <c r="N67" s="1268">
        <f>PRODUCT(F67,K67)</f>
        <v>143000000</v>
      </c>
      <c r="O67" s="1269"/>
      <c r="P67" s="1269"/>
      <c r="Q67" s="1270"/>
      <c r="R67" s="575" t="s">
        <v>625</v>
      </c>
      <c r="S67" s="566"/>
    </row>
    <row r="68" spans="1:19" ht="14.25" thickBot="1">
      <c r="A68" s="564"/>
      <c r="B68" s="574"/>
      <c r="C68" s="574"/>
      <c r="D68" s="574"/>
      <c r="E68" s="574"/>
      <c r="F68" s="574"/>
      <c r="G68" s="588"/>
      <c r="H68" s="588"/>
      <c r="I68" s="579"/>
      <c r="J68" s="574"/>
      <c r="K68" s="608"/>
      <c r="L68" s="1288" t="s">
        <v>651</v>
      </c>
      <c r="M68" s="1289"/>
      <c r="N68" s="1268">
        <f>SUM(N65:Q67)</f>
        <v>1727000000</v>
      </c>
      <c r="O68" s="1269"/>
      <c r="P68" s="1269"/>
      <c r="Q68" s="1270"/>
      <c r="R68" s="575" t="s">
        <v>625</v>
      </c>
      <c r="S68" s="566"/>
    </row>
    <row r="69" spans="1:19" ht="14.25" thickBot="1">
      <c r="A69" s="564"/>
      <c r="B69" s="1301" t="s">
        <v>653</v>
      </c>
      <c r="C69" s="1302"/>
      <c r="D69" s="1301" t="s">
        <v>654</v>
      </c>
      <c r="E69" s="1394"/>
      <c r="F69" s="1302"/>
      <c r="G69" s="1455" t="s">
        <v>648</v>
      </c>
      <c r="H69" s="1371"/>
      <c r="I69" s="1371"/>
      <c r="J69" s="574" t="s">
        <v>649</v>
      </c>
      <c r="K69" s="594">
        <v>5</v>
      </c>
      <c r="L69" s="579" t="s">
        <v>664</v>
      </c>
      <c r="M69" s="574"/>
      <c r="N69" s="1268">
        <f>ROUNDDOWN((N68)*0.05,0)</f>
        <v>86350000</v>
      </c>
      <c r="O69" s="1269"/>
      <c r="P69" s="1269"/>
      <c r="Q69" s="1270"/>
      <c r="R69" s="575" t="s">
        <v>625</v>
      </c>
      <c r="S69" s="566"/>
    </row>
    <row r="70" spans="1:19" ht="14.25" thickBot="1">
      <c r="A70" s="564"/>
      <c r="B70" s="565"/>
      <c r="C70" s="565"/>
      <c r="D70" s="565"/>
      <c r="E70" s="565"/>
      <c r="F70" s="565"/>
      <c r="G70" s="565"/>
      <c r="H70" s="565"/>
      <c r="I70" s="565"/>
      <c r="J70" s="565"/>
      <c r="K70" s="565"/>
      <c r="L70" s="562"/>
      <c r="M70" s="592" t="s">
        <v>620</v>
      </c>
      <c r="N70" s="1278">
        <f>SUM(N68:Q69)</f>
        <v>1813350000</v>
      </c>
      <c r="O70" s="1279"/>
      <c r="P70" s="1279"/>
      <c r="Q70" s="1280"/>
      <c r="R70" s="583" t="s">
        <v>625</v>
      </c>
      <c r="S70" s="566"/>
    </row>
    <row r="71" spans="1:19" ht="13.5">
      <c r="A71" s="564"/>
      <c r="B71" s="565"/>
      <c r="C71" s="565"/>
      <c r="D71" s="565"/>
      <c r="E71" s="565"/>
      <c r="F71" s="565"/>
      <c r="G71" s="565"/>
      <c r="H71" s="565"/>
      <c r="I71" s="565"/>
      <c r="J71" s="565"/>
      <c r="K71" s="565"/>
      <c r="L71" s="565"/>
      <c r="M71" s="565"/>
      <c r="N71" s="1293" t="s">
        <v>655</v>
      </c>
      <c r="O71" s="1293"/>
      <c r="P71" s="1293"/>
      <c r="Q71" s="1293"/>
      <c r="R71" s="596"/>
      <c r="S71" s="586"/>
    </row>
    <row r="72" spans="1:19" ht="13.5">
      <c r="A72" s="564"/>
      <c r="B72" s="565"/>
      <c r="C72" s="565"/>
      <c r="D72" s="565"/>
      <c r="E72" s="565"/>
      <c r="F72" s="565"/>
      <c r="G72" s="565"/>
      <c r="H72" s="565"/>
      <c r="I72" s="565"/>
      <c r="J72" s="565"/>
      <c r="K72" s="565"/>
      <c r="L72" s="565"/>
      <c r="M72" s="565"/>
      <c r="N72" s="1242" t="s">
        <v>657</v>
      </c>
      <c r="O72" s="1242"/>
      <c r="P72" s="1242"/>
      <c r="Q72" s="1242"/>
      <c r="R72" s="585" t="s">
        <v>679</v>
      </c>
      <c r="S72" s="586"/>
    </row>
    <row r="73" spans="1:19" ht="13.5">
      <c r="A73" s="564"/>
      <c r="B73" s="565"/>
      <c r="C73" s="565"/>
      <c r="D73" s="565"/>
      <c r="E73" s="565"/>
      <c r="F73" s="565"/>
      <c r="G73" s="565"/>
      <c r="H73" s="565"/>
      <c r="I73" s="565"/>
      <c r="J73" s="565"/>
      <c r="K73" s="565"/>
      <c r="L73" s="565"/>
      <c r="M73" s="565"/>
      <c r="N73" s="565"/>
      <c r="O73" s="565"/>
      <c r="P73" s="565"/>
      <c r="Q73" s="565"/>
      <c r="R73" s="565"/>
      <c r="S73" s="566"/>
    </row>
    <row r="74" spans="1:19" ht="13.5">
      <c r="A74" s="564"/>
      <c r="B74" s="1248" t="s">
        <v>193</v>
      </c>
      <c r="C74" s="1248"/>
      <c r="D74" s="1248"/>
      <c r="E74" s="1248"/>
      <c r="F74" s="1248"/>
      <c r="G74" s="1248"/>
      <c r="H74" s="1248"/>
      <c r="I74" s="1248"/>
      <c r="J74" s="1248"/>
      <c r="K74" s="1248"/>
      <c r="L74" s="1248"/>
      <c r="M74" s="565"/>
      <c r="N74" s="596"/>
      <c r="O74" s="596"/>
      <c r="P74" s="596"/>
      <c r="Q74" s="596"/>
      <c r="R74" s="596"/>
      <c r="S74" s="566"/>
    </row>
    <row r="75" spans="1:19" ht="14.25" thickBot="1">
      <c r="A75" s="564"/>
      <c r="B75" s="565"/>
      <c r="C75" s="565"/>
      <c r="D75" s="565"/>
      <c r="E75" s="565"/>
      <c r="F75" s="565"/>
      <c r="G75" s="565"/>
      <c r="H75" s="565"/>
      <c r="I75" s="565"/>
      <c r="J75" s="565"/>
      <c r="K75" s="565"/>
      <c r="L75" s="565"/>
      <c r="M75" s="565"/>
      <c r="N75" s="596"/>
      <c r="O75" s="596"/>
      <c r="P75" s="596"/>
      <c r="Q75" s="596"/>
      <c r="R75" s="596"/>
      <c r="S75" s="566"/>
    </row>
    <row r="76" spans="1:19" ht="18.75" customHeight="1" thickBot="1">
      <c r="A76" s="564"/>
      <c r="B76" s="1264" t="s">
        <v>661</v>
      </c>
      <c r="C76" s="1265"/>
      <c r="D76" s="609">
        <f>N70</f>
        <v>1813350000</v>
      </c>
      <c r="E76" s="565" t="s">
        <v>625</v>
      </c>
      <c r="F76" s="585" t="s">
        <v>679</v>
      </c>
      <c r="G76" s="565"/>
      <c r="H76" s="1249" t="s">
        <v>668</v>
      </c>
      <c r="I76" s="1250"/>
      <c r="J76" s="1250"/>
      <c r="K76" s="1250"/>
      <c r="L76" s="1250"/>
      <c r="M76" s="1250"/>
      <c r="N76" s="1274">
        <f>MIN(D76,D77)</f>
        <v>1602500000</v>
      </c>
      <c r="O76" s="1275"/>
      <c r="P76" s="1276"/>
      <c r="Q76" s="610" t="s">
        <v>625</v>
      </c>
      <c r="R76" s="585" t="s">
        <v>683</v>
      </c>
      <c r="S76" s="566"/>
    </row>
    <row r="77" spans="1:19" ht="18.75" customHeight="1">
      <c r="A77" s="564"/>
      <c r="B77" s="1264" t="s">
        <v>680</v>
      </c>
      <c r="C77" s="1265"/>
      <c r="D77" s="609">
        <f>N23</f>
        <v>1602500000</v>
      </c>
      <c r="E77" s="565" t="s">
        <v>625</v>
      </c>
      <c r="F77" s="585" t="s">
        <v>681</v>
      </c>
      <c r="G77" s="565"/>
      <c r="H77" s="565"/>
      <c r="I77" s="565"/>
      <c r="J77" s="565"/>
      <c r="K77" s="565"/>
      <c r="L77" s="565"/>
      <c r="M77" s="565"/>
      <c r="N77" s="565"/>
      <c r="O77" s="565"/>
      <c r="P77" s="565"/>
      <c r="Q77" s="565"/>
      <c r="R77" s="565"/>
      <c r="S77" s="566"/>
    </row>
    <row r="78" spans="1:19" ht="13.5">
      <c r="A78" s="564"/>
      <c r="B78" s="565"/>
      <c r="C78" s="565"/>
      <c r="D78" s="565"/>
      <c r="E78" s="565"/>
      <c r="F78" s="565"/>
      <c r="G78" s="565"/>
      <c r="H78" s="565"/>
      <c r="I78" s="565"/>
      <c r="J78" s="565"/>
      <c r="K78" s="565"/>
      <c r="L78" s="565"/>
      <c r="M78" s="565"/>
      <c r="N78" s="596"/>
      <c r="O78" s="596"/>
      <c r="P78" s="596"/>
      <c r="Q78" s="596"/>
      <c r="R78" s="596"/>
      <c r="S78" s="566"/>
    </row>
    <row r="79" spans="1:19" ht="13.5">
      <c r="A79" s="564"/>
      <c r="B79" s="565"/>
      <c r="C79" s="565"/>
      <c r="D79" s="565"/>
      <c r="E79" s="565"/>
      <c r="F79" s="565"/>
      <c r="G79" s="565"/>
      <c r="H79" s="565"/>
      <c r="I79" s="565"/>
      <c r="J79" s="565"/>
      <c r="K79" s="565"/>
      <c r="L79" s="565"/>
      <c r="M79" s="565"/>
      <c r="N79" s="596"/>
      <c r="O79" s="596"/>
      <c r="P79" s="596"/>
      <c r="Q79" s="596"/>
      <c r="R79" s="596"/>
      <c r="S79" s="566"/>
    </row>
    <row r="80" spans="1:19" ht="13.5">
      <c r="A80" s="587" t="s">
        <v>44</v>
      </c>
      <c r="B80" s="565"/>
      <c r="C80" s="565"/>
      <c r="D80" s="565"/>
      <c r="E80" s="565"/>
      <c r="F80" s="565"/>
      <c r="G80" s="565"/>
      <c r="H80" s="565"/>
      <c r="I80" s="565"/>
      <c r="J80" s="565"/>
      <c r="K80" s="565"/>
      <c r="L80" s="565"/>
      <c r="M80" s="565"/>
      <c r="N80" s="565"/>
      <c r="O80" s="565"/>
      <c r="P80" s="565"/>
      <c r="Q80" s="565"/>
      <c r="R80" s="565"/>
      <c r="S80" s="566"/>
    </row>
    <row r="81" spans="1:19" ht="14.25" thickBot="1">
      <c r="A81" s="564"/>
      <c r="B81" s="565"/>
      <c r="C81" s="1259" t="s">
        <v>668</v>
      </c>
      <c r="D81" s="1259"/>
      <c r="E81" s="565"/>
      <c r="F81" s="1266" t="s">
        <v>508</v>
      </c>
      <c r="G81" s="1267"/>
      <c r="H81" s="1267"/>
      <c r="I81" s="1267"/>
      <c r="J81" s="565"/>
      <c r="K81" s="1244" t="s">
        <v>550</v>
      </c>
      <c r="L81" s="1244"/>
      <c r="M81" s="565"/>
      <c r="N81" s="565"/>
      <c r="O81" s="565"/>
      <c r="P81" s="565"/>
      <c r="Q81" s="565"/>
      <c r="R81" s="565"/>
      <c r="S81" s="566"/>
    </row>
    <row r="82" spans="1:19" ht="14.25" thickBot="1">
      <c r="A82" s="564"/>
      <c r="B82" s="611" t="s">
        <v>202</v>
      </c>
      <c r="C82" s="1257">
        <f>MIN(D76,D77)</f>
        <v>1602500000</v>
      </c>
      <c r="D82" s="1258"/>
      <c r="E82" s="580" t="s">
        <v>670</v>
      </c>
      <c r="F82" s="1257">
        <f>M39+M46</f>
        <v>401400000</v>
      </c>
      <c r="G82" s="1260"/>
      <c r="H82" s="1260"/>
      <c r="I82" s="1258"/>
      <c r="J82" s="611" t="s">
        <v>509</v>
      </c>
      <c r="K82" s="712">
        <v>90</v>
      </c>
      <c r="L82" s="580" t="s">
        <v>664</v>
      </c>
      <c r="M82" s="580" t="s">
        <v>647</v>
      </c>
      <c r="N82" s="1251">
        <f>ROUNDDOWN((C82-F82)*K82/100,-5)</f>
        <v>1080900000</v>
      </c>
      <c r="O82" s="1252"/>
      <c r="P82" s="1253"/>
      <c r="Q82" s="585" t="s">
        <v>625</v>
      </c>
      <c r="R82" s="565"/>
      <c r="S82" s="612"/>
    </row>
    <row r="83" spans="1:19" ht="14.25" thickBot="1">
      <c r="A83" s="564"/>
      <c r="B83" s="613"/>
      <c r="C83" s="1242" t="s">
        <v>683</v>
      </c>
      <c r="D83" s="1242"/>
      <c r="E83" s="1242"/>
      <c r="F83" s="565"/>
      <c r="G83" s="1242" t="s">
        <v>682</v>
      </c>
      <c r="H83" s="1242"/>
      <c r="I83" s="1242"/>
      <c r="J83" s="614"/>
      <c r="K83" s="603"/>
      <c r="L83" s="580"/>
      <c r="M83" s="580"/>
      <c r="N83" s="1283"/>
      <c r="O83" s="1283"/>
      <c r="P83" s="1283"/>
      <c r="Q83" s="1283"/>
      <c r="R83" s="585"/>
      <c r="S83" s="612"/>
    </row>
    <row r="84" spans="1:19" ht="14.25" thickBot="1">
      <c r="A84" s="564"/>
      <c r="B84" s="613"/>
      <c r="C84" s="1273"/>
      <c r="D84" s="1273"/>
      <c r="E84" s="1273"/>
      <c r="F84" s="1248" t="s">
        <v>673</v>
      </c>
      <c r="G84" s="1248"/>
      <c r="H84" s="1248"/>
      <c r="I84" s="1248"/>
      <c r="J84" s="1248"/>
      <c r="K84" s="1248"/>
      <c r="L84" s="1248"/>
      <c r="M84" s="565" t="s">
        <v>647</v>
      </c>
      <c r="N84" s="1254">
        <f>N82</f>
        <v>1080900000</v>
      </c>
      <c r="O84" s="1255"/>
      <c r="P84" s="1256"/>
      <c r="Q84" s="583" t="s">
        <v>625</v>
      </c>
      <c r="R84" s="585" t="s">
        <v>276</v>
      </c>
      <c r="S84" s="586"/>
    </row>
    <row r="85" spans="1:19" ht="14.25" thickBot="1">
      <c r="A85" s="1272" t="s">
        <v>845</v>
      </c>
      <c r="B85" s="1244"/>
      <c r="C85" s="1244"/>
      <c r="D85" s="1244"/>
      <c r="E85" s="1244"/>
      <c r="F85" s="1244"/>
      <c r="G85" s="1244"/>
      <c r="H85" s="1244"/>
      <c r="I85" s="1244"/>
      <c r="J85" s="585"/>
      <c r="K85" s="585"/>
      <c r="L85" s="585"/>
      <c r="M85" s="565"/>
      <c r="N85" s="59"/>
      <c r="O85" s="59"/>
      <c r="P85" s="59"/>
      <c r="Q85" s="585"/>
      <c r="R85" s="585"/>
      <c r="S85" s="586"/>
    </row>
    <row r="86" spans="1:19" ht="14.25" thickBot="1">
      <c r="A86" s="564"/>
      <c r="B86" s="1241" t="s">
        <v>510</v>
      </c>
      <c r="C86" s="1241"/>
      <c r="D86" s="1241"/>
      <c r="E86" s="1241"/>
      <c r="F86" s="1241"/>
      <c r="G86" s="1241"/>
      <c r="H86" s="1241"/>
      <c r="I86" s="1241"/>
      <c r="J86" s="1241"/>
      <c r="K86" s="1241"/>
      <c r="L86" s="1271"/>
      <c r="M86" s="1342"/>
      <c r="N86" s="1343"/>
      <c r="O86" s="1344"/>
      <c r="P86" s="585"/>
      <c r="Q86" s="585"/>
      <c r="R86" s="585"/>
      <c r="S86" s="586"/>
    </row>
    <row r="87" spans="1:19" ht="14.25" thickBot="1">
      <c r="A87" s="564"/>
      <c r="B87" s="1241" t="s">
        <v>511</v>
      </c>
      <c r="C87" s="1241"/>
      <c r="D87" s="1241"/>
      <c r="E87" s="1241"/>
      <c r="F87" s="1241"/>
      <c r="G87" s="1241"/>
      <c r="H87" s="1241"/>
      <c r="I87" s="1241"/>
      <c r="J87" s="1241"/>
      <c r="K87" s="1241"/>
      <c r="L87" s="1271"/>
      <c r="M87" s="1342"/>
      <c r="N87" s="1343"/>
      <c r="O87" s="1344"/>
      <c r="P87" s="585"/>
      <c r="Q87" s="585"/>
      <c r="R87" s="585"/>
      <c r="S87" s="586"/>
    </row>
    <row r="88" spans="1:19" ht="14.25" thickBot="1">
      <c r="A88" s="564"/>
      <c r="B88" s="1241" t="s">
        <v>512</v>
      </c>
      <c r="C88" s="1241"/>
      <c r="D88" s="1241"/>
      <c r="E88" s="1241"/>
      <c r="F88" s="1241"/>
      <c r="G88" s="1241"/>
      <c r="H88" s="1241"/>
      <c r="I88" s="1241"/>
      <c r="J88" s="1241"/>
      <c r="K88" s="1241"/>
      <c r="L88" s="1271"/>
      <c r="M88" s="1342"/>
      <c r="N88" s="1343"/>
      <c r="O88" s="1344"/>
      <c r="P88" s="585"/>
      <c r="Q88" s="585"/>
      <c r="R88" s="585"/>
      <c r="S88" s="586"/>
    </row>
    <row r="89" spans="1:19" ht="14.25" thickBot="1">
      <c r="A89" s="564"/>
      <c r="B89" s="1241" t="s">
        <v>513</v>
      </c>
      <c r="C89" s="1241"/>
      <c r="D89" s="1241"/>
      <c r="E89" s="1241"/>
      <c r="F89" s="1241"/>
      <c r="G89" s="1241"/>
      <c r="H89" s="1241"/>
      <c r="I89" s="1241"/>
      <c r="J89" s="1241"/>
      <c r="K89" s="1241"/>
      <c r="L89" s="1271"/>
      <c r="M89" s="1353"/>
      <c r="N89" s="1354"/>
      <c r="O89" s="1355"/>
      <c r="P89" s="585"/>
      <c r="Q89" s="585"/>
      <c r="R89" s="585"/>
      <c r="S89" s="586"/>
    </row>
    <row r="90" spans="1:19" ht="14.25">
      <c r="A90" s="564"/>
      <c r="B90" s="1241" t="s">
        <v>514</v>
      </c>
      <c r="C90" s="1241"/>
      <c r="D90" s="1241"/>
      <c r="E90" s="1241"/>
      <c r="F90" s="1241"/>
      <c r="G90" s="1241"/>
      <c r="H90" s="1241"/>
      <c r="I90" s="1241"/>
      <c r="J90" s="1241"/>
      <c r="K90" s="1241"/>
      <c r="L90" s="1241"/>
      <c r="M90" s="1441">
        <f>IF(AND(M88&gt;0,M86=M87),M89,IF(M88&gt;0,ROUNDDOWN(M91*M92/1000,0),""))</f>
      </c>
      <c r="N90" s="1442"/>
      <c r="O90" s="1442"/>
      <c r="P90" s="1317" t="s">
        <v>515</v>
      </c>
      <c r="Q90" s="1318"/>
      <c r="R90" s="1318"/>
      <c r="S90" s="586"/>
    </row>
    <row r="91" spans="1:19" ht="14.25">
      <c r="A91" s="564"/>
      <c r="B91" s="1241" t="s">
        <v>516</v>
      </c>
      <c r="C91" s="1241"/>
      <c r="D91" s="1241"/>
      <c r="E91" s="1241"/>
      <c r="F91" s="1241"/>
      <c r="G91" s="1241"/>
      <c r="H91" s="1241"/>
      <c r="I91" s="1241"/>
      <c r="J91" s="1241"/>
      <c r="K91" s="1241"/>
      <c r="L91" s="1241"/>
      <c r="M91" s="1443">
        <f>IF(M88&gt;0,M87/M86*M88,"")</f>
      </c>
      <c r="N91" s="1444"/>
      <c r="O91" s="1444"/>
      <c r="P91" s="1317" t="s">
        <v>515</v>
      </c>
      <c r="Q91" s="1318"/>
      <c r="R91" s="1318"/>
      <c r="S91" s="586"/>
    </row>
    <row r="92" spans="1:19" ht="14.25">
      <c r="A92" s="564"/>
      <c r="B92" s="1241" t="s">
        <v>517</v>
      </c>
      <c r="C92" s="1241"/>
      <c r="D92" s="1241"/>
      <c r="E92" s="1241"/>
      <c r="F92" s="1241"/>
      <c r="G92" s="1241"/>
      <c r="H92" s="1241"/>
      <c r="I92" s="1241"/>
      <c r="J92" s="1241"/>
      <c r="K92" s="1241"/>
      <c r="L92" s="1241"/>
      <c r="M92" s="1445">
        <f>IF(M88&gt;0,ROUNDDOWN(M89/M88*1000,0),"")</f>
      </c>
      <c r="N92" s="1446"/>
      <c r="O92" s="1446"/>
      <c r="P92" s="1317" t="s">
        <v>515</v>
      </c>
      <c r="Q92" s="1318"/>
      <c r="R92" s="1318"/>
      <c r="S92" s="586"/>
    </row>
    <row r="93" spans="1:19" ht="15" thickBot="1">
      <c r="A93" s="564"/>
      <c r="B93" s="1241" t="s">
        <v>518</v>
      </c>
      <c r="C93" s="1241"/>
      <c r="D93" s="1241"/>
      <c r="E93" s="1241"/>
      <c r="F93" s="1241"/>
      <c r="G93" s="1241"/>
      <c r="H93" s="1241"/>
      <c r="I93" s="1241"/>
      <c r="J93" s="1241"/>
      <c r="K93" s="1241"/>
      <c r="L93" s="1241"/>
      <c r="M93" s="1443">
        <f>IF(M88&gt;0,M87*3,"")</f>
      </c>
      <c r="N93" s="1444"/>
      <c r="O93" s="1444"/>
      <c r="P93" s="1317" t="s">
        <v>515</v>
      </c>
      <c r="Q93" s="1318"/>
      <c r="R93" s="1318"/>
      <c r="S93" s="586"/>
    </row>
    <row r="94" spans="1:19" ht="14.25" thickBot="1">
      <c r="A94" s="564"/>
      <c r="B94" s="1294" t="s">
        <v>519</v>
      </c>
      <c r="C94" s="1294"/>
      <c r="D94" s="1294"/>
      <c r="E94" s="1294"/>
      <c r="F94" s="1294"/>
      <c r="G94" s="1294"/>
      <c r="H94" s="1294"/>
      <c r="I94" s="1294"/>
      <c r="J94" s="1294"/>
      <c r="K94" s="1294"/>
      <c r="L94" s="1294"/>
      <c r="M94" s="1342">
        <v>0</v>
      </c>
      <c r="N94" s="1343"/>
      <c r="O94" s="1344"/>
      <c r="P94" s="585"/>
      <c r="Q94" s="585"/>
      <c r="R94" s="585"/>
      <c r="S94" s="586"/>
    </row>
    <row r="95" spans="1:19" ht="14.25" thickBot="1">
      <c r="A95" s="564"/>
      <c r="B95" s="1294" t="s">
        <v>520</v>
      </c>
      <c r="C95" s="1294"/>
      <c r="D95" s="1294"/>
      <c r="E95" s="1294"/>
      <c r="F95" s="1294"/>
      <c r="G95" s="1294"/>
      <c r="H95" s="1294"/>
      <c r="I95" s="1294"/>
      <c r="J95" s="1294"/>
      <c r="K95" s="1294"/>
      <c r="L95" s="1295"/>
      <c r="M95" s="1296"/>
      <c r="N95" s="1297"/>
      <c r="O95" s="1298"/>
      <c r="P95" s="585"/>
      <c r="Q95" s="585"/>
      <c r="R95" s="585"/>
      <c r="S95" s="586"/>
    </row>
    <row r="96" spans="1:24" ht="15" thickBot="1">
      <c r="A96" s="564"/>
      <c r="B96" s="615"/>
      <c r="C96" s="615"/>
      <c r="D96" s="615"/>
      <c r="E96" s="615"/>
      <c r="F96" s="615"/>
      <c r="G96" s="615"/>
      <c r="H96" s="615"/>
      <c r="I96" s="615"/>
      <c r="J96" s="615"/>
      <c r="K96" s="615"/>
      <c r="L96" s="615"/>
      <c r="M96" s="615"/>
      <c r="N96" s="615"/>
      <c r="O96" s="615"/>
      <c r="P96" s="615"/>
      <c r="Q96" s="585"/>
      <c r="R96" s="585"/>
      <c r="S96" s="616"/>
      <c r="T96" s="617"/>
      <c r="U96" s="617"/>
      <c r="V96" s="617"/>
      <c r="W96" s="617"/>
      <c r="X96" s="617"/>
    </row>
    <row r="97" spans="1:24" ht="14.25">
      <c r="A97" s="564"/>
      <c r="B97" s="1306" t="s">
        <v>521</v>
      </c>
      <c r="C97" s="1307"/>
      <c r="D97" s="1307"/>
      <c r="E97" s="1307"/>
      <c r="F97" s="1306" t="s">
        <v>522</v>
      </c>
      <c r="G97" s="1307"/>
      <c r="H97" s="1307"/>
      <c r="I97" s="1308"/>
      <c r="J97" s="1306" t="s">
        <v>523</v>
      </c>
      <c r="K97" s="1307"/>
      <c r="L97" s="1307"/>
      <c r="M97" s="1313"/>
      <c r="N97" s="1314" t="s">
        <v>524</v>
      </c>
      <c r="O97" s="1315"/>
      <c r="P97" s="1315"/>
      <c r="Q97" s="1316"/>
      <c r="R97" s="585"/>
      <c r="S97" s="616"/>
      <c r="T97" s="617"/>
      <c r="U97" s="617"/>
      <c r="V97" s="617"/>
      <c r="W97" s="617"/>
      <c r="X97" s="617"/>
    </row>
    <row r="98" spans="1:24" ht="14.25">
      <c r="A98" s="564"/>
      <c r="B98" s="1332" t="s">
        <v>525</v>
      </c>
      <c r="C98" s="1333"/>
      <c r="D98" s="1333"/>
      <c r="E98" s="1334"/>
      <c r="F98" s="1323">
        <f>M90</f>
      </c>
      <c r="G98" s="1324"/>
      <c r="H98" s="1324"/>
      <c r="I98" s="618" t="s">
        <v>526</v>
      </c>
      <c r="J98" s="747"/>
      <c r="K98" s="746"/>
      <c r="L98" s="1311"/>
      <c r="M98" s="1312"/>
      <c r="N98" s="1447">
        <f>IF(M88&gt;0,IF(F99=N99,F98,IF(F99&lt;J99,F98,ROUNDDOWN(F100*J99/1000,0))),"")</f>
      </c>
      <c r="O98" s="1448"/>
      <c r="P98" s="1448"/>
      <c r="Q98" s="619" t="s">
        <v>526</v>
      </c>
      <c r="R98" s="585"/>
      <c r="S98" s="616"/>
      <c r="T98" s="617"/>
      <c r="U98" s="617"/>
      <c r="V98" s="617"/>
      <c r="W98" s="617"/>
      <c r="X98" s="617"/>
    </row>
    <row r="99" spans="1:24" ht="14.25">
      <c r="A99" s="564"/>
      <c r="B99" s="1329" t="s">
        <v>527</v>
      </c>
      <c r="C99" s="1330"/>
      <c r="D99" s="1330"/>
      <c r="E99" s="1331"/>
      <c r="F99" s="1325">
        <f>M91</f>
      </c>
      <c r="G99" s="1326"/>
      <c r="H99" s="1326"/>
      <c r="I99" s="620" t="s">
        <v>528</v>
      </c>
      <c r="J99" s="1309">
        <f>M93</f>
      </c>
      <c r="K99" s="1310"/>
      <c r="L99" s="1310"/>
      <c r="M99" s="621" t="s">
        <v>528</v>
      </c>
      <c r="N99" s="1449">
        <f>MINA(F99,J99)</f>
        <v>0</v>
      </c>
      <c r="O99" s="1450"/>
      <c r="P99" s="1450"/>
      <c r="Q99" s="622" t="s">
        <v>528</v>
      </c>
      <c r="R99" s="585"/>
      <c r="S99" s="616"/>
      <c r="T99" s="617"/>
      <c r="U99" s="617"/>
      <c r="V99" s="617"/>
      <c r="W99" s="617"/>
      <c r="X99" s="617"/>
    </row>
    <row r="100" spans="1:24" ht="15" thickBot="1">
      <c r="A100" s="564"/>
      <c r="B100" s="1381" t="s">
        <v>529</v>
      </c>
      <c r="C100" s="1382"/>
      <c r="D100" s="1382"/>
      <c r="E100" s="1383"/>
      <c r="F100" s="1346">
        <f>M92</f>
      </c>
      <c r="G100" s="1319"/>
      <c r="H100" s="1319"/>
      <c r="I100" s="625" t="s">
        <v>530</v>
      </c>
      <c r="J100" s="626"/>
      <c r="K100" s="627"/>
      <c r="L100" s="1439"/>
      <c r="M100" s="1440"/>
      <c r="N100" s="1451">
        <f>F100</f>
      </c>
      <c r="O100" s="1452"/>
      <c r="P100" s="1452"/>
      <c r="Q100" s="628" t="s">
        <v>530</v>
      </c>
      <c r="R100" s="585"/>
      <c r="S100" s="616"/>
      <c r="T100" s="617"/>
      <c r="U100" s="617"/>
      <c r="V100" s="617"/>
      <c r="W100" s="617"/>
      <c r="X100" s="617"/>
    </row>
    <row r="101" spans="1:24" ht="14.25">
      <c r="A101" s="564"/>
      <c r="B101" s="733"/>
      <c r="C101" s="733"/>
      <c r="D101" s="733"/>
      <c r="E101" s="733"/>
      <c r="F101" s="615"/>
      <c r="G101" s="615"/>
      <c r="H101" s="615"/>
      <c r="I101" s="615"/>
      <c r="J101" s="615"/>
      <c r="K101" s="615"/>
      <c r="L101" s="615"/>
      <c r="M101" s="615"/>
      <c r="N101" s="615"/>
      <c r="O101" s="615"/>
      <c r="P101" s="734"/>
      <c r="Q101" s="735"/>
      <c r="R101" s="585"/>
      <c r="S101" s="616"/>
      <c r="T101" s="617"/>
      <c r="U101" s="617"/>
      <c r="V101" s="617"/>
      <c r="W101" s="617"/>
      <c r="X101" s="617"/>
    </row>
    <row r="102" spans="1:24" ht="15" thickBot="1">
      <c r="A102" s="564"/>
      <c r="B102" s="615"/>
      <c r="C102" s="615"/>
      <c r="D102" s="615"/>
      <c r="E102" s="615"/>
      <c r="F102" s="615"/>
      <c r="G102" s="615"/>
      <c r="H102" s="615"/>
      <c r="I102" s="615"/>
      <c r="J102" s="615"/>
      <c r="K102" s="615"/>
      <c r="L102" s="615"/>
      <c r="M102" s="615"/>
      <c r="N102" s="615"/>
      <c r="O102" s="615"/>
      <c r="P102" s="1335" t="s">
        <v>275</v>
      </c>
      <c r="Q102" s="1335"/>
      <c r="R102" s="1335"/>
      <c r="S102" s="616"/>
      <c r="T102" s="617"/>
      <c r="U102" s="617"/>
      <c r="V102" s="617"/>
      <c r="W102" s="617"/>
      <c r="X102" s="629"/>
    </row>
    <row r="103" spans="1:24" ht="31.5" customHeight="1" thickBot="1">
      <c r="A103" s="564"/>
      <c r="B103" s="1347" t="s">
        <v>531</v>
      </c>
      <c r="C103" s="1348"/>
      <c r="D103" s="1348"/>
      <c r="E103" s="1349"/>
      <c r="F103" s="1320" t="s">
        <v>532</v>
      </c>
      <c r="G103" s="1321"/>
      <c r="H103" s="1322"/>
      <c r="I103" s="1306" t="s">
        <v>533</v>
      </c>
      <c r="J103" s="1308"/>
      <c r="K103" s="1306" t="s">
        <v>534</v>
      </c>
      <c r="L103" s="1307"/>
      <c r="M103" s="1307"/>
      <c r="N103" s="1378" t="s">
        <v>535</v>
      </c>
      <c r="O103" s="1379"/>
      <c r="P103" s="1379"/>
      <c r="Q103" s="1379"/>
      <c r="R103" s="1380"/>
      <c r="S103" s="630"/>
      <c r="T103" s="631"/>
      <c r="U103" s="631"/>
      <c r="V103" s="631"/>
      <c r="W103" s="631"/>
      <c r="X103" s="631"/>
    </row>
    <row r="104" spans="1:24" ht="19.5" customHeight="1" thickBot="1">
      <c r="A104" s="564"/>
      <c r="B104" s="623" t="s">
        <v>536</v>
      </c>
      <c r="C104" s="1319">
        <f>N98</f>
      </c>
      <c r="D104" s="1319"/>
      <c r="E104" s="632" t="s">
        <v>440</v>
      </c>
      <c r="F104" s="1319">
        <f>M94</f>
        <v>0</v>
      </c>
      <c r="G104" s="1319"/>
      <c r="H104" s="632" t="s">
        <v>537</v>
      </c>
      <c r="I104" s="712">
        <v>90</v>
      </c>
      <c r="J104" s="633" t="s">
        <v>538</v>
      </c>
      <c r="K104" s="1327">
        <f>IF(M88&gt;0,ROUNDDOWN((C104-F104)*I104/100,0),"")</f>
      </c>
      <c r="L104" s="1328"/>
      <c r="M104" s="1328"/>
      <c r="N104" s="634" t="s">
        <v>539</v>
      </c>
      <c r="O104" s="1339">
        <f>IF($M$88&gt;0,IF($M$95&gt;ROUNDDOWN($K$104,-2),"限度額超過！",$M$95),0)</f>
        <v>0</v>
      </c>
      <c r="P104" s="1339"/>
      <c r="Q104" s="1339"/>
      <c r="R104" s="1340"/>
      <c r="S104" s="616"/>
      <c r="T104" s="635"/>
      <c r="U104" s="636"/>
      <c r="V104" s="636"/>
      <c r="W104" s="636"/>
      <c r="X104" s="635"/>
    </row>
    <row r="105" spans="1:24" ht="14.25">
      <c r="A105" s="597"/>
      <c r="B105" s="624"/>
      <c r="C105" s="624"/>
      <c r="D105" s="624"/>
      <c r="E105" s="624"/>
      <c r="F105" s="624"/>
      <c r="G105" s="624"/>
      <c r="H105" s="624"/>
      <c r="I105" s="624"/>
      <c r="J105" s="637"/>
      <c r="K105" s="624"/>
      <c r="L105" s="624"/>
      <c r="M105" s="624"/>
      <c r="N105" s="624"/>
      <c r="O105" s="638"/>
      <c r="P105" s="638"/>
      <c r="Q105" s="638"/>
      <c r="R105" s="638"/>
      <c r="S105" s="632"/>
      <c r="T105" s="635"/>
      <c r="U105" s="636"/>
      <c r="V105" s="636"/>
      <c r="W105" s="636"/>
      <c r="X105" s="635"/>
    </row>
    <row r="106" ht="13.5"/>
    <row r="107" spans="1:20" ht="13.5">
      <c r="A107" s="1386" t="s">
        <v>677</v>
      </c>
      <c r="B107" s="1387"/>
      <c r="C107" s="1387"/>
      <c r="D107" s="1387"/>
      <c r="E107" s="562"/>
      <c r="F107" s="562"/>
      <c r="G107" s="562"/>
      <c r="H107" s="562"/>
      <c r="I107" s="562"/>
      <c r="J107" s="562"/>
      <c r="K107" s="562"/>
      <c r="L107" s="562"/>
      <c r="M107" s="562"/>
      <c r="N107" s="562"/>
      <c r="O107" s="562"/>
      <c r="P107" s="562"/>
      <c r="Q107" s="562"/>
      <c r="R107" s="562"/>
      <c r="S107" s="563"/>
      <c r="T107" s="565"/>
    </row>
    <row r="108" spans="1:20" ht="49.5" customHeight="1" thickBot="1">
      <c r="A108" s="564"/>
      <c r="B108" s="732" t="s">
        <v>313</v>
      </c>
      <c r="C108" s="639"/>
      <c r="D108" s="640" t="s">
        <v>540</v>
      </c>
      <c r="E108" s="641"/>
      <c r="F108" s="1338" t="s">
        <v>201</v>
      </c>
      <c r="G108" s="1338"/>
      <c r="H108" s="1338"/>
      <c r="I108" s="641"/>
      <c r="J108" s="1337" t="s">
        <v>541</v>
      </c>
      <c r="K108" s="1337"/>
      <c r="L108" s="1337"/>
      <c r="M108" s="642"/>
      <c r="N108" s="1337" t="s">
        <v>542</v>
      </c>
      <c r="O108" s="1337"/>
      <c r="P108" s="1337"/>
      <c r="Q108" s="580"/>
      <c r="R108" s="643"/>
      <c r="S108" s="644"/>
      <c r="T108" s="565"/>
    </row>
    <row r="109" spans="1:20" ht="20.25" customHeight="1" thickBot="1">
      <c r="A109" s="564"/>
      <c r="B109" s="645">
        <f>N23+N27+N25</f>
        <v>1660500000</v>
      </c>
      <c r="C109" s="646" t="s">
        <v>670</v>
      </c>
      <c r="D109" s="647">
        <f>M48</f>
        <v>401400000</v>
      </c>
      <c r="E109" s="646" t="s">
        <v>670</v>
      </c>
      <c r="F109" s="1350">
        <f>N84</f>
        <v>1080900000</v>
      </c>
      <c r="G109" s="1351"/>
      <c r="H109" s="1352"/>
      <c r="I109" s="648" t="s">
        <v>670</v>
      </c>
      <c r="J109" s="1372"/>
      <c r="K109" s="1373"/>
      <c r="L109" s="1374"/>
      <c r="M109" s="580" t="s">
        <v>647</v>
      </c>
      <c r="N109" s="1375">
        <f>SUM(B109,-D109,-F109,-J109)</f>
        <v>178200000</v>
      </c>
      <c r="O109" s="1376"/>
      <c r="P109" s="1377"/>
      <c r="Q109" s="583" t="s">
        <v>625</v>
      </c>
      <c r="R109" s="565"/>
      <c r="S109" s="566"/>
      <c r="T109" s="565"/>
    </row>
    <row r="110" spans="1:20" ht="13.5">
      <c r="A110" s="564"/>
      <c r="B110" s="595" t="s">
        <v>312</v>
      </c>
      <c r="C110" s="565"/>
      <c r="D110" s="596" t="s">
        <v>684</v>
      </c>
      <c r="E110" s="565"/>
      <c r="F110" s="1293" t="s">
        <v>421</v>
      </c>
      <c r="G110" s="1293"/>
      <c r="H110" s="1293"/>
      <c r="I110" s="565"/>
      <c r="J110" s="565"/>
      <c r="K110" s="596"/>
      <c r="L110" s="565"/>
      <c r="M110" s="596"/>
      <c r="N110" s="596"/>
      <c r="O110" s="1293"/>
      <c r="P110" s="1293"/>
      <c r="Q110" s="596"/>
      <c r="R110" s="596"/>
      <c r="S110" s="566"/>
      <c r="T110" s="565"/>
    </row>
    <row r="111" spans="1:20" ht="13.5">
      <c r="A111" s="597"/>
      <c r="B111" s="590"/>
      <c r="C111" s="590"/>
      <c r="D111" s="590"/>
      <c r="E111" s="590"/>
      <c r="F111" s="590"/>
      <c r="G111" s="590"/>
      <c r="H111" s="590"/>
      <c r="I111" s="590"/>
      <c r="J111" s="590"/>
      <c r="K111" s="590"/>
      <c r="L111" s="590"/>
      <c r="M111" s="649"/>
      <c r="N111" s="649"/>
      <c r="O111" s="1345"/>
      <c r="P111" s="1345"/>
      <c r="Q111" s="649"/>
      <c r="R111" s="649"/>
      <c r="S111" s="598"/>
      <c r="T111" s="565"/>
    </row>
    <row r="112" ht="13.5"/>
    <row r="113" spans="1:20" ht="13.5" customHeight="1">
      <c r="A113" s="1336" t="s">
        <v>748</v>
      </c>
      <c r="B113" s="1336"/>
      <c r="C113" s="1336"/>
      <c r="D113" s="1336"/>
      <c r="E113" s="1336"/>
      <c r="F113" s="1336"/>
      <c r="G113" s="1336"/>
      <c r="H113" s="1336"/>
      <c r="I113" s="1336"/>
      <c r="J113" s="1336"/>
      <c r="K113" s="1336"/>
      <c r="L113" s="1336"/>
      <c r="M113" s="1336"/>
      <c r="N113" s="1336"/>
      <c r="O113" s="1336"/>
      <c r="P113" s="1336"/>
      <c r="Q113" s="1336"/>
      <c r="R113" s="1336"/>
      <c r="S113" s="1336"/>
      <c r="T113" s="650"/>
    </row>
    <row r="114" spans="1:19" ht="13.5">
      <c r="A114" s="1341"/>
      <c r="B114" s="1341"/>
      <c r="C114" s="1341"/>
      <c r="D114" s="1341"/>
      <c r="E114" s="1341"/>
      <c r="F114" s="1341"/>
      <c r="G114" s="1341"/>
      <c r="H114" s="1341"/>
      <c r="I114" s="1341"/>
      <c r="J114" s="1341"/>
      <c r="K114" s="1341"/>
      <c r="L114" s="1341"/>
      <c r="M114" s="1341"/>
      <c r="N114" s="1341"/>
      <c r="O114" s="1341"/>
      <c r="P114" s="1341"/>
      <c r="Q114" s="1341"/>
      <c r="R114" s="1341"/>
      <c r="S114" s="1341"/>
    </row>
    <row r="115" spans="1:19" ht="13.5">
      <c r="A115" s="651"/>
      <c r="B115" s="731"/>
      <c r="C115" s="731"/>
      <c r="D115" s="731"/>
      <c r="E115" s="731"/>
      <c r="F115" s="731"/>
      <c r="G115" s="731"/>
      <c r="H115" s="731"/>
      <c r="I115" s="731"/>
      <c r="J115" s="731"/>
      <c r="K115" s="731"/>
      <c r="L115" s="731"/>
      <c r="M115" s="731"/>
      <c r="N115" s="731"/>
      <c r="O115" s="731"/>
      <c r="P115" s="731"/>
      <c r="Q115" s="731"/>
      <c r="R115" s="731"/>
      <c r="S115" s="731"/>
    </row>
    <row r="116" spans="1:19" ht="13.5">
      <c r="A116" s="651"/>
      <c r="B116" s="729"/>
      <c r="C116" s="729"/>
      <c r="D116" s="729"/>
      <c r="E116" s="729"/>
      <c r="F116" s="729"/>
      <c r="G116" s="729"/>
      <c r="H116" s="729"/>
      <c r="I116" s="729"/>
      <c r="J116" s="729"/>
      <c r="K116" s="729"/>
      <c r="L116" s="729"/>
      <c r="M116" s="729"/>
      <c r="N116" s="729"/>
      <c r="O116" s="729"/>
      <c r="P116" s="729"/>
      <c r="Q116" s="729"/>
      <c r="R116" s="729"/>
      <c r="S116" s="729"/>
    </row>
    <row r="117" spans="1:20" ht="13.5">
      <c r="A117" s="651"/>
      <c r="B117" s="730"/>
      <c r="C117" s="730"/>
      <c r="D117" s="730"/>
      <c r="E117" s="730"/>
      <c r="F117" s="730"/>
      <c r="G117" s="730"/>
      <c r="H117" s="730"/>
      <c r="I117" s="730"/>
      <c r="J117" s="730"/>
      <c r="K117" s="730"/>
      <c r="L117" s="730"/>
      <c r="M117" s="730"/>
      <c r="N117" s="730"/>
      <c r="O117" s="730"/>
      <c r="P117" s="730"/>
      <c r="Q117" s="730"/>
      <c r="R117" s="730"/>
      <c r="S117" s="730"/>
      <c r="T117" s="652"/>
    </row>
    <row r="118" spans="1:20" ht="13.5">
      <c r="A118" s="651"/>
      <c r="B118" s="729"/>
      <c r="C118" s="729"/>
      <c r="D118" s="729"/>
      <c r="E118" s="729"/>
      <c r="F118" s="729"/>
      <c r="G118" s="729"/>
      <c r="H118" s="729"/>
      <c r="I118" s="729"/>
      <c r="J118" s="729"/>
      <c r="K118" s="729"/>
      <c r="L118" s="729"/>
      <c r="M118" s="729"/>
      <c r="N118" s="729"/>
      <c r="O118" s="729"/>
      <c r="P118" s="729"/>
      <c r="Q118" s="729"/>
      <c r="R118" s="729"/>
      <c r="S118" s="729"/>
      <c r="T118" s="607"/>
    </row>
    <row r="119" ht="13.5"/>
  </sheetData>
  <sheetProtection/>
  <mergeCells count="178">
    <mergeCell ref="E18:H18"/>
    <mergeCell ref="E17:F17"/>
    <mergeCell ref="I17:J17"/>
    <mergeCell ref="B18:D18"/>
    <mergeCell ref="E20:G20"/>
    <mergeCell ref="A107:D107"/>
    <mergeCell ref="D69:F69"/>
    <mergeCell ref="G69:I69"/>
    <mergeCell ref="B69:C69"/>
    <mergeCell ref="B27:D27"/>
    <mergeCell ref="M94:O94"/>
    <mergeCell ref="L100:M100"/>
    <mergeCell ref="P90:R90"/>
    <mergeCell ref="M90:O90"/>
    <mergeCell ref="M91:O91"/>
    <mergeCell ref="M92:O92"/>
    <mergeCell ref="M93:O93"/>
    <mergeCell ref="N98:P98"/>
    <mergeCell ref="N99:P99"/>
    <mergeCell ref="N100:P100"/>
    <mergeCell ref="B35:D35"/>
    <mergeCell ref="B39:K39"/>
    <mergeCell ref="A38:D38"/>
    <mergeCell ref="E35:G35"/>
    <mergeCell ref="E27:H27"/>
    <mergeCell ref="A30:R30"/>
    <mergeCell ref="A32:C32"/>
    <mergeCell ref="M34:P34"/>
    <mergeCell ref="B34:D34"/>
    <mergeCell ref="M33:P33"/>
    <mergeCell ref="B25:D25"/>
    <mergeCell ref="E25:H25"/>
    <mergeCell ref="L14:N14"/>
    <mergeCell ref="N17:P17"/>
    <mergeCell ref="N19:P19"/>
    <mergeCell ref="P14:S14"/>
    <mergeCell ref="N20:P20"/>
    <mergeCell ref="B17:D17"/>
    <mergeCell ref="N18:P18"/>
    <mergeCell ref="N21:P21"/>
    <mergeCell ref="B22:D22"/>
    <mergeCell ref="J13:K13"/>
    <mergeCell ref="E13:H13"/>
    <mergeCell ref="J14:K14"/>
    <mergeCell ref="B20:D20"/>
    <mergeCell ref="A16:D16"/>
    <mergeCell ref="B13:D13"/>
    <mergeCell ref="B19:M19"/>
    <mergeCell ref="B21:M21"/>
    <mergeCell ref="E22:F22"/>
    <mergeCell ref="N69:Q69"/>
    <mergeCell ref="N66:Q66"/>
    <mergeCell ref="L12:N12"/>
    <mergeCell ref="L13:N13"/>
    <mergeCell ref="N25:P25"/>
    <mergeCell ref="N23:P23"/>
    <mergeCell ref="N22:P22"/>
    <mergeCell ref="N24:P24"/>
    <mergeCell ref="M46:P46"/>
    <mergeCell ref="M35:P35"/>
    <mergeCell ref="L9:N9"/>
    <mergeCell ref="A1:B1"/>
    <mergeCell ref="J9:K9"/>
    <mergeCell ref="J11:K11"/>
    <mergeCell ref="L10:N10"/>
    <mergeCell ref="A5:C5"/>
    <mergeCell ref="J12:K12"/>
    <mergeCell ref="A3:C3"/>
    <mergeCell ref="L11:N11"/>
    <mergeCell ref="A2:S2"/>
    <mergeCell ref="B6:G6"/>
    <mergeCell ref="I6:N6"/>
    <mergeCell ref="B9:D9"/>
    <mergeCell ref="B11:D11"/>
    <mergeCell ref="B10:D10"/>
    <mergeCell ref="A8:D8"/>
    <mergeCell ref="A33:D33"/>
    <mergeCell ref="E33:H33"/>
    <mergeCell ref="J33:K33"/>
    <mergeCell ref="M36:P36"/>
    <mergeCell ref="E34:G34"/>
    <mergeCell ref="J109:L109"/>
    <mergeCell ref="J108:L108"/>
    <mergeCell ref="N109:P109"/>
    <mergeCell ref="N103:R103"/>
    <mergeCell ref="B100:E100"/>
    <mergeCell ref="N27:P27"/>
    <mergeCell ref="M51:P51"/>
    <mergeCell ref="M58:P58"/>
    <mergeCell ref="M39:P39"/>
    <mergeCell ref="M42:P42"/>
    <mergeCell ref="M44:P44"/>
    <mergeCell ref="A114:S114"/>
    <mergeCell ref="M86:O86"/>
    <mergeCell ref="M87:O87"/>
    <mergeCell ref="M88:O88"/>
    <mergeCell ref="O111:P111"/>
    <mergeCell ref="F100:H100"/>
    <mergeCell ref="I103:J103"/>
    <mergeCell ref="B103:E103"/>
    <mergeCell ref="F109:H109"/>
    <mergeCell ref="M89:O89"/>
    <mergeCell ref="B99:E99"/>
    <mergeCell ref="B98:E98"/>
    <mergeCell ref="C104:D104"/>
    <mergeCell ref="P102:R102"/>
    <mergeCell ref="A113:S113"/>
    <mergeCell ref="N108:P108"/>
    <mergeCell ref="O110:P110"/>
    <mergeCell ref="F108:H108"/>
    <mergeCell ref="F110:H110"/>
    <mergeCell ref="O104:R104"/>
    <mergeCell ref="F104:G104"/>
    <mergeCell ref="F103:H103"/>
    <mergeCell ref="F98:H98"/>
    <mergeCell ref="F99:H99"/>
    <mergeCell ref="K104:M104"/>
    <mergeCell ref="K103:M103"/>
    <mergeCell ref="F97:I97"/>
    <mergeCell ref="J99:L99"/>
    <mergeCell ref="L98:M98"/>
    <mergeCell ref="J97:M97"/>
    <mergeCell ref="N97:Q97"/>
    <mergeCell ref="P91:R91"/>
    <mergeCell ref="P92:R92"/>
    <mergeCell ref="P93:R93"/>
    <mergeCell ref="B94:L94"/>
    <mergeCell ref="B97:E97"/>
    <mergeCell ref="B95:L95"/>
    <mergeCell ref="B93:L93"/>
    <mergeCell ref="M95:O95"/>
    <mergeCell ref="C44:D44"/>
    <mergeCell ref="D67:E67"/>
    <mergeCell ref="A52:S52"/>
    <mergeCell ref="B76:C76"/>
    <mergeCell ref="B89:L89"/>
    <mergeCell ref="B88:L88"/>
    <mergeCell ref="F66:H66"/>
    <mergeCell ref="B51:L51"/>
    <mergeCell ref="N83:Q83"/>
    <mergeCell ref="B48:L48"/>
    <mergeCell ref="D65:E65"/>
    <mergeCell ref="D66:E66"/>
    <mergeCell ref="F65:H65"/>
    <mergeCell ref="L68:M68"/>
    <mergeCell ref="M48:P48"/>
    <mergeCell ref="N65:Q65"/>
    <mergeCell ref="N71:Q71"/>
    <mergeCell ref="N67:Q67"/>
    <mergeCell ref="N68:Q68"/>
    <mergeCell ref="B86:L86"/>
    <mergeCell ref="B87:L87"/>
    <mergeCell ref="A85:I85"/>
    <mergeCell ref="K81:L81"/>
    <mergeCell ref="C84:E84"/>
    <mergeCell ref="N76:P76"/>
    <mergeCell ref="F67:H67"/>
    <mergeCell ref="N70:Q70"/>
    <mergeCell ref="B91:L91"/>
    <mergeCell ref="C82:D82"/>
    <mergeCell ref="C81:D81"/>
    <mergeCell ref="F82:I82"/>
    <mergeCell ref="B90:L90"/>
    <mergeCell ref="E38:G38"/>
    <mergeCell ref="C83:E83"/>
    <mergeCell ref="G83:I83"/>
    <mergeCell ref="B77:C77"/>
    <mergeCell ref="F81:I81"/>
    <mergeCell ref="B92:L92"/>
    <mergeCell ref="N72:Q72"/>
    <mergeCell ref="A41:B41"/>
    <mergeCell ref="A62:F62"/>
    <mergeCell ref="B65:C67"/>
    <mergeCell ref="B74:L74"/>
    <mergeCell ref="H76:M76"/>
    <mergeCell ref="N82:P82"/>
    <mergeCell ref="N84:P84"/>
    <mergeCell ref="F84:L84"/>
  </mergeCells>
  <conditionalFormatting sqref="X104:X105 S104:U105 M86:M94 N104:O105 O102:P102 L102:M102 J102 M99 F103 C102:H102 Q98:Q101 B97:B103 B86:B95 P90:P93 U96:X102 T96:T103 S96:S102 K98:L98 N102:N103 I102:I103 B96:I96 F97:F101 I105 K96:P96 H104:H105 J104:K105 I98:I100 N97:N100 J96:J100 K100:L100 K102:K103">
    <cfRule type="cellIs" priority="1" dxfId="4" operator="lessThan" stopIfTrue="1">
      <formula>1</formula>
    </cfRule>
  </conditionalFormatting>
  <conditionalFormatting sqref="U104:W105 O104:O105">
    <cfRule type="cellIs" priority="2" dxfId="5" operator="equal" stopIfTrue="1">
      <formula>"""限度額超過!"""</formula>
    </cfRule>
  </conditionalFormatting>
  <dataValidations count="1">
    <dataValidation type="custom" allowBlank="1" showInputMessage="1" showErrorMessage="1" sqref="M87">
      <formula1>M86&gt;=M87</formula1>
    </dataValidation>
  </dataValidations>
  <printOptions/>
  <pageMargins left="0.6299212598425197" right="0.6299212598425197" top="0.6692913385826772" bottom="0.1968503937007874" header="0.5118110236220472" footer="0.2362204724409449"/>
  <pageSetup fitToHeight="2" horizontalDpi="600" verticalDpi="600" orientation="portrait" paperSize="9" scale="92" r:id="rId4"/>
  <rowBreaks count="1" manualBreakCount="1">
    <brk id="60" max="18" man="1"/>
  </rowBreaks>
  <drawing r:id="rId3"/>
  <legacyDrawing r:id="rId2"/>
</worksheet>
</file>

<file path=xl/worksheets/sheet14.xml><?xml version="1.0" encoding="utf-8"?>
<worksheet xmlns="http://schemas.openxmlformats.org/spreadsheetml/2006/main" xmlns:r="http://schemas.openxmlformats.org/officeDocument/2006/relationships">
  <sheetPr>
    <tabColor indexed="13"/>
    <pageSetUpPr fitToPage="1"/>
  </sheetPr>
  <dimension ref="A1:AO63"/>
  <sheetViews>
    <sheetView view="pageBreakPreview" zoomScaleSheetLayoutView="100" zoomScalePageLayoutView="0" workbookViewId="0" topLeftCell="A1">
      <selection activeCell="R7" sqref="R7"/>
    </sheetView>
  </sheetViews>
  <sheetFormatPr defaultColWidth="9.00390625" defaultRowHeight="13.5"/>
  <cols>
    <col min="1" max="1" width="5.25390625" style="558" customWidth="1"/>
    <col min="2" max="2" width="12.25390625" style="558" customWidth="1"/>
    <col min="3" max="3" width="4.25390625" style="558" customWidth="1"/>
    <col min="4" max="4" width="12.125" style="558" customWidth="1"/>
    <col min="5" max="17" width="4.25390625" style="558" customWidth="1"/>
    <col min="18" max="18" width="4.375" style="558" customWidth="1"/>
    <col min="19" max="19" width="3.625" style="558" customWidth="1"/>
    <col min="20" max="20" width="3.125" style="558" customWidth="1"/>
    <col min="21" max="21" width="35.125" style="558" bestFit="1" customWidth="1"/>
    <col min="22" max="22" width="8.875" style="558" customWidth="1"/>
    <col min="23" max="23" width="23.875" style="558" bestFit="1" customWidth="1"/>
    <col min="24" max="24" width="2.50390625" style="558" customWidth="1"/>
    <col min="25" max="25" width="7.00390625" style="558" customWidth="1"/>
    <col min="26" max="26" width="6.625" style="558" customWidth="1"/>
    <col min="27" max="27" width="3.375" style="558" bestFit="1" customWidth="1"/>
    <col min="28" max="29" width="2.625" style="558" customWidth="1"/>
    <col min="30" max="30" width="3.375" style="558" bestFit="1" customWidth="1"/>
    <col min="31" max="31" width="3.25390625" style="558" customWidth="1"/>
    <col min="32" max="32" width="4.75390625" style="558" customWidth="1"/>
    <col min="33" max="33" width="3.375" style="558" bestFit="1" customWidth="1"/>
    <col min="34" max="34" width="2.375" style="558" customWidth="1"/>
    <col min="35" max="35" width="3.75390625" style="558" customWidth="1"/>
    <col min="36" max="36" width="10.25390625" style="558" customWidth="1"/>
    <col min="37" max="37" width="4.00390625" style="558" customWidth="1"/>
    <col min="38" max="16384" width="9.00390625" style="558" customWidth="1"/>
  </cols>
  <sheetData>
    <row r="1" spans="1:2" ht="18.75" customHeight="1">
      <c r="A1" s="1396" t="s">
        <v>80</v>
      </c>
      <c r="B1" s="1396"/>
    </row>
    <row r="2" spans="1:34" ht="23.25" customHeight="1">
      <c r="A2" s="1388" t="s">
        <v>203</v>
      </c>
      <c r="B2" s="1388"/>
      <c r="C2" s="1388"/>
      <c r="D2" s="1388"/>
      <c r="E2" s="1388"/>
      <c r="F2" s="1388"/>
      <c r="G2" s="1388"/>
      <c r="H2" s="1388"/>
      <c r="I2" s="1388"/>
      <c r="J2" s="1388"/>
      <c r="K2" s="1388"/>
      <c r="L2" s="1388"/>
      <c r="M2" s="1388"/>
      <c r="N2" s="1388"/>
      <c r="O2" s="1388"/>
      <c r="P2" s="1388"/>
      <c r="Q2" s="1388"/>
      <c r="R2" s="1388"/>
      <c r="S2" s="559"/>
      <c r="T2" s="559"/>
      <c r="U2" s="559"/>
      <c r="V2" s="559"/>
      <c r="W2" s="559"/>
      <c r="X2" s="559"/>
      <c r="Y2" s="559"/>
      <c r="Z2" s="559"/>
      <c r="AA2" s="559"/>
      <c r="AB2" s="559"/>
      <c r="AC2" s="559"/>
      <c r="AD2" s="559"/>
      <c r="AE2" s="559"/>
      <c r="AF2" s="559"/>
      <c r="AG2" s="559"/>
      <c r="AH2" s="559"/>
    </row>
    <row r="3" spans="1:18" ht="22.5" customHeight="1">
      <c r="A3" s="1523" t="s">
        <v>543</v>
      </c>
      <c r="B3" s="1523"/>
      <c r="C3" s="1523"/>
      <c r="D3" s="1523"/>
      <c r="E3" s="1523"/>
      <c r="F3" s="1523"/>
      <c r="G3" s="1523"/>
      <c r="H3" s="1523"/>
      <c r="I3" s="1523"/>
      <c r="J3" s="1523"/>
      <c r="K3" s="1523"/>
      <c r="L3" s="1523"/>
      <c r="M3" s="1523"/>
      <c r="N3" s="1523"/>
      <c r="O3" s="1523"/>
      <c r="P3" s="1523"/>
      <c r="Q3" s="1523"/>
      <c r="R3" s="1523"/>
    </row>
    <row r="4" spans="1:19" ht="15" customHeight="1">
      <c r="A4" s="653" t="s">
        <v>642</v>
      </c>
      <c r="B4" s="562"/>
      <c r="C4" s="562"/>
      <c r="D4" s="562"/>
      <c r="E4" s="562"/>
      <c r="F4" s="562"/>
      <c r="G4" s="562"/>
      <c r="H4" s="562"/>
      <c r="I4" s="562"/>
      <c r="J4" s="562"/>
      <c r="K4" s="562"/>
      <c r="L4" s="562"/>
      <c r="M4" s="562"/>
      <c r="N4" s="562"/>
      <c r="O4" s="562"/>
      <c r="P4" s="562"/>
      <c r="Q4" s="562"/>
      <c r="R4" s="563"/>
      <c r="S4" s="565"/>
    </row>
    <row r="5" spans="1:19" ht="15" customHeight="1" thickBot="1">
      <c r="A5" s="564" t="s">
        <v>644</v>
      </c>
      <c r="B5" s="565"/>
      <c r="C5" s="565"/>
      <c r="D5" s="565"/>
      <c r="E5" s="565"/>
      <c r="F5" s="565"/>
      <c r="G5" s="565"/>
      <c r="H5" s="565"/>
      <c r="I5" s="565"/>
      <c r="J5" s="565"/>
      <c r="K5" s="565"/>
      <c r="L5" s="565"/>
      <c r="M5" s="565"/>
      <c r="N5" s="565"/>
      <c r="O5" s="565"/>
      <c r="P5" s="565"/>
      <c r="Q5" s="565"/>
      <c r="R5" s="566"/>
      <c r="S5" s="565"/>
    </row>
    <row r="6" spans="1:18" ht="15" customHeight="1" thickBot="1">
      <c r="A6" s="564"/>
      <c r="B6" s="1479" t="s">
        <v>412</v>
      </c>
      <c r="C6" s="1527"/>
      <c r="D6" s="1461"/>
      <c r="E6" s="570"/>
      <c r="F6" s="562" t="s">
        <v>640</v>
      </c>
      <c r="G6" s="572" t="s">
        <v>649</v>
      </c>
      <c r="H6" s="573"/>
      <c r="I6" s="562" t="s">
        <v>646</v>
      </c>
      <c r="J6" s="1394" t="s">
        <v>647</v>
      </c>
      <c r="K6" s="1394"/>
      <c r="L6" s="1529">
        <f>E6*H6</f>
        <v>0</v>
      </c>
      <c r="M6" s="1529"/>
      <c r="N6" s="1529"/>
      <c r="O6" s="565" t="s">
        <v>640</v>
      </c>
      <c r="P6" s="565"/>
      <c r="Q6" s="565"/>
      <c r="R6" s="566"/>
    </row>
    <row r="7" spans="1:18" ht="15" customHeight="1" thickBot="1">
      <c r="A7" s="564"/>
      <c r="B7" s="1479" t="s">
        <v>413</v>
      </c>
      <c r="C7" s="1527"/>
      <c r="D7" s="1461"/>
      <c r="E7" s="570"/>
      <c r="F7" s="579" t="s">
        <v>640</v>
      </c>
      <c r="G7" s="574" t="s">
        <v>649</v>
      </c>
      <c r="H7" s="573"/>
      <c r="I7" s="579" t="s">
        <v>646</v>
      </c>
      <c r="J7" s="1267" t="s">
        <v>647</v>
      </c>
      <c r="K7" s="1267"/>
      <c r="L7" s="1489">
        <f>E7*H7</f>
        <v>0</v>
      </c>
      <c r="M7" s="1489"/>
      <c r="N7" s="1489"/>
      <c r="O7" s="565" t="s">
        <v>640</v>
      </c>
      <c r="P7" s="565"/>
      <c r="Q7" s="565"/>
      <c r="R7" s="566"/>
    </row>
    <row r="8" spans="1:18" ht="15" customHeight="1" thickBot="1">
      <c r="A8" s="564"/>
      <c r="B8" s="580"/>
      <c r="C8" s="580"/>
      <c r="D8" s="580"/>
      <c r="E8" s="565"/>
      <c r="F8" s="565"/>
      <c r="G8" s="580"/>
      <c r="H8" s="565"/>
      <c r="I8" s="562"/>
      <c r="J8" s="1384" t="s">
        <v>651</v>
      </c>
      <c r="K8" s="1384"/>
      <c r="L8" s="1490">
        <f>SUM(L6:N7)</f>
        <v>0</v>
      </c>
      <c r="M8" s="1491"/>
      <c r="N8" s="1492"/>
      <c r="O8" s="585" t="s">
        <v>497</v>
      </c>
      <c r="P8" s="565"/>
      <c r="Q8" s="565"/>
      <c r="R8" s="566"/>
    </row>
    <row r="9" spans="1:18" ht="15" customHeight="1" thickBot="1">
      <c r="A9" s="564"/>
      <c r="B9" s="1498" t="s">
        <v>191</v>
      </c>
      <c r="C9" s="1499"/>
      <c r="D9" s="1500"/>
      <c r="E9" s="1409" t="s">
        <v>192</v>
      </c>
      <c r="F9" s="1410"/>
      <c r="G9" s="1410"/>
      <c r="H9" s="1411"/>
      <c r="I9" s="573"/>
      <c r="J9" s="1408" t="s">
        <v>498</v>
      </c>
      <c r="K9" s="1394"/>
      <c r="L9" s="1501">
        <f>IF(I9&gt;2,L8*0.1,0)</f>
        <v>0</v>
      </c>
      <c r="M9" s="1501"/>
      <c r="N9" s="1501"/>
      <c r="O9" s="565" t="s">
        <v>497</v>
      </c>
      <c r="P9" s="585" t="s">
        <v>652</v>
      </c>
      <c r="Q9" s="565"/>
      <c r="R9" s="566"/>
    </row>
    <row r="10" spans="1:18" ht="15" customHeight="1" thickBot="1">
      <c r="A10" s="564"/>
      <c r="B10" s="565"/>
      <c r="C10" s="565"/>
      <c r="D10" s="565"/>
      <c r="E10" s="565"/>
      <c r="F10" s="565"/>
      <c r="G10" s="565"/>
      <c r="H10" s="565"/>
      <c r="I10" s="565"/>
      <c r="J10" s="1384" t="s">
        <v>620</v>
      </c>
      <c r="K10" s="1384"/>
      <c r="L10" s="1524">
        <f>SUM(L8:N9)</f>
        <v>0</v>
      </c>
      <c r="M10" s="1525"/>
      <c r="N10" s="1526"/>
      <c r="O10" s="585" t="s">
        <v>497</v>
      </c>
      <c r="P10" s="585" t="s">
        <v>544</v>
      </c>
      <c r="Q10" s="565"/>
      <c r="R10" s="566"/>
    </row>
    <row r="11" spans="1:18" ht="15" customHeight="1">
      <c r="A11" s="564"/>
      <c r="B11" s="565"/>
      <c r="C11" s="565"/>
      <c r="D11" s="565"/>
      <c r="E11" s="565"/>
      <c r="F11" s="565"/>
      <c r="G11" s="565"/>
      <c r="H11" s="565"/>
      <c r="I11" s="565"/>
      <c r="J11" s="581"/>
      <c r="K11" s="1242" t="s">
        <v>656</v>
      </c>
      <c r="L11" s="1242"/>
      <c r="M11" s="1242"/>
      <c r="N11" s="1242"/>
      <c r="O11" s="1242"/>
      <c r="P11" s="585"/>
      <c r="Q11" s="565"/>
      <c r="R11" s="566"/>
    </row>
    <row r="12" spans="1:18" ht="15" customHeight="1" thickBot="1">
      <c r="A12" s="564" t="s">
        <v>658</v>
      </c>
      <c r="B12" s="565"/>
      <c r="C12" s="565"/>
      <c r="D12" s="565"/>
      <c r="E12" s="565"/>
      <c r="F12" s="565"/>
      <c r="G12" s="565"/>
      <c r="H12" s="565"/>
      <c r="I12" s="565"/>
      <c r="J12" s="565"/>
      <c r="K12" s="565"/>
      <c r="L12" s="565"/>
      <c r="M12" s="565"/>
      <c r="N12" s="565"/>
      <c r="O12" s="565"/>
      <c r="P12" s="565"/>
      <c r="Q12" s="565"/>
      <c r="R12" s="566"/>
    </row>
    <row r="13" spans="1:18" ht="15" customHeight="1" thickBot="1">
      <c r="A13" s="564"/>
      <c r="B13" s="1301" t="s">
        <v>659</v>
      </c>
      <c r="C13" s="1394"/>
      <c r="D13" s="1394"/>
      <c r="E13" s="1455">
        <v>290000</v>
      </c>
      <c r="F13" s="1371"/>
      <c r="G13" s="579" t="s">
        <v>625</v>
      </c>
      <c r="H13" s="574" t="s">
        <v>649</v>
      </c>
      <c r="I13" s="1495">
        <f>L10</f>
        <v>0</v>
      </c>
      <c r="J13" s="1496"/>
      <c r="K13" s="589" t="s">
        <v>501</v>
      </c>
      <c r="L13" s="579" t="s">
        <v>640</v>
      </c>
      <c r="M13" s="574" t="s">
        <v>660</v>
      </c>
      <c r="N13" s="1268">
        <f>ROUNDDOWN(E13*I13,0)</f>
        <v>0</v>
      </c>
      <c r="O13" s="1269"/>
      <c r="P13" s="1270"/>
      <c r="Q13" s="575" t="s">
        <v>625</v>
      </c>
      <c r="R13" s="586"/>
    </row>
    <row r="14" spans="1:18" ht="15" customHeight="1" thickBot="1">
      <c r="A14" s="564"/>
      <c r="B14" s="1301" t="s">
        <v>662</v>
      </c>
      <c r="C14" s="1394"/>
      <c r="D14" s="1302"/>
      <c r="E14" s="1493" t="s">
        <v>663</v>
      </c>
      <c r="F14" s="1494"/>
      <c r="G14" s="1454"/>
      <c r="H14" s="1454"/>
      <c r="I14" s="590"/>
      <c r="J14" s="590"/>
      <c r="K14" s="590"/>
      <c r="L14" s="579"/>
      <c r="M14" s="574" t="s">
        <v>660</v>
      </c>
      <c r="N14" s="1482">
        <v>0</v>
      </c>
      <c r="O14" s="1469"/>
      <c r="P14" s="1483"/>
      <c r="Q14" s="565" t="s">
        <v>625</v>
      </c>
      <c r="R14" s="566"/>
    </row>
    <row r="15" spans="1:18" ht="15" customHeight="1" thickBot="1">
      <c r="A15" s="564"/>
      <c r="B15" s="1413" t="s">
        <v>651</v>
      </c>
      <c r="C15" s="1413"/>
      <c r="D15" s="1413"/>
      <c r="E15" s="1413"/>
      <c r="F15" s="1413"/>
      <c r="G15" s="1413"/>
      <c r="H15" s="1413"/>
      <c r="I15" s="1413"/>
      <c r="J15" s="1413"/>
      <c r="K15" s="1413"/>
      <c r="L15" s="1413"/>
      <c r="M15" s="1414"/>
      <c r="N15" s="1502">
        <f>SUM(N13:P14)</f>
        <v>0</v>
      </c>
      <c r="O15" s="1503"/>
      <c r="P15" s="1504"/>
      <c r="Q15" s="583" t="s">
        <v>625</v>
      </c>
      <c r="R15" s="566"/>
    </row>
    <row r="16" spans="1:18" ht="15" customHeight="1" thickBot="1">
      <c r="A16" s="564"/>
      <c r="B16" s="1301" t="s">
        <v>653</v>
      </c>
      <c r="C16" s="1394"/>
      <c r="D16" s="1302"/>
      <c r="E16" s="1268">
        <f>N15</f>
        <v>0</v>
      </c>
      <c r="F16" s="1269"/>
      <c r="G16" s="1270"/>
      <c r="H16" s="579" t="s">
        <v>625</v>
      </c>
      <c r="I16" s="574" t="s">
        <v>649</v>
      </c>
      <c r="J16" s="593">
        <v>5</v>
      </c>
      <c r="K16" s="579"/>
      <c r="L16" s="579" t="s">
        <v>664</v>
      </c>
      <c r="M16" s="574" t="s">
        <v>660</v>
      </c>
      <c r="N16" s="1268">
        <f>ROUNDDOWN(E16*J16/100,0)</f>
        <v>0</v>
      </c>
      <c r="O16" s="1269"/>
      <c r="P16" s="1270"/>
      <c r="Q16" s="575" t="s">
        <v>625</v>
      </c>
      <c r="R16" s="586"/>
    </row>
    <row r="17" spans="1:18" ht="15" customHeight="1" thickBot="1">
      <c r="A17" s="564"/>
      <c r="B17" s="1384" t="s">
        <v>665</v>
      </c>
      <c r="C17" s="1384"/>
      <c r="D17" s="1384"/>
      <c r="E17" s="1384"/>
      <c r="F17" s="1384"/>
      <c r="G17" s="1384"/>
      <c r="H17" s="1384"/>
      <c r="I17" s="1384"/>
      <c r="J17" s="1384"/>
      <c r="K17" s="1384"/>
      <c r="L17" s="1384"/>
      <c r="M17" s="1385"/>
      <c r="N17" s="1278">
        <f>SUM(N15,N16,)</f>
        <v>0</v>
      </c>
      <c r="O17" s="1279"/>
      <c r="P17" s="1280"/>
      <c r="Q17" s="583" t="s">
        <v>625</v>
      </c>
      <c r="R17" s="566"/>
    </row>
    <row r="18" spans="1:18" ht="15" customHeight="1" thickBot="1">
      <c r="A18" s="564"/>
      <c r="B18" s="1464" t="s">
        <v>667</v>
      </c>
      <c r="C18" s="1476" t="str">
        <f>B6</f>
        <v>併設施設１：</v>
      </c>
      <c r="D18" s="1477"/>
      <c r="E18" s="1509"/>
      <c r="F18" s="1510"/>
      <c r="G18" s="1511"/>
      <c r="H18" s="601" t="s">
        <v>625</v>
      </c>
      <c r="I18" s="574" t="s">
        <v>649</v>
      </c>
      <c r="J18" s="570">
        <f>$H$6</f>
        <v>0</v>
      </c>
      <c r="K18" s="579" t="s">
        <v>646</v>
      </c>
      <c r="L18" s="574"/>
      <c r="M18" s="574" t="s">
        <v>660</v>
      </c>
      <c r="N18" s="1268">
        <f>ROUNDDOWN(E18*J18,0)</f>
        <v>0</v>
      </c>
      <c r="O18" s="1269"/>
      <c r="P18" s="1270"/>
      <c r="Q18" s="575" t="s">
        <v>625</v>
      </c>
      <c r="R18" s="566"/>
    </row>
    <row r="19" spans="1:18" ht="15" customHeight="1" thickBot="1">
      <c r="A19" s="564"/>
      <c r="B19" s="1465"/>
      <c r="C19" s="1476" t="str">
        <f>B7</f>
        <v>併設施設２：</v>
      </c>
      <c r="D19" s="1477"/>
      <c r="E19" s="1482"/>
      <c r="F19" s="1469"/>
      <c r="G19" s="1483"/>
      <c r="H19" s="601" t="s">
        <v>625</v>
      </c>
      <c r="I19" s="574" t="s">
        <v>649</v>
      </c>
      <c r="J19" s="570">
        <f>$H$7</f>
        <v>0</v>
      </c>
      <c r="K19" s="579" t="s">
        <v>646</v>
      </c>
      <c r="L19" s="579"/>
      <c r="M19" s="574" t="s">
        <v>660</v>
      </c>
      <c r="N19" s="1268">
        <f>ROUNDDOWN(E19*J19,0)</f>
        <v>0</v>
      </c>
      <c r="O19" s="1269"/>
      <c r="P19" s="1270"/>
      <c r="Q19" s="575" t="s">
        <v>625</v>
      </c>
      <c r="R19" s="566"/>
    </row>
    <row r="20" spans="1:18" ht="15" customHeight="1" thickBot="1">
      <c r="A20" s="564"/>
      <c r="B20" s="1413" t="s">
        <v>671</v>
      </c>
      <c r="C20" s="1384"/>
      <c r="D20" s="1384"/>
      <c r="E20" s="1384"/>
      <c r="F20" s="1384"/>
      <c r="G20" s="1384"/>
      <c r="H20" s="1413"/>
      <c r="I20" s="1413"/>
      <c r="J20" s="1413"/>
      <c r="K20" s="1413"/>
      <c r="L20" s="1413"/>
      <c r="M20" s="1414"/>
      <c r="N20" s="1520">
        <f>SUM(N18:P19)</f>
        <v>0</v>
      </c>
      <c r="O20" s="1521"/>
      <c r="P20" s="1522"/>
      <c r="Q20" s="583" t="s">
        <v>625</v>
      </c>
      <c r="R20" s="566"/>
    </row>
    <row r="21" spans="1:18" ht="15" customHeight="1" thickBot="1">
      <c r="A21" s="564"/>
      <c r="B21" s="1417" t="s">
        <v>674</v>
      </c>
      <c r="C21" s="1418"/>
      <c r="D21" s="1419"/>
      <c r="E21" s="1420" t="s">
        <v>663</v>
      </c>
      <c r="F21" s="1420"/>
      <c r="G21" s="1420"/>
      <c r="H21" s="1420"/>
      <c r="I21" s="574"/>
      <c r="J21" s="593"/>
      <c r="K21" s="593"/>
      <c r="L21" s="579"/>
      <c r="M21" s="574" t="s">
        <v>660</v>
      </c>
      <c r="N21" s="1356">
        <v>0</v>
      </c>
      <c r="O21" s="1357"/>
      <c r="P21" s="1358"/>
      <c r="Q21" s="565" t="s">
        <v>625</v>
      </c>
      <c r="R21" s="566"/>
    </row>
    <row r="22" spans="1:18" ht="15" customHeight="1" thickBot="1">
      <c r="A22" s="564"/>
      <c r="B22" s="565"/>
      <c r="C22" s="565"/>
      <c r="D22" s="565"/>
      <c r="E22" s="565"/>
      <c r="F22" s="565"/>
      <c r="G22" s="565"/>
      <c r="H22" s="565"/>
      <c r="I22" s="565"/>
      <c r="J22" s="565"/>
      <c r="K22" s="565"/>
      <c r="L22" s="565"/>
      <c r="M22" s="582" t="s">
        <v>620</v>
      </c>
      <c r="N22" s="1514">
        <f>SUM(N17,N20,N21)</f>
        <v>0</v>
      </c>
      <c r="O22" s="1515"/>
      <c r="P22" s="1516"/>
      <c r="Q22" s="583" t="s">
        <v>625</v>
      </c>
      <c r="R22" s="586" t="s">
        <v>681</v>
      </c>
    </row>
    <row r="23" spans="1:18" ht="15" customHeight="1">
      <c r="A23" s="564"/>
      <c r="B23" s="565"/>
      <c r="C23" s="565"/>
      <c r="D23" s="565"/>
      <c r="E23" s="565"/>
      <c r="F23" s="565"/>
      <c r="G23" s="565"/>
      <c r="H23" s="565"/>
      <c r="I23" s="565"/>
      <c r="J23" s="565"/>
      <c r="K23" s="565"/>
      <c r="L23" s="565"/>
      <c r="M23" s="565"/>
      <c r="N23" s="1242" t="s">
        <v>655</v>
      </c>
      <c r="O23" s="1242"/>
      <c r="P23" s="1242"/>
      <c r="Q23" s="1242"/>
      <c r="R23" s="566"/>
    </row>
    <row r="24" spans="1:18" ht="15" customHeight="1">
      <c r="A24" s="564"/>
      <c r="B24" s="565"/>
      <c r="C24" s="565"/>
      <c r="D24" s="565"/>
      <c r="E24" s="565"/>
      <c r="F24" s="565"/>
      <c r="G24" s="565"/>
      <c r="H24" s="565"/>
      <c r="I24" s="565"/>
      <c r="J24" s="565"/>
      <c r="K24" s="565"/>
      <c r="L24" s="565"/>
      <c r="M24" s="565"/>
      <c r="N24" s="1242" t="s">
        <v>672</v>
      </c>
      <c r="O24" s="1242"/>
      <c r="P24" s="1242"/>
      <c r="Q24" s="1242"/>
      <c r="R24" s="566"/>
    </row>
    <row r="25" spans="1:18" ht="15" customHeight="1">
      <c r="A25" s="597"/>
      <c r="B25" s="590"/>
      <c r="C25" s="590"/>
      <c r="D25" s="590"/>
      <c r="E25" s="590"/>
      <c r="F25" s="590"/>
      <c r="G25" s="590"/>
      <c r="H25" s="590"/>
      <c r="I25" s="590"/>
      <c r="J25" s="590"/>
      <c r="K25" s="590"/>
      <c r="L25" s="590"/>
      <c r="M25" s="590"/>
      <c r="N25" s="590"/>
      <c r="O25" s="590"/>
      <c r="P25" s="590"/>
      <c r="Q25" s="590"/>
      <c r="R25" s="598"/>
    </row>
    <row r="26" spans="1:18" ht="15" customHeight="1">
      <c r="A26" s="565"/>
      <c r="B26" s="565"/>
      <c r="C26" s="565"/>
      <c r="D26" s="565"/>
      <c r="E26" s="565"/>
      <c r="F26" s="565"/>
      <c r="G26" s="565"/>
      <c r="H26" s="565"/>
      <c r="I26" s="565"/>
      <c r="J26" s="565"/>
      <c r="K26" s="565"/>
      <c r="L26" s="565"/>
      <c r="M26" s="565"/>
      <c r="N26" s="565"/>
      <c r="O26" s="565"/>
      <c r="P26" s="565"/>
      <c r="Q26" s="565"/>
      <c r="R26" s="565"/>
    </row>
    <row r="27" spans="1:18" ht="15" customHeight="1">
      <c r="A27" s="560" t="s">
        <v>675</v>
      </c>
      <c r="B27" s="561"/>
      <c r="C27" s="561"/>
      <c r="D27" s="562"/>
      <c r="E27" s="562"/>
      <c r="F27" s="562"/>
      <c r="G27" s="562"/>
      <c r="H27" s="562"/>
      <c r="I27" s="562"/>
      <c r="J27" s="562"/>
      <c r="K27" s="562"/>
      <c r="L27" s="562"/>
      <c r="M27" s="562"/>
      <c r="N27" s="562"/>
      <c r="O27" s="562"/>
      <c r="P27" s="562"/>
      <c r="Q27" s="562"/>
      <c r="R27" s="563"/>
    </row>
    <row r="28" spans="1:39" ht="15" customHeight="1">
      <c r="A28" s="1243" t="s">
        <v>676</v>
      </c>
      <c r="B28" s="1244"/>
      <c r="C28" s="1244"/>
      <c r="D28" s="565"/>
      <c r="E28" s="565"/>
      <c r="F28" s="565"/>
      <c r="G28" s="565"/>
      <c r="H28" s="565"/>
      <c r="I28" s="565"/>
      <c r="J28" s="565"/>
      <c r="K28" s="565"/>
      <c r="L28" s="565"/>
      <c r="M28" s="565"/>
      <c r="N28" s="565"/>
      <c r="O28" s="565"/>
      <c r="P28" s="565"/>
      <c r="Q28" s="565"/>
      <c r="R28" s="566"/>
      <c r="AL28" s="600"/>
      <c r="AM28" s="600"/>
    </row>
    <row r="29" spans="1:18" ht="15" customHeight="1">
      <c r="A29" s="564" t="s">
        <v>678</v>
      </c>
      <c r="B29" s="565"/>
      <c r="C29" s="565"/>
      <c r="D29" s="565"/>
      <c r="E29" s="565"/>
      <c r="F29" s="565"/>
      <c r="G29" s="565"/>
      <c r="H29" s="565"/>
      <c r="I29" s="565"/>
      <c r="J29" s="565"/>
      <c r="K29" s="565"/>
      <c r="L29" s="565"/>
      <c r="M29" s="565"/>
      <c r="N29" s="565"/>
      <c r="O29" s="565"/>
      <c r="P29" s="565"/>
      <c r="Q29" s="565"/>
      <c r="R29" s="566"/>
    </row>
    <row r="30" spans="1:18" ht="15" customHeight="1" thickBot="1">
      <c r="A30" s="564"/>
      <c r="B30" s="1485" t="s">
        <v>545</v>
      </c>
      <c r="C30" s="1486"/>
      <c r="D30" s="1487"/>
      <c r="E30" s="1365" t="s">
        <v>546</v>
      </c>
      <c r="F30" s="1488"/>
      <c r="G30" s="1488"/>
      <c r="H30" s="1488"/>
      <c r="I30" s="1488"/>
      <c r="J30" s="1365" t="s">
        <v>547</v>
      </c>
      <c r="K30" s="1528"/>
      <c r="L30" s="1302"/>
      <c r="M30" s="1456" t="s">
        <v>548</v>
      </c>
      <c r="N30" s="1456"/>
      <c r="O30" s="1456"/>
      <c r="P30" s="1456"/>
      <c r="Q30" s="565"/>
      <c r="R30" s="566"/>
    </row>
    <row r="31" spans="1:41" ht="15" customHeight="1" thickBot="1">
      <c r="A31" s="564"/>
      <c r="B31" s="1479"/>
      <c r="C31" s="1480"/>
      <c r="D31" s="1481"/>
      <c r="E31" s="1484"/>
      <c r="F31" s="1484"/>
      <c r="G31" s="1484"/>
      <c r="H31" s="657" t="s">
        <v>625</v>
      </c>
      <c r="I31" s="574" t="s">
        <v>649</v>
      </c>
      <c r="J31" s="701"/>
      <c r="K31" s="703" t="s">
        <v>646</v>
      </c>
      <c r="L31" s="698" t="s">
        <v>647</v>
      </c>
      <c r="M31" s="1478">
        <f>IF(J31&lt;&gt;"",E31*J31,0)</f>
        <v>0</v>
      </c>
      <c r="N31" s="1478"/>
      <c r="O31" s="1478"/>
      <c r="P31" s="1478"/>
      <c r="Q31" s="565" t="s">
        <v>625</v>
      </c>
      <c r="R31" s="566"/>
      <c r="AL31" s="585"/>
      <c r="AM31" s="585"/>
      <c r="AN31" s="585"/>
      <c r="AO31" s="585"/>
    </row>
    <row r="32" spans="1:41" ht="15" customHeight="1" thickBot="1">
      <c r="A32" s="564"/>
      <c r="B32" s="654"/>
      <c r="C32" s="655"/>
      <c r="D32" s="656"/>
      <c r="E32" s="1482"/>
      <c r="F32" s="1469"/>
      <c r="G32" s="1483"/>
      <c r="H32" s="657" t="s">
        <v>625</v>
      </c>
      <c r="I32" s="574" t="s">
        <v>649</v>
      </c>
      <c r="J32" s="701"/>
      <c r="K32" s="704"/>
      <c r="L32" s="698" t="s">
        <v>647</v>
      </c>
      <c r="M32" s="1478">
        <f>IF(J32&lt;&gt;"",E32*J32,0)</f>
        <v>0</v>
      </c>
      <c r="N32" s="1478"/>
      <c r="O32" s="1478"/>
      <c r="P32" s="1478"/>
      <c r="Q32" s="565" t="s">
        <v>625</v>
      </c>
      <c r="R32" s="566"/>
      <c r="AL32" s="585"/>
      <c r="AM32" s="585"/>
      <c r="AN32" s="585"/>
      <c r="AO32" s="585"/>
    </row>
    <row r="33" spans="1:41" ht="15" customHeight="1" thickBot="1">
      <c r="A33" s="564"/>
      <c r="B33" s="654"/>
      <c r="C33" s="655"/>
      <c r="D33" s="656"/>
      <c r="E33" s="1482"/>
      <c r="F33" s="1469"/>
      <c r="G33" s="1483"/>
      <c r="H33" s="657" t="s">
        <v>625</v>
      </c>
      <c r="I33" s="574" t="s">
        <v>649</v>
      </c>
      <c r="J33" s="701"/>
      <c r="K33" s="704"/>
      <c r="L33" s="698" t="s">
        <v>647</v>
      </c>
      <c r="M33" s="1478">
        <f>IF(J33&lt;&gt;"",E33*J33,0)</f>
        <v>0</v>
      </c>
      <c r="N33" s="1478"/>
      <c r="O33" s="1478"/>
      <c r="P33" s="1478"/>
      <c r="Q33" s="565" t="s">
        <v>625</v>
      </c>
      <c r="R33" s="566"/>
      <c r="AL33" s="585"/>
      <c r="AM33" s="585"/>
      <c r="AN33" s="585"/>
      <c r="AO33" s="585"/>
    </row>
    <row r="34" spans="1:18" ht="15" customHeight="1" thickBot="1">
      <c r="A34" s="564"/>
      <c r="B34" s="1466"/>
      <c r="C34" s="1467"/>
      <c r="D34" s="1468"/>
      <c r="E34" s="1484"/>
      <c r="F34" s="1484"/>
      <c r="G34" s="1484"/>
      <c r="H34" s="657" t="s">
        <v>625</v>
      </c>
      <c r="I34" s="574" t="s">
        <v>649</v>
      </c>
      <c r="J34" s="700"/>
      <c r="K34" s="705"/>
      <c r="L34" s="698" t="s">
        <v>647</v>
      </c>
      <c r="M34" s="1497">
        <f>IF(J34&lt;&gt;"",E34*J34,0)</f>
        <v>0</v>
      </c>
      <c r="N34" s="1497"/>
      <c r="O34" s="1497"/>
      <c r="P34" s="1497"/>
      <c r="Q34" s="565" t="s">
        <v>625</v>
      </c>
      <c r="R34" s="566"/>
    </row>
    <row r="35" spans="1:18" ht="15" customHeight="1" thickBot="1">
      <c r="A35" s="564"/>
      <c r="B35" s="568"/>
      <c r="C35" s="568"/>
      <c r="D35" s="568"/>
      <c r="E35" s="565"/>
      <c r="F35" s="565"/>
      <c r="G35" s="565"/>
      <c r="H35" s="565"/>
      <c r="I35" s="565"/>
      <c r="J35" s="565"/>
      <c r="K35" s="565"/>
      <c r="L35" s="582" t="s">
        <v>620</v>
      </c>
      <c r="M35" s="1367">
        <f>SUM(M31:P34)</f>
        <v>0</v>
      </c>
      <c r="N35" s="1368"/>
      <c r="O35" s="1368"/>
      <c r="P35" s="1369"/>
      <c r="Q35" s="599" t="s">
        <v>625</v>
      </c>
      <c r="R35" s="586" t="s">
        <v>641</v>
      </c>
    </row>
    <row r="36" spans="1:18" ht="15" customHeight="1">
      <c r="A36" s="597"/>
      <c r="B36" s="658"/>
      <c r="C36" s="658"/>
      <c r="D36" s="658"/>
      <c r="E36" s="590"/>
      <c r="F36" s="590"/>
      <c r="G36" s="590"/>
      <c r="H36" s="590"/>
      <c r="I36" s="590"/>
      <c r="J36" s="590"/>
      <c r="K36" s="590"/>
      <c r="L36" s="659"/>
      <c r="M36" s="606"/>
      <c r="N36" s="606"/>
      <c r="O36" s="606"/>
      <c r="P36" s="606"/>
      <c r="Q36" s="660"/>
      <c r="R36" s="598"/>
    </row>
    <row r="37" spans="1:27" ht="15" customHeight="1">
      <c r="A37" s="565"/>
      <c r="B37" s="605"/>
      <c r="C37" s="605"/>
      <c r="D37" s="605"/>
      <c r="E37" s="605"/>
      <c r="F37" s="605"/>
      <c r="G37" s="605"/>
      <c r="H37" s="605"/>
      <c r="I37" s="605"/>
      <c r="J37" s="605"/>
      <c r="K37" s="605"/>
      <c r="L37" s="605"/>
      <c r="M37" s="60"/>
      <c r="N37" s="60"/>
      <c r="O37" s="60"/>
      <c r="P37" s="60"/>
      <c r="Q37" s="585"/>
      <c r="R37" s="585"/>
      <c r="T37" s="607"/>
      <c r="U37" s="607"/>
      <c r="V37" s="607"/>
      <c r="W37" s="607"/>
      <c r="X37" s="607"/>
      <c r="Y37" s="607"/>
      <c r="Z37" s="607"/>
      <c r="AA37" s="607"/>
    </row>
    <row r="38" spans="1:35" ht="15" customHeight="1">
      <c r="A38" s="1386" t="s">
        <v>643</v>
      </c>
      <c r="B38" s="1387"/>
      <c r="C38" s="1387"/>
      <c r="D38" s="1387"/>
      <c r="E38" s="1387"/>
      <c r="F38" s="1387"/>
      <c r="G38" s="562"/>
      <c r="H38" s="562"/>
      <c r="I38" s="562"/>
      <c r="J38" s="562"/>
      <c r="K38" s="562"/>
      <c r="L38" s="562"/>
      <c r="M38" s="562"/>
      <c r="N38" s="562"/>
      <c r="O38" s="562"/>
      <c r="P38" s="562"/>
      <c r="Q38" s="562"/>
      <c r="R38" s="563"/>
      <c r="AB38" s="607"/>
      <c r="AC38" s="607"/>
      <c r="AD38" s="607"/>
      <c r="AE38" s="607"/>
      <c r="AF38" s="607"/>
      <c r="AG38" s="607"/>
      <c r="AH38" s="607"/>
      <c r="AI38" s="607"/>
    </row>
    <row r="39" spans="1:18" ht="13.5">
      <c r="A39" s="1243" t="s">
        <v>414</v>
      </c>
      <c r="B39" s="1412"/>
      <c r="C39" s="1412"/>
      <c r="D39" s="1412"/>
      <c r="E39" s="1412"/>
      <c r="F39" s="1412"/>
      <c r="G39" s="1412"/>
      <c r="H39" s="1412"/>
      <c r="I39" s="1412"/>
      <c r="J39" s="1412"/>
      <c r="K39" s="1412"/>
      <c r="L39" s="1412"/>
      <c r="M39" s="1412"/>
      <c r="N39" s="1412"/>
      <c r="O39" s="1412"/>
      <c r="P39" s="1412"/>
      <c r="Q39" s="1412"/>
      <c r="R39" s="566"/>
    </row>
    <row r="40" spans="1:18" ht="14.25" thickBot="1">
      <c r="A40" s="587"/>
      <c r="B40" s="1471" t="s">
        <v>648</v>
      </c>
      <c r="C40" s="1474" t="s">
        <v>415</v>
      </c>
      <c r="D40" s="1475"/>
      <c r="E40" s="1475"/>
      <c r="F40" s="1462" t="s">
        <v>416</v>
      </c>
      <c r="G40" s="1462"/>
      <c r="H40" s="1462"/>
      <c r="I40" s="1462"/>
      <c r="J40" s="1462"/>
      <c r="K40" s="1462" t="s">
        <v>417</v>
      </c>
      <c r="L40" s="1463"/>
      <c r="M40" s="1463"/>
      <c r="N40" s="1456" t="s">
        <v>418</v>
      </c>
      <c r="O40" s="1247"/>
      <c r="P40" s="1247"/>
      <c r="Q40" s="1247"/>
      <c r="R40" s="566"/>
    </row>
    <row r="41" spans="1:18" ht="14.25" thickBot="1">
      <c r="A41" s="564"/>
      <c r="B41" s="1472"/>
      <c r="C41" s="1466"/>
      <c r="D41" s="1467"/>
      <c r="E41" s="1468"/>
      <c r="F41" s="1469"/>
      <c r="G41" s="1469"/>
      <c r="H41" s="1469"/>
      <c r="I41" s="661" t="s">
        <v>625</v>
      </c>
      <c r="J41" s="572" t="s">
        <v>649</v>
      </c>
      <c r="K41" s="1460"/>
      <c r="L41" s="1461"/>
      <c r="M41" s="572" t="s">
        <v>647</v>
      </c>
      <c r="N41" s="1277">
        <f>F41*K41</f>
        <v>0</v>
      </c>
      <c r="O41" s="1277"/>
      <c r="P41" s="1277"/>
      <c r="Q41" s="1277"/>
      <c r="R41" s="566" t="s">
        <v>625</v>
      </c>
    </row>
    <row r="42" spans="1:18" ht="14.25" thickBot="1">
      <c r="A42" s="564"/>
      <c r="B42" s="1473"/>
      <c r="C42" s="1466"/>
      <c r="D42" s="1467"/>
      <c r="E42" s="1468"/>
      <c r="F42" s="1470"/>
      <c r="G42" s="1470"/>
      <c r="H42" s="1470"/>
      <c r="I42" s="661" t="s">
        <v>625</v>
      </c>
      <c r="J42" s="574" t="s">
        <v>649</v>
      </c>
      <c r="K42" s="1460"/>
      <c r="L42" s="1461"/>
      <c r="M42" s="574" t="s">
        <v>647</v>
      </c>
      <c r="N42" s="1277">
        <f>F42*K42</f>
        <v>0</v>
      </c>
      <c r="O42" s="1277"/>
      <c r="P42" s="1277"/>
      <c r="Q42" s="1277"/>
      <c r="R42" s="566" t="s">
        <v>625</v>
      </c>
    </row>
    <row r="43" spans="1:18" ht="13.5">
      <c r="A43" s="564"/>
      <c r="B43" s="574"/>
      <c r="C43" s="576"/>
      <c r="D43" s="576"/>
      <c r="E43" s="576"/>
      <c r="F43" s="576"/>
      <c r="G43" s="662"/>
      <c r="H43" s="662"/>
      <c r="I43" s="590"/>
      <c r="J43" s="574"/>
      <c r="K43" s="565"/>
      <c r="L43" s="1508" t="s">
        <v>651</v>
      </c>
      <c r="M43" s="1288"/>
      <c r="N43" s="1277">
        <f>SUM(N41:Q42)</f>
        <v>0</v>
      </c>
      <c r="O43" s="1277"/>
      <c r="P43" s="1277"/>
      <c r="Q43" s="1277"/>
      <c r="R43" s="566" t="s">
        <v>625</v>
      </c>
    </row>
    <row r="44" spans="1:18" ht="14.25" thickBot="1">
      <c r="A44" s="564"/>
      <c r="B44" s="1301" t="s">
        <v>653</v>
      </c>
      <c r="C44" s="1302"/>
      <c r="D44" s="1457">
        <f>N43</f>
        <v>0</v>
      </c>
      <c r="E44" s="1458"/>
      <c r="F44" s="1459" t="s">
        <v>420</v>
      </c>
      <c r="G44" s="1458"/>
      <c r="H44" s="1458"/>
      <c r="I44" s="1458"/>
      <c r="J44" s="574" t="s">
        <v>649</v>
      </c>
      <c r="K44" s="579">
        <v>5</v>
      </c>
      <c r="L44" s="579" t="s">
        <v>664</v>
      </c>
      <c r="M44" s="699" t="s">
        <v>419</v>
      </c>
      <c r="N44" s="1513">
        <f>ROUNDDOWN((N43)*0.05,0)</f>
        <v>0</v>
      </c>
      <c r="O44" s="1513"/>
      <c r="P44" s="1513"/>
      <c r="Q44" s="1513"/>
      <c r="R44" s="566" t="s">
        <v>625</v>
      </c>
    </row>
    <row r="45" spans="1:18" ht="14.25" thickBot="1">
      <c r="A45" s="564"/>
      <c r="B45" s="565"/>
      <c r="C45" s="565"/>
      <c r="D45" s="565"/>
      <c r="E45" s="565"/>
      <c r="F45" s="565"/>
      <c r="G45" s="565"/>
      <c r="H45" s="565"/>
      <c r="I45" s="565"/>
      <c r="J45" s="565"/>
      <c r="K45" s="565"/>
      <c r="L45" s="562"/>
      <c r="M45" s="591" t="s">
        <v>620</v>
      </c>
      <c r="N45" s="1505">
        <f>SUM(N43:Q44)</f>
        <v>0</v>
      </c>
      <c r="O45" s="1506"/>
      <c r="P45" s="1506"/>
      <c r="Q45" s="1507"/>
      <c r="R45" s="702" t="s">
        <v>549</v>
      </c>
    </row>
    <row r="46" spans="1:18" ht="13.5">
      <c r="A46" s="564"/>
      <c r="B46" s="565"/>
      <c r="C46" s="565"/>
      <c r="D46" s="565"/>
      <c r="E46" s="565"/>
      <c r="F46" s="565"/>
      <c r="G46" s="565"/>
      <c r="H46" s="565"/>
      <c r="I46" s="565"/>
      <c r="J46" s="565"/>
      <c r="K46" s="565"/>
      <c r="L46" s="565"/>
      <c r="M46" s="565"/>
      <c r="N46" s="1242" t="s">
        <v>657</v>
      </c>
      <c r="O46" s="1242"/>
      <c r="P46" s="1242"/>
      <c r="Q46" s="1242"/>
      <c r="R46" s="612"/>
    </row>
    <row r="47" spans="1:18" ht="13.5">
      <c r="A47" s="564"/>
      <c r="B47" s="565"/>
      <c r="C47" s="565"/>
      <c r="D47" s="565"/>
      <c r="E47" s="565"/>
      <c r="F47" s="565"/>
      <c r="G47" s="565"/>
      <c r="H47" s="565"/>
      <c r="I47" s="565"/>
      <c r="J47" s="565"/>
      <c r="K47" s="565"/>
      <c r="L47" s="565"/>
      <c r="M47" s="565"/>
      <c r="N47" s="565"/>
      <c r="O47" s="565"/>
      <c r="P47" s="565"/>
      <c r="Q47" s="565"/>
      <c r="R47" s="566"/>
    </row>
    <row r="48" spans="1:18" ht="14.25" thickBot="1">
      <c r="A48" s="564"/>
      <c r="B48" s="1248" t="s">
        <v>193</v>
      </c>
      <c r="C48" s="1248"/>
      <c r="D48" s="1248"/>
      <c r="E48" s="1248"/>
      <c r="F48" s="1248"/>
      <c r="G48" s="1248"/>
      <c r="H48" s="1248"/>
      <c r="I48" s="1248"/>
      <c r="J48" s="1248"/>
      <c r="K48" s="1248"/>
      <c r="L48" s="1248"/>
      <c r="M48" s="565"/>
      <c r="N48" s="596"/>
      <c r="O48" s="596"/>
      <c r="P48" s="596"/>
      <c r="Q48" s="596"/>
      <c r="R48" s="612"/>
    </row>
    <row r="49" spans="1:18" ht="19.5" customHeight="1" thickBot="1">
      <c r="A49" s="564"/>
      <c r="B49" s="1264" t="s">
        <v>661</v>
      </c>
      <c r="C49" s="1265"/>
      <c r="D49" s="609">
        <f>N45</f>
        <v>0</v>
      </c>
      <c r="E49" s="565" t="s">
        <v>625</v>
      </c>
      <c r="F49" s="585" t="s">
        <v>684</v>
      </c>
      <c r="G49" s="565"/>
      <c r="H49" s="1249" t="s">
        <v>668</v>
      </c>
      <c r="I49" s="1250"/>
      <c r="J49" s="1250"/>
      <c r="K49" s="1250"/>
      <c r="L49" s="1250"/>
      <c r="M49" s="1250"/>
      <c r="N49" s="1274">
        <f>MIN(D49,D50)</f>
        <v>0</v>
      </c>
      <c r="O49" s="1275"/>
      <c r="P49" s="1276"/>
      <c r="Q49" s="610" t="s">
        <v>625</v>
      </c>
      <c r="R49" s="586" t="s">
        <v>205</v>
      </c>
    </row>
    <row r="50" spans="1:18" ht="19.5" customHeight="1">
      <c r="A50" s="564"/>
      <c r="B50" s="1264" t="s">
        <v>680</v>
      </c>
      <c r="C50" s="1265"/>
      <c r="D50" s="609">
        <f>N22</f>
        <v>0</v>
      </c>
      <c r="E50" s="565" t="s">
        <v>625</v>
      </c>
      <c r="F50" s="585" t="s">
        <v>681</v>
      </c>
      <c r="G50" s="565"/>
      <c r="H50" s="565"/>
      <c r="I50" s="565"/>
      <c r="J50" s="565"/>
      <c r="K50" s="565"/>
      <c r="L50" s="565"/>
      <c r="M50" s="565"/>
      <c r="N50" s="565"/>
      <c r="O50" s="565"/>
      <c r="P50" s="565"/>
      <c r="Q50" s="565"/>
      <c r="R50" s="566"/>
    </row>
    <row r="51" spans="1:18" ht="13.5">
      <c r="A51" s="564"/>
      <c r="B51" s="565"/>
      <c r="C51" s="565"/>
      <c r="D51" s="565"/>
      <c r="E51" s="565"/>
      <c r="F51" s="565"/>
      <c r="G51" s="565"/>
      <c r="H51" s="565"/>
      <c r="I51" s="565"/>
      <c r="J51" s="565"/>
      <c r="K51" s="565"/>
      <c r="L51" s="565"/>
      <c r="M51" s="565"/>
      <c r="N51" s="596"/>
      <c r="O51" s="596"/>
      <c r="P51" s="596"/>
      <c r="Q51" s="596"/>
      <c r="R51" s="612"/>
    </row>
    <row r="52" spans="1:18" ht="13.5">
      <c r="A52" s="564" t="s">
        <v>666</v>
      </c>
      <c r="B52" s="565"/>
      <c r="C52" s="565"/>
      <c r="D52" s="565"/>
      <c r="E52" s="565"/>
      <c r="F52" s="565"/>
      <c r="G52" s="565"/>
      <c r="H52" s="565"/>
      <c r="I52" s="565"/>
      <c r="J52" s="565"/>
      <c r="K52" s="565"/>
      <c r="L52" s="565"/>
      <c r="M52" s="565"/>
      <c r="N52" s="565"/>
      <c r="O52" s="565"/>
      <c r="P52" s="565"/>
      <c r="Q52" s="565"/>
      <c r="R52" s="566"/>
    </row>
    <row r="53" spans="1:18" ht="14.25" thickBot="1">
      <c r="A53" s="564"/>
      <c r="B53" s="565"/>
      <c r="C53" s="1259" t="s">
        <v>668</v>
      </c>
      <c r="D53" s="1259"/>
      <c r="E53" s="565"/>
      <c r="F53" s="1266" t="s">
        <v>669</v>
      </c>
      <c r="G53" s="1267"/>
      <c r="H53" s="1267"/>
      <c r="I53" s="1267"/>
      <c r="J53" s="565"/>
      <c r="K53" s="1244" t="s">
        <v>550</v>
      </c>
      <c r="L53" s="1244"/>
      <c r="M53" s="565"/>
      <c r="N53" s="565"/>
      <c r="O53" s="565"/>
      <c r="P53" s="565"/>
      <c r="Q53" s="565"/>
      <c r="R53" s="566"/>
    </row>
    <row r="54" spans="1:18" ht="14.25" thickBot="1">
      <c r="A54" s="564"/>
      <c r="B54" s="611" t="s">
        <v>200</v>
      </c>
      <c r="C54" s="1257">
        <f>MIN(D49,D50)</f>
        <v>0</v>
      </c>
      <c r="D54" s="1258"/>
      <c r="E54" s="580" t="s">
        <v>551</v>
      </c>
      <c r="F54" s="1257">
        <f>M35</f>
        <v>0</v>
      </c>
      <c r="G54" s="1260"/>
      <c r="H54" s="1260"/>
      <c r="I54" s="1258"/>
      <c r="J54" s="611" t="s">
        <v>552</v>
      </c>
      <c r="K54" s="663"/>
      <c r="L54" s="580" t="s">
        <v>627</v>
      </c>
      <c r="M54" s="580" t="s">
        <v>553</v>
      </c>
      <c r="N54" s="1530">
        <f>ROUNDDOWN((C54-F54)*K54/100,-5)</f>
        <v>0</v>
      </c>
      <c r="O54" s="1531"/>
      <c r="P54" s="1532"/>
      <c r="Q54" s="585" t="s">
        <v>625</v>
      </c>
      <c r="R54" s="566"/>
    </row>
    <row r="55" spans="1:18" ht="14.25" thickBot="1">
      <c r="A55" s="564"/>
      <c r="B55" s="613"/>
      <c r="C55" s="1512" t="s">
        <v>205</v>
      </c>
      <c r="D55" s="1512"/>
      <c r="E55" s="596"/>
      <c r="F55" s="1512" t="s">
        <v>641</v>
      </c>
      <c r="G55" s="1512"/>
      <c r="H55" s="1512"/>
      <c r="I55" s="1512"/>
      <c r="J55" s="614"/>
      <c r="K55" s="603"/>
      <c r="L55" s="580"/>
      <c r="M55" s="580"/>
      <c r="N55" s="1283"/>
      <c r="O55" s="1283"/>
      <c r="P55" s="1283"/>
      <c r="Q55" s="1283"/>
      <c r="R55" s="586"/>
    </row>
    <row r="56" spans="1:18" ht="14.25" thickBot="1">
      <c r="A56" s="564"/>
      <c r="B56" s="613"/>
      <c r="C56" s="1273"/>
      <c r="D56" s="1273"/>
      <c r="E56" s="1273"/>
      <c r="F56" s="1248" t="s">
        <v>673</v>
      </c>
      <c r="G56" s="1248"/>
      <c r="H56" s="1248"/>
      <c r="I56" s="1248"/>
      <c r="J56" s="1248"/>
      <c r="K56" s="1248"/>
      <c r="L56" s="1248"/>
      <c r="M56" s="565" t="s">
        <v>647</v>
      </c>
      <c r="N56" s="1530">
        <f>N54</f>
        <v>0</v>
      </c>
      <c r="O56" s="1531"/>
      <c r="P56" s="1532"/>
      <c r="Q56" s="583" t="s">
        <v>625</v>
      </c>
      <c r="R56" s="586" t="s">
        <v>554</v>
      </c>
    </row>
    <row r="57" spans="1:18" ht="14.25">
      <c r="A57" s="597"/>
      <c r="B57" s="624"/>
      <c r="C57" s="624"/>
      <c r="D57" s="624"/>
      <c r="E57" s="624"/>
      <c r="F57" s="624"/>
      <c r="G57" s="624"/>
      <c r="H57" s="624"/>
      <c r="I57" s="624"/>
      <c r="J57" s="637"/>
      <c r="K57" s="624"/>
      <c r="L57" s="624"/>
      <c r="M57" s="624"/>
      <c r="N57" s="624"/>
      <c r="O57" s="638"/>
      <c r="P57" s="638"/>
      <c r="Q57" s="638"/>
      <c r="R57" s="664"/>
    </row>
    <row r="58" ht="13.5">
      <c r="S58" s="565"/>
    </row>
    <row r="59" spans="1:19" ht="13.5">
      <c r="A59" s="1386" t="s">
        <v>677</v>
      </c>
      <c r="B59" s="1387"/>
      <c r="C59" s="1387"/>
      <c r="D59" s="1387"/>
      <c r="E59" s="562"/>
      <c r="F59" s="562"/>
      <c r="G59" s="562"/>
      <c r="H59" s="562"/>
      <c r="I59" s="562"/>
      <c r="J59" s="562"/>
      <c r="K59" s="562"/>
      <c r="L59" s="562"/>
      <c r="M59" s="562"/>
      <c r="N59" s="562"/>
      <c r="O59" s="562"/>
      <c r="P59" s="562"/>
      <c r="Q59" s="562"/>
      <c r="R59" s="563"/>
      <c r="S59" s="565"/>
    </row>
    <row r="60" spans="1:19" ht="33.75" customHeight="1" thickBot="1">
      <c r="A60" s="564"/>
      <c r="B60" s="665" t="s">
        <v>204</v>
      </c>
      <c r="C60" s="639"/>
      <c r="D60" s="640" t="s">
        <v>555</v>
      </c>
      <c r="E60" s="641"/>
      <c r="F60" s="1338" t="s">
        <v>201</v>
      </c>
      <c r="G60" s="1338"/>
      <c r="H60" s="1338"/>
      <c r="I60" s="641"/>
      <c r="J60" s="1337" t="s">
        <v>541</v>
      </c>
      <c r="K60" s="1337"/>
      <c r="L60" s="1337"/>
      <c r="M60" s="642"/>
      <c r="N60" s="1337" t="s">
        <v>542</v>
      </c>
      <c r="O60" s="1337"/>
      <c r="P60" s="1337"/>
      <c r="Q60" s="580"/>
      <c r="R60" s="644"/>
      <c r="S60" s="565"/>
    </row>
    <row r="61" spans="1:19" ht="14.25" thickBot="1">
      <c r="A61" s="564"/>
      <c r="B61" s="645">
        <f>N22</f>
        <v>0</v>
      </c>
      <c r="C61" s="646" t="s">
        <v>670</v>
      </c>
      <c r="D61" s="647">
        <f>F54</f>
        <v>0</v>
      </c>
      <c r="E61" s="646" t="s">
        <v>670</v>
      </c>
      <c r="F61" s="1350">
        <f>N56</f>
        <v>0</v>
      </c>
      <c r="G61" s="1351"/>
      <c r="H61" s="1352"/>
      <c r="I61" s="648" t="s">
        <v>670</v>
      </c>
      <c r="J61" s="1372"/>
      <c r="K61" s="1373"/>
      <c r="L61" s="1374"/>
      <c r="M61" s="580" t="s">
        <v>647</v>
      </c>
      <c r="N61" s="1517">
        <f>SUM(B61,-D61,-F61,-J61)</f>
        <v>0</v>
      </c>
      <c r="O61" s="1518"/>
      <c r="P61" s="1519"/>
      <c r="Q61" s="583" t="s">
        <v>625</v>
      </c>
      <c r="R61" s="566"/>
      <c r="S61" s="565"/>
    </row>
    <row r="62" spans="1:19" ht="13.5">
      <c r="A62" s="564"/>
      <c r="B62" s="595" t="s">
        <v>206</v>
      </c>
      <c r="C62" s="565"/>
      <c r="D62" s="596" t="s">
        <v>641</v>
      </c>
      <c r="E62" s="565"/>
      <c r="F62" s="1293" t="s">
        <v>554</v>
      </c>
      <c r="G62" s="1293"/>
      <c r="H62" s="1293"/>
      <c r="I62" s="565"/>
      <c r="J62" s="565"/>
      <c r="K62" s="596"/>
      <c r="L62" s="565"/>
      <c r="M62" s="596"/>
      <c r="N62" s="596"/>
      <c r="O62" s="1293"/>
      <c r="P62" s="1293"/>
      <c r="Q62" s="596"/>
      <c r="R62" s="612"/>
      <c r="S62" s="565"/>
    </row>
    <row r="63" spans="1:18" ht="13.5">
      <c r="A63" s="597"/>
      <c r="B63" s="590"/>
      <c r="C63" s="590"/>
      <c r="D63" s="590"/>
      <c r="E63" s="590"/>
      <c r="F63" s="590"/>
      <c r="G63" s="590"/>
      <c r="H63" s="590"/>
      <c r="I63" s="590"/>
      <c r="J63" s="590"/>
      <c r="K63" s="590"/>
      <c r="L63" s="590"/>
      <c r="M63" s="649"/>
      <c r="N63" s="649"/>
      <c r="O63" s="1345"/>
      <c r="P63" s="1345"/>
      <c r="Q63" s="649"/>
      <c r="R63" s="666"/>
    </row>
  </sheetData>
  <sheetProtection/>
  <mergeCells count="113">
    <mergeCell ref="A38:F38"/>
    <mergeCell ref="J61:L61"/>
    <mergeCell ref="J60:L60"/>
    <mergeCell ref="O62:P62"/>
    <mergeCell ref="B49:C49"/>
    <mergeCell ref="B50:C50"/>
    <mergeCell ref="C54:D54"/>
    <mergeCell ref="C53:D53"/>
    <mergeCell ref="N42:Q42"/>
    <mergeCell ref="N56:P56"/>
    <mergeCell ref="F56:L56"/>
    <mergeCell ref="N49:P49"/>
    <mergeCell ref="H49:M49"/>
    <mergeCell ref="N54:P54"/>
    <mergeCell ref="F54:I54"/>
    <mergeCell ref="F53:I53"/>
    <mergeCell ref="A28:C28"/>
    <mergeCell ref="J30:L30"/>
    <mergeCell ref="A1:B1"/>
    <mergeCell ref="A2:R2"/>
    <mergeCell ref="B6:D6"/>
    <mergeCell ref="J6:K6"/>
    <mergeCell ref="L6:N6"/>
    <mergeCell ref="B20:M20"/>
    <mergeCell ref="B21:D21"/>
    <mergeCell ref="E21:H21"/>
    <mergeCell ref="N20:P20"/>
    <mergeCell ref="E34:G34"/>
    <mergeCell ref="A3:R3"/>
    <mergeCell ref="L10:N10"/>
    <mergeCell ref="J10:K10"/>
    <mergeCell ref="B7:D7"/>
    <mergeCell ref="J7:K7"/>
    <mergeCell ref="N17:P17"/>
    <mergeCell ref="N18:P18"/>
    <mergeCell ref="N16:P16"/>
    <mergeCell ref="N19:P19"/>
    <mergeCell ref="N23:Q23"/>
    <mergeCell ref="N21:P21"/>
    <mergeCell ref="N22:P22"/>
    <mergeCell ref="O63:P63"/>
    <mergeCell ref="C56:E56"/>
    <mergeCell ref="B48:L48"/>
    <mergeCell ref="A59:D59"/>
    <mergeCell ref="N55:Q55"/>
    <mergeCell ref="N61:P61"/>
    <mergeCell ref="N60:P60"/>
    <mergeCell ref="F61:H61"/>
    <mergeCell ref="F60:H60"/>
    <mergeCell ref="F62:H62"/>
    <mergeCell ref="N24:Q24"/>
    <mergeCell ref="C55:D55"/>
    <mergeCell ref="K53:L53"/>
    <mergeCell ref="F55:I55"/>
    <mergeCell ref="N44:Q44"/>
    <mergeCell ref="N46:Q46"/>
    <mergeCell ref="N45:Q45"/>
    <mergeCell ref="N41:Q41"/>
    <mergeCell ref="N43:Q43"/>
    <mergeCell ref="B34:D34"/>
    <mergeCell ref="B16:D16"/>
    <mergeCell ref="E16:G16"/>
    <mergeCell ref="L43:M43"/>
    <mergeCell ref="B44:C44"/>
    <mergeCell ref="B17:M17"/>
    <mergeCell ref="E18:G18"/>
    <mergeCell ref="E19:G19"/>
    <mergeCell ref="M35:P35"/>
    <mergeCell ref="M31:P31"/>
    <mergeCell ref="M34:P34"/>
    <mergeCell ref="B9:D9"/>
    <mergeCell ref="E9:H9"/>
    <mergeCell ref="J9:K9"/>
    <mergeCell ref="L9:N9"/>
    <mergeCell ref="B15:M15"/>
    <mergeCell ref="N15:P15"/>
    <mergeCell ref="L7:N7"/>
    <mergeCell ref="K11:O11"/>
    <mergeCell ref="J8:K8"/>
    <mergeCell ref="L8:N8"/>
    <mergeCell ref="B14:D14"/>
    <mergeCell ref="E14:H14"/>
    <mergeCell ref="N14:P14"/>
    <mergeCell ref="B13:D13"/>
    <mergeCell ref="E13:F13"/>
    <mergeCell ref="I13:J13"/>
    <mergeCell ref="N13:P13"/>
    <mergeCell ref="M30:P30"/>
    <mergeCell ref="M32:P32"/>
    <mergeCell ref="M33:P33"/>
    <mergeCell ref="B31:D31"/>
    <mergeCell ref="E33:G33"/>
    <mergeCell ref="E31:G31"/>
    <mergeCell ref="E32:G32"/>
    <mergeCell ref="B30:D30"/>
    <mergeCell ref="E30:I30"/>
    <mergeCell ref="B18:B19"/>
    <mergeCell ref="A39:Q39"/>
    <mergeCell ref="C41:E41"/>
    <mergeCell ref="C42:E42"/>
    <mergeCell ref="F41:H41"/>
    <mergeCell ref="F42:H42"/>
    <mergeCell ref="B40:B42"/>
    <mergeCell ref="C40:E40"/>
    <mergeCell ref="C18:D18"/>
    <mergeCell ref="C19:D19"/>
    <mergeCell ref="N40:Q40"/>
    <mergeCell ref="D44:E44"/>
    <mergeCell ref="F44:I44"/>
    <mergeCell ref="K41:L41"/>
    <mergeCell ref="K42:L42"/>
    <mergeCell ref="F40:J40"/>
    <mergeCell ref="K40:M40"/>
  </mergeCells>
  <conditionalFormatting sqref="H57:K57 N57:O57">
    <cfRule type="cellIs" priority="1" dxfId="4" operator="lessThan" stopIfTrue="1">
      <formula>1</formula>
    </cfRule>
  </conditionalFormatting>
  <conditionalFormatting sqref="O57">
    <cfRule type="cellIs" priority="2" dxfId="5" operator="equal" stopIfTrue="1">
      <formula>"""限度額超過!"""</formula>
    </cfRule>
  </conditionalFormatting>
  <printOptions horizontalCentered="1"/>
  <pageMargins left="0.6299212598425197" right="0.61" top="0.34" bottom="0.42" header="0.22" footer="0.3"/>
  <pageSetup cellComments="asDisplayed" fitToHeight="1" fitToWidth="1" horizontalDpi="600" verticalDpi="600" orientation="portrait" paperSize="9" scale="89" r:id="rId4"/>
  <drawing r:id="rId3"/>
  <legacyDrawing r:id="rId2"/>
</worksheet>
</file>

<file path=xl/worksheets/sheet15.xml><?xml version="1.0" encoding="utf-8"?>
<worksheet xmlns="http://schemas.openxmlformats.org/spreadsheetml/2006/main" xmlns:r="http://schemas.openxmlformats.org/officeDocument/2006/relationships">
  <sheetPr>
    <tabColor indexed="43"/>
  </sheetPr>
  <dimension ref="A1:I45"/>
  <sheetViews>
    <sheetView zoomScalePageLayoutView="0" workbookViewId="0" topLeftCell="A1">
      <selection activeCell="H15" sqref="H15"/>
    </sheetView>
  </sheetViews>
  <sheetFormatPr defaultColWidth="9.00390625" defaultRowHeight="13.5"/>
  <cols>
    <col min="1" max="1" width="2.625" style="0" customWidth="1"/>
    <col min="2" max="3" width="3.625" style="0" customWidth="1"/>
    <col min="4" max="4" width="10.625" style="0" customWidth="1"/>
    <col min="5" max="5" width="18.125" style="0" customWidth="1"/>
    <col min="6" max="9" width="12.625" style="0" customWidth="1"/>
  </cols>
  <sheetData>
    <row r="1" spans="1:4" ht="20.25" customHeight="1">
      <c r="A1" s="1555" t="s">
        <v>81</v>
      </c>
      <c r="B1" s="1555"/>
      <c r="C1" s="1555"/>
      <c r="D1" s="1555"/>
    </row>
    <row r="2" spans="2:9" ht="21" customHeight="1">
      <c r="B2" s="1556" t="s">
        <v>685</v>
      </c>
      <c r="C2" s="1556"/>
      <c r="D2" s="1556"/>
      <c r="E2" s="1556"/>
      <c r="F2" s="1556"/>
      <c r="G2" s="1556"/>
      <c r="H2" s="1556"/>
      <c r="I2" s="1556"/>
    </row>
    <row r="3" spans="2:9" ht="13.5" customHeight="1">
      <c r="B3" s="47"/>
      <c r="C3" s="47"/>
      <c r="D3" s="47"/>
      <c r="E3" s="47"/>
      <c r="F3" s="47"/>
      <c r="G3" s="47"/>
      <c r="H3" s="47"/>
      <c r="I3" s="47"/>
    </row>
    <row r="4" spans="3:9" ht="18" customHeight="1">
      <c r="C4" s="1557" t="s">
        <v>856</v>
      </c>
      <c r="D4" s="1557"/>
      <c r="E4" s="1557"/>
      <c r="F4" s="1557"/>
      <c r="G4" s="1557"/>
      <c r="H4" s="1557"/>
      <c r="I4" s="1557"/>
    </row>
    <row r="5" spans="3:9" ht="18" customHeight="1">
      <c r="C5" s="1557" t="s">
        <v>857</v>
      </c>
      <c r="D5" s="1557"/>
      <c r="E5" s="1557"/>
      <c r="F5" s="1557"/>
      <c r="G5" s="1557"/>
      <c r="H5" s="1557"/>
      <c r="I5" s="1557"/>
    </row>
    <row r="6" ht="13.5">
      <c r="I6" s="1" t="s">
        <v>626</v>
      </c>
    </row>
    <row r="7" spans="2:9" ht="18" customHeight="1">
      <c r="B7" s="1551" t="s">
        <v>686</v>
      </c>
      <c r="C7" s="1551"/>
      <c r="D7" s="1551"/>
      <c r="E7" s="1551"/>
      <c r="F7" s="1558" t="s">
        <v>687</v>
      </c>
      <c r="G7" s="1558"/>
      <c r="H7" s="1535" t="s">
        <v>688</v>
      </c>
      <c r="I7" s="1551" t="s">
        <v>689</v>
      </c>
    </row>
    <row r="8" spans="2:9" ht="18" customHeight="1">
      <c r="B8" s="1551"/>
      <c r="C8" s="1551"/>
      <c r="D8" s="1551"/>
      <c r="E8" s="1551"/>
      <c r="F8" s="61" t="s">
        <v>690</v>
      </c>
      <c r="G8" s="62" t="s">
        <v>691</v>
      </c>
      <c r="H8" s="1535"/>
      <c r="I8" s="1551"/>
    </row>
    <row r="9" spans="2:9" ht="18" customHeight="1">
      <c r="B9" s="1539" t="s">
        <v>803</v>
      </c>
      <c r="C9" s="1539" t="s">
        <v>632</v>
      </c>
      <c r="D9" s="1534" t="s">
        <v>796</v>
      </c>
      <c r="E9" s="1534"/>
      <c r="F9" s="231">
        <f>'様式13-1(特養) '!L18</f>
        <v>277638710</v>
      </c>
      <c r="G9" s="232">
        <f>'様式13-1(特養) '!L22</f>
        <v>294957047.5</v>
      </c>
      <c r="H9" s="233">
        <f aca="true" t="shared" si="0" ref="H9:H21">G9-F9</f>
        <v>17318337.5</v>
      </c>
      <c r="I9" s="3"/>
    </row>
    <row r="10" spans="2:9" ht="18" customHeight="1">
      <c r="B10" s="1539"/>
      <c r="C10" s="1539"/>
      <c r="D10" s="1553" t="s">
        <v>693</v>
      </c>
      <c r="E10" s="64" t="s">
        <v>694</v>
      </c>
      <c r="F10" s="234">
        <f>'様式13-1(特養) '!L35</f>
        <v>66616880</v>
      </c>
      <c r="G10" s="235">
        <f>'様式13-1(特養) '!L42</f>
        <v>70780435</v>
      </c>
      <c r="H10" s="236">
        <f t="shared" si="0"/>
        <v>4163555</v>
      </c>
      <c r="I10" s="5"/>
    </row>
    <row r="11" spans="2:9" ht="18" customHeight="1">
      <c r="B11" s="1539"/>
      <c r="C11" s="1539"/>
      <c r="D11" s="1553"/>
      <c r="E11" s="64" t="s">
        <v>695</v>
      </c>
      <c r="F11" s="234">
        <f>'様式13-1(特養) '!L48</f>
        <v>44325600</v>
      </c>
      <c r="G11" s="235">
        <f>'様式13-1(特養) '!L52</f>
        <v>47095950</v>
      </c>
      <c r="H11" s="236">
        <f t="shared" si="0"/>
        <v>2770350</v>
      </c>
      <c r="I11" s="5"/>
    </row>
    <row r="12" spans="2:9" ht="18" customHeight="1">
      <c r="B12" s="1539"/>
      <c r="C12" s="1539"/>
      <c r="D12" s="1553"/>
      <c r="E12" s="64" t="s">
        <v>696</v>
      </c>
      <c r="F12" s="234"/>
      <c r="G12" s="235"/>
      <c r="H12" s="236">
        <f t="shared" si="0"/>
        <v>0</v>
      </c>
      <c r="I12" s="5"/>
    </row>
    <row r="13" spans="2:9" ht="18" customHeight="1">
      <c r="B13" s="1539"/>
      <c r="C13" s="1539"/>
      <c r="D13" s="1533" t="s">
        <v>797</v>
      </c>
      <c r="E13" s="1533"/>
      <c r="F13" s="234"/>
      <c r="G13" s="235"/>
      <c r="H13" s="236">
        <f t="shared" si="0"/>
        <v>0</v>
      </c>
      <c r="I13" s="5"/>
    </row>
    <row r="14" spans="2:9" ht="18" customHeight="1">
      <c r="B14" s="1539"/>
      <c r="C14" s="1539"/>
      <c r="D14" s="1533" t="s">
        <v>798</v>
      </c>
      <c r="E14" s="1533"/>
      <c r="F14" s="234"/>
      <c r="G14" s="235"/>
      <c r="H14" s="236">
        <f t="shared" si="0"/>
        <v>0</v>
      </c>
      <c r="I14" s="5"/>
    </row>
    <row r="15" spans="2:9" ht="18" customHeight="1">
      <c r="B15" s="1539"/>
      <c r="C15" s="1539"/>
      <c r="D15" s="1533" t="s">
        <v>703</v>
      </c>
      <c r="E15" s="1533"/>
      <c r="F15" s="234"/>
      <c r="G15" s="235"/>
      <c r="H15" s="236">
        <f t="shared" si="0"/>
        <v>0</v>
      </c>
      <c r="I15" s="5"/>
    </row>
    <row r="16" spans="2:9" ht="18" customHeight="1">
      <c r="B16" s="1539"/>
      <c r="C16" s="1539"/>
      <c r="D16" s="1552"/>
      <c r="E16" s="1552"/>
      <c r="F16" s="234"/>
      <c r="G16" s="235"/>
      <c r="H16" s="236">
        <f t="shared" si="0"/>
        <v>0</v>
      </c>
      <c r="I16" s="5"/>
    </row>
    <row r="17" spans="2:9" ht="18" customHeight="1">
      <c r="B17" s="1539"/>
      <c r="C17" s="1539"/>
      <c r="D17" s="1547" t="s">
        <v>801</v>
      </c>
      <c r="E17" s="1548"/>
      <c r="F17" s="240">
        <f>SUM(F9:F16)</f>
        <v>388581190</v>
      </c>
      <c r="G17" s="241">
        <f>SUM(G9:G16)</f>
        <v>412833432.5</v>
      </c>
      <c r="H17" s="242">
        <f t="shared" si="0"/>
        <v>24252242.5</v>
      </c>
      <c r="I17" s="2"/>
    </row>
    <row r="18" spans="2:9" ht="18" customHeight="1">
      <c r="B18" s="1539"/>
      <c r="C18" s="1539" t="s">
        <v>638</v>
      </c>
      <c r="D18" s="1534" t="s">
        <v>195</v>
      </c>
      <c r="E18" s="1534"/>
      <c r="F18" s="231">
        <f>'様式12別紙１'!G12</f>
        <v>0</v>
      </c>
      <c r="G18" s="232">
        <f>'様式12別紙１'!H12</f>
        <v>0</v>
      </c>
      <c r="H18" s="254">
        <f t="shared" si="0"/>
        <v>0</v>
      </c>
      <c r="I18" s="3"/>
    </row>
    <row r="19" spans="2:9" ht="18" customHeight="1">
      <c r="B19" s="1539"/>
      <c r="C19" s="1539"/>
      <c r="D19" s="1575" t="s">
        <v>227</v>
      </c>
      <c r="E19" s="64" t="s">
        <v>799</v>
      </c>
      <c r="F19" s="234"/>
      <c r="G19" s="235"/>
      <c r="H19" s="236">
        <f t="shared" si="0"/>
        <v>0</v>
      </c>
      <c r="I19" s="5"/>
    </row>
    <row r="20" spans="2:9" ht="18" customHeight="1">
      <c r="B20" s="1539"/>
      <c r="C20" s="1539"/>
      <c r="D20" s="1576"/>
      <c r="E20" s="64" t="s">
        <v>228</v>
      </c>
      <c r="F20" s="234">
        <f>ROUNDUP(F9*0.35,-4)</f>
        <v>97180000</v>
      </c>
      <c r="G20" s="235">
        <f>ROUNDUP(G9*0.35,-4)</f>
        <v>103240000</v>
      </c>
      <c r="H20" s="236">
        <f t="shared" si="0"/>
        <v>6060000</v>
      </c>
      <c r="I20" s="5"/>
    </row>
    <row r="21" spans="2:9" ht="18" customHeight="1">
      <c r="B21" s="1539"/>
      <c r="C21" s="1539"/>
      <c r="D21" s="1533" t="s">
        <v>800</v>
      </c>
      <c r="E21" s="1533"/>
      <c r="F21" s="234"/>
      <c r="G21" s="235"/>
      <c r="H21" s="236">
        <f t="shared" si="0"/>
        <v>0</v>
      </c>
      <c r="I21" s="5"/>
    </row>
    <row r="22" spans="2:9" ht="18" customHeight="1" thickBot="1">
      <c r="B22" s="1539"/>
      <c r="C22" s="1540"/>
      <c r="D22" s="1549" t="s">
        <v>802</v>
      </c>
      <c r="E22" s="1550"/>
      <c r="F22" s="243">
        <f>SUM(F18:F21)</f>
        <v>97180000</v>
      </c>
      <c r="G22" s="244">
        <f>SUM(G18:G21)</f>
        <v>103240000</v>
      </c>
      <c r="H22" s="245">
        <f aca="true" t="shared" si="1" ref="H22:H45">G22-F22</f>
        <v>6060000</v>
      </c>
      <c r="I22" s="54"/>
    </row>
    <row r="23" spans="2:9" ht="18" customHeight="1" thickBot="1" thickTop="1">
      <c r="B23" s="1542"/>
      <c r="C23" s="1545" t="s">
        <v>804</v>
      </c>
      <c r="D23" s="1545"/>
      <c r="E23" s="1545"/>
      <c r="F23" s="246">
        <f>F17-F22</f>
        <v>291401190</v>
      </c>
      <c r="G23" s="247">
        <f>G17-G22</f>
        <v>309593432.5</v>
      </c>
      <c r="H23" s="248">
        <f t="shared" si="1"/>
        <v>18192242.5</v>
      </c>
      <c r="I23" s="58"/>
    </row>
    <row r="24" spans="2:9" ht="18" customHeight="1">
      <c r="B24" s="1559" t="s">
        <v>697</v>
      </c>
      <c r="C24" s="1562" t="s">
        <v>632</v>
      </c>
      <c r="D24" s="1563" t="s">
        <v>698</v>
      </c>
      <c r="E24" s="1563"/>
      <c r="F24" s="249"/>
      <c r="G24" s="250"/>
      <c r="H24" s="251">
        <f t="shared" si="1"/>
        <v>0</v>
      </c>
      <c r="I24" s="67"/>
    </row>
    <row r="25" spans="2:9" ht="18" customHeight="1">
      <c r="B25" s="1560"/>
      <c r="C25" s="1539"/>
      <c r="D25" s="1564" t="s">
        <v>805</v>
      </c>
      <c r="E25" s="1564"/>
      <c r="F25" s="237"/>
      <c r="G25" s="238"/>
      <c r="H25" s="239">
        <f t="shared" si="1"/>
        <v>0</v>
      </c>
      <c r="I25" s="65"/>
    </row>
    <row r="26" spans="2:9" ht="18" customHeight="1">
      <c r="B26" s="1560"/>
      <c r="C26" s="1539"/>
      <c r="D26" s="1547" t="s">
        <v>699</v>
      </c>
      <c r="E26" s="1548"/>
      <c r="F26" s="240">
        <f>SUM(F24:F25)</f>
        <v>0</v>
      </c>
      <c r="G26" s="241">
        <f>SUM(G24:G25)</f>
        <v>0</v>
      </c>
      <c r="H26" s="242">
        <f t="shared" si="1"/>
        <v>0</v>
      </c>
      <c r="I26" s="2"/>
    </row>
    <row r="27" spans="2:9" ht="18" customHeight="1">
      <c r="B27" s="1560"/>
      <c r="C27" s="1539" t="s">
        <v>638</v>
      </c>
      <c r="D27" s="1565" t="s">
        <v>700</v>
      </c>
      <c r="E27" s="1565"/>
      <c r="F27" s="252"/>
      <c r="G27" s="253"/>
      <c r="H27" s="254">
        <f t="shared" si="1"/>
        <v>0</v>
      </c>
      <c r="I27" s="57"/>
    </row>
    <row r="28" spans="2:9" ht="18" customHeight="1" thickBot="1">
      <c r="B28" s="1560"/>
      <c r="C28" s="1540"/>
      <c r="D28" s="1549" t="s">
        <v>701</v>
      </c>
      <c r="E28" s="1550"/>
      <c r="F28" s="243">
        <f>SUM(F27:F27)</f>
        <v>0</v>
      </c>
      <c r="G28" s="244">
        <f>SUM(G27:G27)</f>
        <v>0</v>
      </c>
      <c r="H28" s="245">
        <f t="shared" si="1"/>
        <v>0</v>
      </c>
      <c r="I28" s="54"/>
    </row>
    <row r="29" spans="2:9" ht="18" customHeight="1" thickBot="1" thickTop="1">
      <c r="B29" s="1561"/>
      <c r="C29" s="1566" t="s">
        <v>702</v>
      </c>
      <c r="D29" s="1566"/>
      <c r="E29" s="1566"/>
      <c r="F29" s="258">
        <f>F26-F28</f>
        <v>0</v>
      </c>
      <c r="G29" s="259">
        <f>G26-G28</f>
        <v>0</v>
      </c>
      <c r="H29" s="260">
        <f t="shared" si="1"/>
        <v>0</v>
      </c>
      <c r="I29" s="69"/>
    </row>
    <row r="30" spans="2:9" ht="18" customHeight="1">
      <c r="B30" s="1541" t="s">
        <v>806</v>
      </c>
      <c r="C30" s="1541" t="s">
        <v>632</v>
      </c>
      <c r="D30" s="1543" t="s">
        <v>807</v>
      </c>
      <c r="E30" s="1544"/>
      <c r="F30" s="246"/>
      <c r="G30" s="247"/>
      <c r="H30" s="248">
        <f t="shared" si="1"/>
        <v>0</v>
      </c>
      <c r="I30" s="58"/>
    </row>
    <row r="31" spans="2:9" ht="18" customHeight="1">
      <c r="B31" s="1541"/>
      <c r="C31" s="1541"/>
      <c r="D31" s="1570" t="s">
        <v>808</v>
      </c>
      <c r="E31" s="1571"/>
      <c r="F31" s="234"/>
      <c r="G31" s="235"/>
      <c r="H31" s="236">
        <f t="shared" si="1"/>
        <v>0</v>
      </c>
      <c r="I31" s="5"/>
    </row>
    <row r="32" spans="2:9" ht="18" customHeight="1">
      <c r="B32" s="1539"/>
      <c r="C32" s="1539"/>
      <c r="D32" s="1533" t="s">
        <v>809</v>
      </c>
      <c r="E32" s="1533"/>
      <c r="F32" s="234"/>
      <c r="G32" s="235"/>
      <c r="H32" s="236">
        <f t="shared" si="1"/>
        <v>0</v>
      </c>
      <c r="I32" s="5"/>
    </row>
    <row r="33" spans="2:9" ht="18" customHeight="1">
      <c r="B33" s="1539"/>
      <c r="C33" s="1539"/>
      <c r="D33" s="1568" t="s">
        <v>818</v>
      </c>
      <c r="E33" s="1569"/>
      <c r="F33" s="234"/>
      <c r="G33" s="235"/>
      <c r="H33" s="236">
        <f t="shared" si="1"/>
        <v>0</v>
      </c>
      <c r="I33" s="5"/>
    </row>
    <row r="34" spans="2:9" ht="18" customHeight="1">
      <c r="B34" s="1539"/>
      <c r="C34" s="1539"/>
      <c r="D34" s="1546" t="s">
        <v>810</v>
      </c>
      <c r="E34" s="1546"/>
      <c r="F34" s="237"/>
      <c r="G34" s="238"/>
      <c r="H34" s="239">
        <f t="shared" si="1"/>
        <v>0</v>
      </c>
      <c r="I34" s="65"/>
    </row>
    <row r="35" spans="2:9" ht="18" customHeight="1">
      <c r="B35" s="1539"/>
      <c r="C35" s="1539"/>
      <c r="D35" s="1547" t="s">
        <v>811</v>
      </c>
      <c r="E35" s="1548"/>
      <c r="F35" s="240">
        <f>SUM(F30:F34)</f>
        <v>0</v>
      </c>
      <c r="G35" s="241">
        <f>SUM(G30:G34)</f>
        <v>0</v>
      </c>
      <c r="H35" s="242">
        <f t="shared" si="1"/>
        <v>0</v>
      </c>
      <c r="I35" s="2"/>
    </row>
    <row r="36" spans="2:9" ht="18" customHeight="1">
      <c r="B36" s="1539"/>
      <c r="C36" s="1539" t="s">
        <v>638</v>
      </c>
      <c r="D36" s="1536" t="s">
        <v>812</v>
      </c>
      <c r="E36" s="1537"/>
      <c r="F36" s="231"/>
      <c r="G36" s="232"/>
      <c r="H36" s="233">
        <f t="shared" si="1"/>
        <v>0</v>
      </c>
      <c r="I36" s="3"/>
    </row>
    <row r="37" spans="2:9" ht="18" customHeight="1">
      <c r="B37" s="1539"/>
      <c r="C37" s="1539"/>
      <c r="D37" s="1533" t="s">
        <v>813</v>
      </c>
      <c r="E37" s="1533"/>
      <c r="F37" s="234"/>
      <c r="G37" s="235"/>
      <c r="H37" s="236"/>
      <c r="I37" s="5"/>
    </row>
    <row r="38" spans="2:9" ht="18" customHeight="1">
      <c r="B38" s="1539"/>
      <c r="C38" s="1539"/>
      <c r="D38" s="1568" t="s">
        <v>819</v>
      </c>
      <c r="E38" s="1569"/>
      <c r="F38" s="234"/>
      <c r="G38" s="235"/>
      <c r="H38" s="236">
        <f t="shared" si="1"/>
        <v>0</v>
      </c>
      <c r="I38" s="5"/>
    </row>
    <row r="39" spans="2:9" ht="18" customHeight="1">
      <c r="B39" s="1539"/>
      <c r="C39" s="1539"/>
      <c r="D39" s="1546" t="s">
        <v>814</v>
      </c>
      <c r="E39" s="1546"/>
      <c r="F39" s="255"/>
      <c r="G39" s="256"/>
      <c r="H39" s="257">
        <f t="shared" si="1"/>
        <v>0</v>
      </c>
      <c r="I39" s="4"/>
    </row>
    <row r="40" spans="2:9" ht="18" customHeight="1" thickBot="1">
      <c r="B40" s="1539"/>
      <c r="C40" s="1540"/>
      <c r="D40" s="1549" t="s">
        <v>815</v>
      </c>
      <c r="E40" s="1550"/>
      <c r="F40" s="243">
        <f>SUM(F36:F39)</f>
        <v>0</v>
      </c>
      <c r="G40" s="244">
        <f>SUM(G36:G39)</f>
        <v>0</v>
      </c>
      <c r="H40" s="245">
        <f t="shared" si="1"/>
        <v>0</v>
      </c>
      <c r="I40" s="54"/>
    </row>
    <row r="41" spans="2:9" ht="18" customHeight="1" thickBot="1" thickTop="1">
      <c r="B41" s="1542"/>
      <c r="C41" s="1572" t="s">
        <v>816</v>
      </c>
      <c r="D41" s="1573"/>
      <c r="E41" s="1574"/>
      <c r="F41" s="246">
        <f>F35-F40</f>
        <v>0</v>
      </c>
      <c r="G41" s="247">
        <f>G35-G40</f>
        <v>0</v>
      </c>
      <c r="H41" s="248">
        <f t="shared" si="1"/>
        <v>0</v>
      </c>
      <c r="I41" s="58"/>
    </row>
    <row r="42" spans="2:9" ht="18" customHeight="1" thickBot="1">
      <c r="B42" s="1538" t="s">
        <v>704</v>
      </c>
      <c r="C42" s="1538"/>
      <c r="D42" s="1538"/>
      <c r="E42" s="1538"/>
      <c r="F42" s="261"/>
      <c r="G42" s="262"/>
      <c r="H42" s="263">
        <f t="shared" si="1"/>
        <v>0</v>
      </c>
      <c r="I42" s="70"/>
    </row>
    <row r="43" spans="2:9" ht="18" customHeight="1" thickBot="1">
      <c r="B43" s="1554" t="s">
        <v>705</v>
      </c>
      <c r="C43" s="1554"/>
      <c r="D43" s="1554"/>
      <c r="E43" s="1554"/>
      <c r="F43" s="261">
        <f>F23+F29+F41-F42</f>
        <v>291401190</v>
      </c>
      <c r="G43" s="262">
        <f>G23+G29+G41-G42</f>
        <v>309593432.5</v>
      </c>
      <c r="H43" s="263">
        <f t="shared" si="1"/>
        <v>18192242.5</v>
      </c>
      <c r="I43" s="70"/>
    </row>
    <row r="44" spans="2:9" ht="18" customHeight="1" thickBot="1">
      <c r="B44" s="1538" t="s">
        <v>706</v>
      </c>
      <c r="C44" s="1538"/>
      <c r="D44" s="1538"/>
      <c r="E44" s="1538"/>
      <c r="F44" s="261"/>
      <c r="G44" s="262">
        <f>F45</f>
        <v>291401190</v>
      </c>
      <c r="H44" s="263">
        <f t="shared" si="1"/>
        <v>291401190</v>
      </c>
      <c r="I44" s="70"/>
    </row>
    <row r="45" spans="2:9" ht="18" customHeight="1">
      <c r="B45" s="1567" t="s">
        <v>707</v>
      </c>
      <c r="C45" s="1567"/>
      <c r="D45" s="1567"/>
      <c r="E45" s="1567"/>
      <c r="F45" s="264">
        <f>F43+F44</f>
        <v>291401190</v>
      </c>
      <c r="G45" s="265">
        <f>G43+G44</f>
        <v>600994622.5</v>
      </c>
      <c r="H45" s="266">
        <f t="shared" si="1"/>
        <v>309593432.5</v>
      </c>
      <c r="I45" s="71"/>
    </row>
  </sheetData>
  <sheetProtection/>
  <mergeCells count="51">
    <mergeCell ref="C41:E41"/>
    <mergeCell ref="C18:C22"/>
    <mergeCell ref="D18:E18"/>
    <mergeCell ref="D19:D20"/>
    <mergeCell ref="D21:E21"/>
    <mergeCell ref="D26:E26"/>
    <mergeCell ref="B44:E44"/>
    <mergeCell ref="C27:C28"/>
    <mergeCell ref="D27:E27"/>
    <mergeCell ref="D28:E28"/>
    <mergeCell ref="C29:E29"/>
    <mergeCell ref="B45:E45"/>
    <mergeCell ref="D33:E33"/>
    <mergeCell ref="D38:E38"/>
    <mergeCell ref="D31:E31"/>
    <mergeCell ref="D39:E39"/>
    <mergeCell ref="B43:E43"/>
    <mergeCell ref="A1:D1"/>
    <mergeCell ref="B2:I2"/>
    <mergeCell ref="C4:I4"/>
    <mergeCell ref="C5:I5"/>
    <mergeCell ref="F7:G7"/>
    <mergeCell ref="B24:B29"/>
    <mergeCell ref="C24:C26"/>
    <mergeCell ref="D24:E24"/>
    <mergeCell ref="D25:E25"/>
    <mergeCell ref="B9:B23"/>
    <mergeCell ref="C9:C17"/>
    <mergeCell ref="D22:E22"/>
    <mergeCell ref="D17:E17"/>
    <mergeCell ref="B7:E8"/>
    <mergeCell ref="D16:E16"/>
    <mergeCell ref="D10:D12"/>
    <mergeCell ref="D13:E13"/>
    <mergeCell ref="D14:E14"/>
    <mergeCell ref="C23:E23"/>
    <mergeCell ref="D34:E34"/>
    <mergeCell ref="D35:E35"/>
    <mergeCell ref="D32:E32"/>
    <mergeCell ref="D40:E40"/>
    <mergeCell ref="I7:I8"/>
    <mergeCell ref="D15:E15"/>
    <mergeCell ref="D9:E9"/>
    <mergeCell ref="H7:H8"/>
    <mergeCell ref="D36:E36"/>
    <mergeCell ref="D37:E37"/>
    <mergeCell ref="B42:E42"/>
    <mergeCell ref="C36:C40"/>
    <mergeCell ref="B30:B41"/>
    <mergeCell ref="C30:C35"/>
    <mergeCell ref="D30:E30"/>
  </mergeCells>
  <printOptions/>
  <pageMargins left="0.7" right="0.41" top="0.72" bottom="0.65" header="0.512" footer="0.512"/>
  <pageSetup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sheetPr>
    <tabColor indexed="13"/>
  </sheetPr>
  <dimension ref="A1:I45"/>
  <sheetViews>
    <sheetView zoomScalePageLayoutView="0" workbookViewId="0" topLeftCell="A1">
      <selection activeCell="K2" sqref="K2"/>
    </sheetView>
  </sheetViews>
  <sheetFormatPr defaultColWidth="9.00390625" defaultRowHeight="13.5"/>
  <cols>
    <col min="1" max="1" width="2.625" style="0" customWidth="1"/>
    <col min="2" max="3" width="3.625" style="0" customWidth="1"/>
    <col min="4" max="4" width="10.625" style="0" customWidth="1"/>
    <col min="5" max="5" width="18.125" style="0" customWidth="1"/>
    <col min="6" max="9" width="12.625" style="0" customWidth="1"/>
  </cols>
  <sheetData>
    <row r="1" spans="1:4" ht="19.5" customHeight="1">
      <c r="A1" s="1555" t="s">
        <v>82</v>
      </c>
      <c r="B1" s="1555"/>
      <c r="C1" s="1555"/>
      <c r="D1" s="1555"/>
    </row>
    <row r="2" spans="2:9" ht="20.25" customHeight="1">
      <c r="B2" s="1556" t="s">
        <v>208</v>
      </c>
      <c r="C2" s="1556"/>
      <c r="D2" s="1556"/>
      <c r="E2" s="1556"/>
      <c r="F2" s="1556"/>
      <c r="G2" s="1556"/>
      <c r="H2" s="1556"/>
      <c r="I2" s="1556"/>
    </row>
    <row r="3" spans="2:9" ht="13.5" customHeight="1">
      <c r="B3" s="47"/>
      <c r="C3" s="47"/>
      <c r="D3" s="47"/>
      <c r="E3" s="47"/>
      <c r="F3" s="47"/>
      <c r="G3" s="47"/>
      <c r="H3" s="47"/>
      <c r="I3" s="47"/>
    </row>
    <row r="4" spans="3:9" ht="18" customHeight="1">
      <c r="C4" s="1557" t="s">
        <v>856</v>
      </c>
      <c r="D4" s="1557"/>
      <c r="E4" s="1557"/>
      <c r="F4" s="1557"/>
      <c r="G4" s="1557"/>
      <c r="H4" s="1557"/>
      <c r="I4" s="1557"/>
    </row>
    <row r="5" spans="3:9" ht="18" customHeight="1">
      <c r="C5" s="1557" t="s">
        <v>857</v>
      </c>
      <c r="D5" s="1557"/>
      <c r="E5" s="1557"/>
      <c r="F5" s="1557"/>
      <c r="G5" s="1557"/>
      <c r="H5" s="1557"/>
      <c r="I5" s="1557"/>
    </row>
    <row r="6" ht="13.5">
      <c r="I6" s="1" t="s">
        <v>626</v>
      </c>
    </row>
    <row r="7" spans="2:9" ht="18" customHeight="1">
      <c r="B7" s="1551" t="s">
        <v>686</v>
      </c>
      <c r="C7" s="1551"/>
      <c r="D7" s="1551"/>
      <c r="E7" s="1551"/>
      <c r="F7" s="1558" t="s">
        <v>687</v>
      </c>
      <c r="G7" s="1558"/>
      <c r="H7" s="1535" t="s">
        <v>688</v>
      </c>
      <c r="I7" s="1551" t="s">
        <v>689</v>
      </c>
    </row>
    <row r="8" spans="2:9" ht="18" customHeight="1">
      <c r="B8" s="1551"/>
      <c r="C8" s="1551"/>
      <c r="D8" s="1551"/>
      <c r="E8" s="1551"/>
      <c r="F8" s="61" t="s">
        <v>690</v>
      </c>
      <c r="G8" s="62" t="s">
        <v>691</v>
      </c>
      <c r="H8" s="1535"/>
      <c r="I8" s="1551"/>
    </row>
    <row r="9" spans="2:9" ht="18" customHeight="1">
      <c r="B9" s="1539" t="s">
        <v>803</v>
      </c>
      <c r="C9" s="1539" t="s">
        <v>632</v>
      </c>
      <c r="D9" s="1534" t="s">
        <v>796</v>
      </c>
      <c r="E9" s="1534"/>
      <c r="F9" s="231"/>
      <c r="G9" s="232"/>
      <c r="H9" s="254">
        <f aca="true" t="shared" si="0" ref="H9:H45">G9-F9</f>
        <v>0</v>
      </c>
      <c r="I9" s="3"/>
    </row>
    <row r="10" spans="2:9" ht="18" customHeight="1">
      <c r="B10" s="1539"/>
      <c r="C10" s="1539"/>
      <c r="D10" s="1553" t="s">
        <v>693</v>
      </c>
      <c r="E10" s="64" t="s">
        <v>694</v>
      </c>
      <c r="F10" s="234"/>
      <c r="G10" s="235"/>
      <c r="H10" s="236">
        <f t="shared" si="0"/>
        <v>0</v>
      </c>
      <c r="I10" s="5"/>
    </row>
    <row r="11" spans="2:9" ht="18" customHeight="1">
      <c r="B11" s="1539"/>
      <c r="C11" s="1539"/>
      <c r="D11" s="1553"/>
      <c r="E11" s="64" t="s">
        <v>695</v>
      </c>
      <c r="F11" s="234"/>
      <c r="G11" s="235"/>
      <c r="H11" s="236">
        <f t="shared" si="0"/>
        <v>0</v>
      </c>
      <c r="I11" s="5"/>
    </row>
    <row r="12" spans="2:9" ht="18" customHeight="1">
      <c r="B12" s="1539"/>
      <c r="C12" s="1539"/>
      <c r="D12" s="1553"/>
      <c r="E12" s="64" t="s">
        <v>696</v>
      </c>
      <c r="F12" s="234"/>
      <c r="G12" s="235"/>
      <c r="H12" s="236">
        <f t="shared" si="0"/>
        <v>0</v>
      </c>
      <c r="I12" s="5"/>
    </row>
    <row r="13" spans="2:9" ht="18" customHeight="1">
      <c r="B13" s="1539"/>
      <c r="C13" s="1539"/>
      <c r="D13" s="1533" t="s">
        <v>797</v>
      </c>
      <c r="E13" s="1533"/>
      <c r="F13" s="234"/>
      <c r="G13" s="235"/>
      <c r="H13" s="236">
        <f t="shared" si="0"/>
        <v>0</v>
      </c>
      <c r="I13" s="5"/>
    </row>
    <row r="14" spans="2:9" ht="18" customHeight="1">
      <c r="B14" s="1539"/>
      <c r="C14" s="1539"/>
      <c r="D14" s="1533" t="s">
        <v>798</v>
      </c>
      <c r="E14" s="1533"/>
      <c r="F14" s="234"/>
      <c r="G14" s="235"/>
      <c r="H14" s="236">
        <f t="shared" si="0"/>
        <v>0</v>
      </c>
      <c r="I14" s="5"/>
    </row>
    <row r="15" spans="2:9" ht="18" customHeight="1">
      <c r="B15" s="1539"/>
      <c r="C15" s="1539"/>
      <c r="D15" s="1533" t="s">
        <v>703</v>
      </c>
      <c r="E15" s="1533"/>
      <c r="F15" s="234"/>
      <c r="G15" s="235"/>
      <c r="H15" s="236">
        <f t="shared" si="0"/>
        <v>0</v>
      </c>
      <c r="I15" s="5"/>
    </row>
    <row r="16" spans="2:9" ht="18" customHeight="1">
      <c r="B16" s="1539"/>
      <c r="C16" s="1539"/>
      <c r="D16" s="1552"/>
      <c r="E16" s="1552"/>
      <c r="F16" s="237"/>
      <c r="G16" s="238"/>
      <c r="H16" s="239">
        <f t="shared" si="0"/>
        <v>0</v>
      </c>
      <c r="I16" s="65"/>
    </row>
    <row r="17" spans="2:9" ht="18" customHeight="1">
      <c r="B17" s="1539"/>
      <c r="C17" s="1539"/>
      <c r="D17" s="1547" t="s">
        <v>801</v>
      </c>
      <c r="E17" s="1548"/>
      <c r="F17" s="240">
        <f>SUM(F9:F16)</f>
        <v>0</v>
      </c>
      <c r="G17" s="241">
        <f>SUM(G9:G16)</f>
        <v>0</v>
      </c>
      <c r="H17" s="242">
        <f t="shared" si="0"/>
        <v>0</v>
      </c>
      <c r="I17" s="2"/>
    </row>
    <row r="18" spans="2:9" ht="18" customHeight="1">
      <c r="B18" s="1539"/>
      <c r="C18" s="1539" t="s">
        <v>638</v>
      </c>
      <c r="D18" s="1534" t="s">
        <v>195</v>
      </c>
      <c r="E18" s="1534"/>
      <c r="F18" s="231"/>
      <c r="G18" s="232"/>
      <c r="H18" s="233">
        <f t="shared" si="0"/>
        <v>0</v>
      </c>
      <c r="I18" s="3"/>
    </row>
    <row r="19" spans="2:9" ht="18" customHeight="1">
      <c r="B19" s="1539"/>
      <c r="C19" s="1539"/>
      <c r="D19" s="1575" t="s">
        <v>227</v>
      </c>
      <c r="E19" s="64" t="s">
        <v>799</v>
      </c>
      <c r="F19" s="234"/>
      <c r="G19" s="235"/>
      <c r="H19" s="236">
        <f t="shared" si="0"/>
        <v>0</v>
      </c>
      <c r="I19" s="5"/>
    </row>
    <row r="20" spans="2:9" ht="18" customHeight="1">
      <c r="B20" s="1539"/>
      <c r="C20" s="1539"/>
      <c r="D20" s="1576"/>
      <c r="E20" s="64" t="s">
        <v>228</v>
      </c>
      <c r="F20" s="234">
        <f>ROUNDUP(F9*0.35,-4)</f>
        <v>0</v>
      </c>
      <c r="G20" s="235">
        <f>ROUNDUP(G9*0.35,-4)</f>
        <v>0</v>
      </c>
      <c r="H20" s="236">
        <f t="shared" si="0"/>
        <v>0</v>
      </c>
      <c r="I20" s="5"/>
    </row>
    <row r="21" spans="2:9" ht="18" customHeight="1">
      <c r="B21" s="1539"/>
      <c r="C21" s="1539"/>
      <c r="D21" s="1533" t="s">
        <v>800</v>
      </c>
      <c r="E21" s="1533"/>
      <c r="F21" s="237"/>
      <c r="G21" s="238"/>
      <c r="H21" s="239">
        <f t="shared" si="0"/>
        <v>0</v>
      </c>
      <c r="I21" s="65"/>
    </row>
    <row r="22" spans="2:9" ht="18" customHeight="1" thickBot="1">
      <c r="B22" s="1539"/>
      <c r="C22" s="1540"/>
      <c r="D22" s="1549" t="s">
        <v>802</v>
      </c>
      <c r="E22" s="1550"/>
      <c r="F22" s="243">
        <f>SUM(F18:F21)</f>
        <v>0</v>
      </c>
      <c r="G22" s="244">
        <f>SUM(G18:G21)</f>
        <v>0</v>
      </c>
      <c r="H22" s="245">
        <f t="shared" si="0"/>
        <v>0</v>
      </c>
      <c r="I22" s="54"/>
    </row>
    <row r="23" spans="2:9" ht="18" customHeight="1" thickBot="1" thickTop="1">
      <c r="B23" s="1542"/>
      <c r="C23" s="1545" t="s">
        <v>804</v>
      </c>
      <c r="D23" s="1545"/>
      <c r="E23" s="1545"/>
      <c r="F23" s="246">
        <f>F17-F22</f>
        <v>0</v>
      </c>
      <c r="G23" s="247">
        <f>G17-G22</f>
        <v>0</v>
      </c>
      <c r="H23" s="248">
        <f t="shared" si="0"/>
        <v>0</v>
      </c>
      <c r="I23" s="58"/>
    </row>
    <row r="24" spans="2:9" ht="18" customHeight="1">
      <c r="B24" s="1559" t="s">
        <v>697</v>
      </c>
      <c r="C24" s="1562" t="s">
        <v>632</v>
      </c>
      <c r="D24" s="1563" t="s">
        <v>698</v>
      </c>
      <c r="E24" s="1563"/>
      <c r="F24" s="249"/>
      <c r="G24" s="250"/>
      <c r="H24" s="251">
        <f t="shared" si="0"/>
        <v>0</v>
      </c>
      <c r="I24" s="67"/>
    </row>
    <row r="25" spans="2:9" ht="18" customHeight="1">
      <c r="B25" s="1560"/>
      <c r="C25" s="1539"/>
      <c r="D25" s="1564" t="s">
        <v>805</v>
      </c>
      <c r="E25" s="1564"/>
      <c r="F25" s="237"/>
      <c r="G25" s="238"/>
      <c r="H25" s="239">
        <f t="shared" si="0"/>
        <v>0</v>
      </c>
      <c r="I25" s="65"/>
    </row>
    <row r="26" spans="2:9" ht="18" customHeight="1">
      <c r="B26" s="1560"/>
      <c r="C26" s="1539"/>
      <c r="D26" s="1547" t="s">
        <v>699</v>
      </c>
      <c r="E26" s="1548"/>
      <c r="F26" s="240">
        <f>SUM(F24:F25)</f>
        <v>0</v>
      </c>
      <c r="G26" s="241">
        <f>SUM(G24:G25)</f>
        <v>0</v>
      </c>
      <c r="H26" s="242">
        <f t="shared" si="0"/>
        <v>0</v>
      </c>
      <c r="I26" s="2"/>
    </row>
    <row r="27" spans="2:9" ht="18" customHeight="1">
      <c r="B27" s="1560"/>
      <c r="C27" s="1539" t="s">
        <v>638</v>
      </c>
      <c r="D27" s="1565" t="s">
        <v>700</v>
      </c>
      <c r="E27" s="1565"/>
      <c r="F27" s="252"/>
      <c r="G27" s="253"/>
      <c r="H27" s="254">
        <f t="shared" si="0"/>
        <v>0</v>
      </c>
      <c r="I27" s="57"/>
    </row>
    <row r="28" spans="2:9" ht="18" customHeight="1" thickBot="1">
      <c r="B28" s="1560"/>
      <c r="C28" s="1540"/>
      <c r="D28" s="1549" t="s">
        <v>701</v>
      </c>
      <c r="E28" s="1550"/>
      <c r="F28" s="243">
        <f>SUM(F27:F27)</f>
        <v>0</v>
      </c>
      <c r="G28" s="244">
        <f>SUM(G27:G27)</f>
        <v>0</v>
      </c>
      <c r="H28" s="245">
        <f t="shared" si="0"/>
        <v>0</v>
      </c>
      <c r="I28" s="54"/>
    </row>
    <row r="29" spans="2:9" ht="18" customHeight="1" thickBot="1" thickTop="1">
      <c r="B29" s="1561"/>
      <c r="C29" s="1566" t="s">
        <v>702</v>
      </c>
      <c r="D29" s="1566"/>
      <c r="E29" s="1566"/>
      <c r="F29" s="258">
        <f>F26-F28</f>
        <v>0</v>
      </c>
      <c r="G29" s="259">
        <f>G26-G28</f>
        <v>0</v>
      </c>
      <c r="H29" s="260">
        <f t="shared" si="0"/>
        <v>0</v>
      </c>
      <c r="I29" s="69"/>
    </row>
    <row r="30" spans="2:9" ht="18" customHeight="1">
      <c r="B30" s="1541" t="s">
        <v>806</v>
      </c>
      <c r="C30" s="1541" t="s">
        <v>632</v>
      </c>
      <c r="D30" s="1543" t="s">
        <v>807</v>
      </c>
      <c r="E30" s="1544"/>
      <c r="F30" s="932"/>
      <c r="G30" s="931"/>
      <c r="H30" s="930">
        <f t="shared" si="0"/>
        <v>0</v>
      </c>
      <c r="I30" s="933"/>
    </row>
    <row r="31" spans="2:9" ht="18" customHeight="1">
      <c r="B31" s="1541"/>
      <c r="C31" s="1541"/>
      <c r="D31" s="1570" t="s">
        <v>808</v>
      </c>
      <c r="E31" s="1571"/>
      <c r="F31" s="234"/>
      <c r="G31" s="235"/>
      <c r="H31" s="236">
        <f t="shared" si="0"/>
        <v>0</v>
      </c>
      <c r="I31" s="5"/>
    </row>
    <row r="32" spans="2:9" ht="18" customHeight="1">
      <c r="B32" s="1539"/>
      <c r="C32" s="1539"/>
      <c r="D32" s="1533" t="s">
        <v>809</v>
      </c>
      <c r="E32" s="1533"/>
      <c r="F32" s="234"/>
      <c r="G32" s="235"/>
      <c r="H32" s="236">
        <f t="shared" si="0"/>
        <v>0</v>
      </c>
      <c r="I32" s="5"/>
    </row>
    <row r="33" spans="2:9" ht="18" customHeight="1">
      <c r="B33" s="1539"/>
      <c r="C33" s="1539"/>
      <c r="D33" s="1568" t="s">
        <v>818</v>
      </c>
      <c r="E33" s="1569"/>
      <c r="F33" s="234"/>
      <c r="G33" s="235"/>
      <c r="H33" s="236">
        <f t="shared" si="0"/>
        <v>0</v>
      </c>
      <c r="I33" s="5"/>
    </row>
    <row r="34" spans="2:9" ht="18" customHeight="1">
      <c r="B34" s="1539"/>
      <c r="C34" s="1539"/>
      <c r="D34" s="1546" t="s">
        <v>810</v>
      </c>
      <c r="E34" s="1546"/>
      <c r="F34" s="255"/>
      <c r="G34" s="256"/>
      <c r="H34" s="257">
        <f t="shared" si="0"/>
        <v>0</v>
      </c>
      <c r="I34" s="4"/>
    </row>
    <row r="35" spans="2:9" ht="18" customHeight="1">
      <c r="B35" s="1539"/>
      <c r="C35" s="1539"/>
      <c r="D35" s="1547" t="s">
        <v>811</v>
      </c>
      <c r="E35" s="1548"/>
      <c r="F35" s="240">
        <f>SUM(F30:F34)</f>
        <v>0</v>
      </c>
      <c r="G35" s="241">
        <f>SUM(G30:G34)</f>
        <v>0</v>
      </c>
      <c r="H35" s="242">
        <f t="shared" si="0"/>
        <v>0</v>
      </c>
      <c r="I35" s="2"/>
    </row>
    <row r="36" spans="2:9" ht="18" customHeight="1">
      <c r="B36" s="1539"/>
      <c r="C36" s="1539" t="s">
        <v>638</v>
      </c>
      <c r="D36" s="1536" t="s">
        <v>812</v>
      </c>
      <c r="E36" s="1537"/>
      <c r="F36" s="231"/>
      <c r="G36" s="232"/>
      <c r="H36" s="233">
        <f t="shared" si="0"/>
        <v>0</v>
      </c>
      <c r="I36" s="3"/>
    </row>
    <row r="37" spans="2:9" ht="18" customHeight="1">
      <c r="B37" s="1539"/>
      <c r="C37" s="1539"/>
      <c r="D37" s="1533" t="s">
        <v>813</v>
      </c>
      <c r="E37" s="1533"/>
      <c r="F37" s="234"/>
      <c r="G37" s="235"/>
      <c r="H37" s="236">
        <f>G37-F37</f>
        <v>0</v>
      </c>
      <c r="I37" s="5"/>
    </row>
    <row r="38" spans="2:9" ht="18" customHeight="1">
      <c r="B38" s="1539"/>
      <c r="C38" s="1539"/>
      <c r="D38" s="1568" t="s">
        <v>819</v>
      </c>
      <c r="E38" s="1569"/>
      <c r="F38" s="234"/>
      <c r="G38" s="235"/>
      <c r="H38" s="236">
        <f t="shared" si="0"/>
        <v>0</v>
      </c>
      <c r="I38" s="5"/>
    </row>
    <row r="39" spans="2:9" ht="18" customHeight="1">
      <c r="B39" s="1539"/>
      <c r="C39" s="1539"/>
      <c r="D39" s="1546" t="s">
        <v>814</v>
      </c>
      <c r="E39" s="1546"/>
      <c r="F39" s="255"/>
      <c r="G39" s="256"/>
      <c r="H39" s="257">
        <f t="shared" si="0"/>
        <v>0</v>
      </c>
      <c r="I39" s="4"/>
    </row>
    <row r="40" spans="2:9" ht="18" customHeight="1" thickBot="1">
      <c r="B40" s="1539"/>
      <c r="C40" s="1540"/>
      <c r="D40" s="1549" t="s">
        <v>815</v>
      </c>
      <c r="E40" s="1550"/>
      <c r="F40" s="243">
        <f>SUM(F36:F39)</f>
        <v>0</v>
      </c>
      <c r="G40" s="244">
        <f>SUM(G36:G39)</f>
        <v>0</v>
      </c>
      <c r="H40" s="245">
        <f t="shared" si="0"/>
        <v>0</v>
      </c>
      <c r="I40" s="54"/>
    </row>
    <row r="41" spans="2:9" ht="18" customHeight="1" thickBot="1" thickTop="1">
      <c r="B41" s="1542"/>
      <c r="C41" s="1572" t="s">
        <v>816</v>
      </c>
      <c r="D41" s="1573"/>
      <c r="E41" s="1574"/>
      <c r="F41" s="246">
        <f>F35-F40</f>
        <v>0</v>
      </c>
      <c r="G41" s="247">
        <f>G35-G40</f>
        <v>0</v>
      </c>
      <c r="H41" s="248">
        <f t="shared" si="0"/>
        <v>0</v>
      </c>
      <c r="I41" s="58"/>
    </row>
    <row r="42" spans="2:9" ht="18" customHeight="1" thickBot="1">
      <c r="B42" s="1538" t="s">
        <v>704</v>
      </c>
      <c r="C42" s="1538"/>
      <c r="D42" s="1538"/>
      <c r="E42" s="1538"/>
      <c r="F42" s="261"/>
      <c r="G42" s="262"/>
      <c r="H42" s="263">
        <f t="shared" si="0"/>
        <v>0</v>
      </c>
      <c r="I42" s="70"/>
    </row>
    <row r="43" spans="2:9" ht="18" customHeight="1" thickBot="1">
      <c r="B43" s="1554" t="s">
        <v>705</v>
      </c>
      <c r="C43" s="1554"/>
      <c r="D43" s="1554"/>
      <c r="E43" s="1554"/>
      <c r="F43" s="261">
        <f>F23+F29+F41-F42</f>
        <v>0</v>
      </c>
      <c r="G43" s="262">
        <f>G23+G29+G41-G42</f>
        <v>0</v>
      </c>
      <c r="H43" s="263">
        <f t="shared" si="0"/>
        <v>0</v>
      </c>
      <c r="I43" s="70"/>
    </row>
    <row r="44" spans="2:9" ht="18" customHeight="1" thickBot="1">
      <c r="B44" s="1538" t="s">
        <v>706</v>
      </c>
      <c r="C44" s="1538"/>
      <c r="D44" s="1538"/>
      <c r="E44" s="1538"/>
      <c r="F44" s="261"/>
      <c r="G44" s="262">
        <f>F45</f>
        <v>0</v>
      </c>
      <c r="H44" s="263">
        <f t="shared" si="0"/>
        <v>0</v>
      </c>
      <c r="I44" s="70"/>
    </row>
    <row r="45" spans="2:9" ht="18" customHeight="1">
      <c r="B45" s="1567" t="s">
        <v>707</v>
      </c>
      <c r="C45" s="1567"/>
      <c r="D45" s="1567"/>
      <c r="E45" s="1567"/>
      <c r="F45" s="264">
        <f>F43+F44</f>
        <v>0</v>
      </c>
      <c r="G45" s="265">
        <f>G43+G44</f>
        <v>0</v>
      </c>
      <c r="H45" s="266">
        <f t="shared" si="0"/>
        <v>0</v>
      </c>
      <c r="I45" s="71"/>
    </row>
    <row r="46" ht="18" customHeight="1"/>
    <row r="47" ht="18" customHeight="1"/>
  </sheetData>
  <sheetProtection/>
  <mergeCells count="51">
    <mergeCell ref="B24:B29"/>
    <mergeCell ref="C24:C26"/>
    <mergeCell ref="D24:E24"/>
    <mergeCell ref="C29:E29"/>
    <mergeCell ref="D27:E27"/>
    <mergeCell ref="D26:E26"/>
    <mergeCell ref="B42:E42"/>
    <mergeCell ref="D32:E32"/>
    <mergeCell ref="D33:E33"/>
    <mergeCell ref="D34:E34"/>
    <mergeCell ref="C27:C28"/>
    <mergeCell ref="D18:E18"/>
    <mergeCell ref="D25:E25"/>
    <mergeCell ref="C41:E41"/>
    <mergeCell ref="D35:E35"/>
    <mergeCell ref="D30:E30"/>
    <mergeCell ref="B45:E45"/>
    <mergeCell ref="B30:B41"/>
    <mergeCell ref="C30:C35"/>
    <mergeCell ref="D31:E31"/>
    <mergeCell ref="C36:C40"/>
    <mergeCell ref="D28:E28"/>
    <mergeCell ref="D40:E40"/>
    <mergeCell ref="B43:E43"/>
    <mergeCell ref="B44:E44"/>
    <mergeCell ref="D38:E38"/>
    <mergeCell ref="D36:E36"/>
    <mergeCell ref="D37:E37"/>
    <mergeCell ref="C4:I4"/>
    <mergeCell ref="D19:D20"/>
    <mergeCell ref="C23:E23"/>
    <mergeCell ref="D16:E16"/>
    <mergeCell ref="D22:E22"/>
    <mergeCell ref="I7:I8"/>
    <mergeCell ref="F7:G7"/>
    <mergeCell ref="D39:E39"/>
    <mergeCell ref="A1:D1"/>
    <mergeCell ref="D10:D12"/>
    <mergeCell ref="D9:E9"/>
    <mergeCell ref="D13:E13"/>
    <mergeCell ref="D14:E14"/>
    <mergeCell ref="B7:E8"/>
    <mergeCell ref="B9:B23"/>
    <mergeCell ref="C9:C17"/>
    <mergeCell ref="C18:C22"/>
    <mergeCell ref="B2:I2"/>
    <mergeCell ref="D15:E15"/>
    <mergeCell ref="D17:E17"/>
    <mergeCell ref="C5:I5"/>
    <mergeCell ref="H7:H8"/>
    <mergeCell ref="D21:E21"/>
  </mergeCells>
  <printOptions/>
  <pageMargins left="0.7" right="0.41" top="0.72" bottom="0.65" header="0.512" footer="0.512"/>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sheetPr>
    <tabColor indexed="43"/>
    <pageSetUpPr fitToPage="1"/>
  </sheetPr>
  <dimension ref="A1:J17"/>
  <sheetViews>
    <sheetView view="pageBreakPreview" zoomScaleSheetLayoutView="100" zoomScalePageLayoutView="0" workbookViewId="0" topLeftCell="A1">
      <selection activeCell="C13" sqref="C13"/>
    </sheetView>
  </sheetViews>
  <sheetFormatPr defaultColWidth="9.00390625" defaultRowHeight="13.5"/>
  <cols>
    <col min="1" max="1" width="2.625" style="0" customWidth="1"/>
    <col min="2" max="2" width="3.625" style="0" customWidth="1"/>
    <col min="3" max="3" width="10.625" style="0" customWidth="1"/>
    <col min="4" max="4" width="7.625" style="0" customWidth="1"/>
    <col min="5" max="10" width="12.625" style="0" customWidth="1"/>
  </cols>
  <sheetData>
    <row r="1" ht="25.5" customHeight="1">
      <c r="A1" s="814" t="s">
        <v>229</v>
      </c>
    </row>
    <row r="2" spans="5:8" ht="27" customHeight="1">
      <c r="E2" s="1176" t="s">
        <v>709</v>
      </c>
      <c r="F2" s="1176"/>
      <c r="G2" s="1176"/>
      <c r="H2" s="1176"/>
    </row>
    <row r="4" spans="2:10" ht="18" customHeight="1">
      <c r="B4" s="1582"/>
      <c r="C4" s="1582"/>
      <c r="D4" s="1582"/>
      <c r="E4" s="1583" t="s">
        <v>710</v>
      </c>
      <c r="F4" s="1583"/>
      <c r="G4" s="1583" t="s">
        <v>711</v>
      </c>
      <c r="H4" s="1584"/>
      <c r="I4" s="1577" t="s">
        <v>196</v>
      </c>
      <c r="J4" s="1551" t="s">
        <v>689</v>
      </c>
    </row>
    <row r="5" spans="2:10" ht="18" customHeight="1">
      <c r="B5" s="1582"/>
      <c r="C5" s="1582"/>
      <c r="D5" s="1582"/>
      <c r="E5" s="53" t="s">
        <v>690</v>
      </c>
      <c r="F5" s="72" t="s">
        <v>691</v>
      </c>
      <c r="G5" s="73" t="s">
        <v>690</v>
      </c>
      <c r="H5" s="55" t="s">
        <v>691</v>
      </c>
      <c r="I5" s="1577"/>
      <c r="J5" s="1551"/>
    </row>
    <row r="6" spans="2:10" ht="18" customHeight="1">
      <c r="B6" s="1558" t="s">
        <v>712</v>
      </c>
      <c r="C6" s="1558"/>
      <c r="D6" s="1558"/>
      <c r="E6" s="9"/>
      <c r="F6" s="63"/>
      <c r="G6" s="144"/>
      <c r="H6" s="74"/>
      <c r="I6" s="145">
        <f>IF(G6&lt;&gt;"",ROUND(H6/G6*100,1),0)</f>
        <v>0</v>
      </c>
      <c r="J6" s="3"/>
    </row>
    <row r="7" spans="2:10" ht="18" customHeight="1">
      <c r="B7" s="1578" t="s">
        <v>713</v>
      </c>
      <c r="C7" s="1578"/>
      <c r="D7" s="1578"/>
      <c r="E7" s="10"/>
      <c r="F7" s="64"/>
      <c r="G7" s="146"/>
      <c r="H7" s="147"/>
      <c r="I7" s="64">
        <f>IF(G7&lt;&gt;"",ROUND(H7/G7*100,1),0)</f>
        <v>0</v>
      </c>
      <c r="J7" s="5"/>
    </row>
    <row r="8" spans="2:10" ht="18" customHeight="1">
      <c r="B8" s="1578" t="s">
        <v>714</v>
      </c>
      <c r="C8" s="1578"/>
      <c r="D8" s="1578"/>
      <c r="E8" s="10"/>
      <c r="F8" s="64"/>
      <c r="G8" s="148"/>
      <c r="H8" s="147"/>
      <c r="I8" s="64">
        <f>IF(G8&lt;&gt;"",ROUND(H8/G8*100,1),0)</f>
        <v>0</v>
      </c>
      <c r="J8" s="5"/>
    </row>
    <row r="9" spans="2:10" ht="18" customHeight="1">
      <c r="B9" s="1578" t="s">
        <v>715</v>
      </c>
      <c r="C9" s="1578"/>
      <c r="D9" s="1578"/>
      <c r="E9" s="10"/>
      <c r="F9" s="64"/>
      <c r="G9" s="148"/>
      <c r="H9" s="149"/>
      <c r="I9" s="64">
        <f>IF(G9&lt;&gt;"",ROUND(H9/G9*100,1),0)</f>
        <v>0</v>
      </c>
      <c r="J9" s="5"/>
    </row>
    <row r="10" spans="2:10" ht="18" customHeight="1">
      <c r="B10" s="1578" t="s">
        <v>716</v>
      </c>
      <c r="C10" s="1578"/>
      <c r="D10" s="1578"/>
      <c r="E10" s="10"/>
      <c r="F10" s="64"/>
      <c r="G10" s="146"/>
      <c r="H10" s="147"/>
      <c r="I10" s="64">
        <f>IF(G10&lt;&gt;"",ROUND(H10/G10*100,1),0)</f>
        <v>0</v>
      </c>
      <c r="J10" s="5"/>
    </row>
    <row r="11" spans="2:10" ht="18" customHeight="1">
      <c r="B11" s="1579" t="s">
        <v>717</v>
      </c>
      <c r="C11" s="1579"/>
      <c r="D11" s="1579"/>
      <c r="E11" s="121"/>
      <c r="F11" s="122"/>
      <c r="G11" s="150">
        <f>ROUNDDOWN((G7+G9)*0.15,0)</f>
        <v>0</v>
      </c>
      <c r="H11" s="120">
        <f>ROUNDDOWN((H7+H9)*0.15,0)</f>
        <v>0</v>
      </c>
      <c r="I11" s="68">
        <f>IF(G11&gt;0,ROUND(H11/G11*100,1),0)</f>
        <v>0</v>
      </c>
      <c r="J11" s="4"/>
    </row>
    <row r="12" spans="2:10" ht="18" customHeight="1">
      <c r="B12" s="1551" t="s">
        <v>620</v>
      </c>
      <c r="C12" s="1551"/>
      <c r="D12" s="1551"/>
      <c r="E12" s="43">
        <f>SUM(E6:E11)</f>
        <v>0</v>
      </c>
      <c r="F12" s="66">
        <f>SUM(F6:F11)</f>
        <v>0</v>
      </c>
      <c r="G12" s="151">
        <f>SUM(G6:G11)</f>
        <v>0</v>
      </c>
      <c r="H12" s="75">
        <f>SUM(H6:H11)</f>
        <v>0</v>
      </c>
      <c r="I12" s="66">
        <f>IF(G12&gt;0,ROUND(H12/G12*100,1),0)</f>
        <v>0</v>
      </c>
      <c r="J12" s="2"/>
    </row>
    <row r="13" spans="2:3" ht="18" customHeight="1">
      <c r="B13" s="15" t="s">
        <v>197</v>
      </c>
      <c r="C13" s="119" t="s">
        <v>120</v>
      </c>
    </row>
    <row r="14" spans="2:10" ht="18.75" customHeight="1">
      <c r="B14" s="15" t="s">
        <v>197</v>
      </c>
      <c r="C14" s="1581" t="s">
        <v>121</v>
      </c>
      <c r="D14" s="1581"/>
      <c r="E14" s="1581"/>
      <c r="F14" s="1581"/>
      <c r="G14" s="1581"/>
      <c r="H14" s="1581"/>
      <c r="I14" s="1581"/>
      <c r="J14" s="1581"/>
    </row>
    <row r="15" spans="1:10" ht="18.75" customHeight="1">
      <c r="A15" s="1580" t="s">
        <v>848</v>
      </c>
      <c r="B15" s="1580"/>
      <c r="C15" s="1580"/>
      <c r="D15" s="1580"/>
      <c r="E15" s="1580"/>
      <c r="F15" s="1580"/>
      <c r="G15" s="1580"/>
      <c r="H15" s="1580"/>
      <c r="I15" s="1580"/>
      <c r="J15" s="1580"/>
    </row>
    <row r="17" ht="13.5">
      <c r="H17" s="17"/>
    </row>
  </sheetData>
  <sheetProtection/>
  <mergeCells count="15">
    <mergeCell ref="E2:H2"/>
    <mergeCell ref="B4:D5"/>
    <mergeCell ref="B6:D6"/>
    <mergeCell ref="B7:D7"/>
    <mergeCell ref="B8:D8"/>
    <mergeCell ref="J4:J5"/>
    <mergeCell ref="E4:F4"/>
    <mergeCell ref="G4:H4"/>
    <mergeCell ref="B12:D12"/>
    <mergeCell ref="I4:I5"/>
    <mergeCell ref="B9:D9"/>
    <mergeCell ref="B10:D10"/>
    <mergeCell ref="B11:D11"/>
    <mergeCell ref="A15:J15"/>
    <mergeCell ref="C14:J14"/>
  </mergeCells>
  <printOptions/>
  <pageMargins left="0.66" right="0.33" top="0.87" bottom="0.89" header="0.512" footer="0.512"/>
  <pageSetup fitToHeight="1" fitToWidth="1" horizontalDpi="600" verticalDpi="600" orientation="portrait" paperSize="9" scale="94" r:id="rId3"/>
  <legacyDrawing r:id="rId2"/>
</worksheet>
</file>

<file path=xl/worksheets/sheet18.xml><?xml version="1.0" encoding="utf-8"?>
<worksheet xmlns="http://schemas.openxmlformats.org/spreadsheetml/2006/main" xmlns:r="http://schemas.openxmlformats.org/officeDocument/2006/relationships">
  <sheetPr>
    <tabColor indexed="43"/>
  </sheetPr>
  <dimension ref="A1:G41"/>
  <sheetViews>
    <sheetView zoomScalePageLayoutView="0" workbookViewId="0" topLeftCell="A1">
      <selection activeCell="B52" sqref="B52"/>
    </sheetView>
  </sheetViews>
  <sheetFormatPr defaultColWidth="9.00390625" defaultRowHeight="13.5"/>
  <cols>
    <col min="1" max="1" width="2.625" style="16" customWidth="1"/>
    <col min="2" max="2" width="3.625" style="107" customWidth="1"/>
    <col min="3" max="3" width="5.00390625" style="16" customWidth="1"/>
    <col min="4" max="4" width="3.625" style="16" customWidth="1"/>
    <col min="5" max="7" width="25.625" style="16" customWidth="1"/>
    <col min="8" max="16384" width="9.00390625" style="16" customWidth="1"/>
  </cols>
  <sheetData>
    <row r="1" spans="1:7" ht="29.25" customHeight="1">
      <c r="A1" s="1585" t="s">
        <v>842</v>
      </c>
      <c r="B1" s="1585"/>
      <c r="C1" s="1585"/>
      <c r="D1" s="1585"/>
      <c r="E1" s="1585"/>
      <c r="F1" s="1585"/>
      <c r="G1" s="1585"/>
    </row>
    <row r="2" spans="1:7" ht="13.5" customHeight="1">
      <c r="A2" s="929"/>
      <c r="B2" s="940"/>
      <c r="C2" s="929"/>
      <c r="D2" s="929"/>
      <c r="E2" s="929"/>
      <c r="F2" s="929"/>
      <c r="G2" s="929"/>
    </row>
    <row r="3" spans="1:7" ht="13.5" customHeight="1">
      <c r="A3" s="939"/>
      <c r="B3" s="938" t="s">
        <v>820</v>
      </c>
      <c r="C3" s="1187" t="s">
        <v>122</v>
      </c>
      <c r="D3" s="1187"/>
      <c r="E3" s="1187"/>
      <c r="F3" s="1187"/>
      <c r="G3" s="1187"/>
    </row>
    <row r="4" spans="1:7" ht="13.5" customHeight="1">
      <c r="A4" s="939"/>
      <c r="B4" s="938"/>
      <c r="C4" s="939"/>
      <c r="D4" s="939"/>
      <c r="E4" s="939"/>
      <c r="F4" s="939"/>
      <c r="G4" s="939"/>
    </row>
    <row r="5" spans="1:7" ht="13.5" customHeight="1">
      <c r="A5" s="939"/>
      <c r="B5" s="938"/>
      <c r="C5" s="939"/>
      <c r="D5" s="939"/>
      <c r="E5" s="939"/>
      <c r="F5" s="939"/>
      <c r="G5" s="939"/>
    </row>
    <row r="6" spans="1:7" ht="13.5" customHeight="1">
      <c r="A6" s="939"/>
      <c r="B6" s="938" t="s">
        <v>821</v>
      </c>
      <c r="C6" s="1187" t="s">
        <v>708</v>
      </c>
      <c r="D6" s="1187"/>
      <c r="E6" s="1187"/>
      <c r="F6" s="1187"/>
      <c r="G6" s="1187"/>
    </row>
    <row r="7" spans="1:7" ht="13.5" customHeight="1">
      <c r="A7" s="939"/>
      <c r="B7" s="939"/>
      <c r="C7" s="939"/>
      <c r="D7" s="939"/>
      <c r="E7" s="939"/>
      <c r="F7" s="939"/>
      <c r="G7" s="939"/>
    </row>
    <row r="8" spans="1:7" ht="13.5" customHeight="1">
      <c r="A8" s="939"/>
      <c r="B8" s="939"/>
      <c r="C8" s="938" t="s">
        <v>822</v>
      </c>
      <c r="D8" s="1187" t="s">
        <v>692</v>
      </c>
      <c r="E8" s="1187"/>
      <c r="F8" s="1187"/>
      <c r="G8" s="1187"/>
    </row>
    <row r="9" spans="1:7" ht="13.5" customHeight="1">
      <c r="A9" s="939"/>
      <c r="B9" s="939"/>
      <c r="C9" s="939"/>
      <c r="D9" s="937" t="s">
        <v>823</v>
      </c>
      <c r="E9" s="935" t="s">
        <v>123</v>
      </c>
      <c r="F9" s="936"/>
      <c r="G9" s="936"/>
    </row>
    <row r="10" spans="1:7" ht="13.5" customHeight="1">
      <c r="A10" s="939"/>
      <c r="B10" s="939"/>
      <c r="C10" s="939"/>
      <c r="D10" s="939"/>
      <c r="E10" s="1587" t="s">
        <v>785</v>
      </c>
      <c r="F10" s="1587"/>
      <c r="G10" s="1587"/>
    </row>
    <row r="11" spans="1:7" ht="13.5" customHeight="1">
      <c r="A11" s="939"/>
      <c r="B11" s="939"/>
      <c r="C11" s="939"/>
      <c r="D11" s="939"/>
      <c r="E11" s="936"/>
      <c r="F11" s="936"/>
      <c r="G11" s="936"/>
    </row>
    <row r="12" spans="1:7" ht="13.5" customHeight="1">
      <c r="A12" s="939"/>
      <c r="B12" s="939"/>
      <c r="C12" s="939"/>
      <c r="D12" s="937" t="s">
        <v>824</v>
      </c>
      <c r="E12" s="935" t="s">
        <v>797</v>
      </c>
      <c r="F12" s="936"/>
      <c r="G12" s="936"/>
    </row>
    <row r="13" spans="1:7" ht="13.5" customHeight="1">
      <c r="A13" s="939"/>
      <c r="B13" s="939"/>
      <c r="C13" s="939"/>
      <c r="D13" s="937"/>
      <c r="E13" s="1586" t="s">
        <v>83</v>
      </c>
      <c r="F13" s="1586"/>
      <c r="G13" s="1586"/>
    </row>
    <row r="14" spans="1:7" ht="13.5" customHeight="1">
      <c r="A14" s="939"/>
      <c r="B14" s="939"/>
      <c r="C14" s="939"/>
      <c r="D14" s="937"/>
      <c r="E14" s="1586"/>
      <c r="F14" s="1586"/>
      <c r="G14" s="1586"/>
    </row>
    <row r="15" spans="1:7" ht="13.5" customHeight="1">
      <c r="A15" s="939"/>
      <c r="B15" s="939"/>
      <c r="C15" s="939"/>
      <c r="D15" s="937"/>
      <c r="E15" s="1586"/>
      <c r="F15" s="1586"/>
      <c r="G15" s="1586"/>
    </row>
    <row r="16" spans="1:7" ht="13.5" customHeight="1">
      <c r="A16" s="939"/>
      <c r="B16" s="939"/>
      <c r="C16" s="939"/>
      <c r="D16" s="937"/>
      <c r="E16" s="936"/>
      <c r="F16" s="936"/>
      <c r="G16" s="936"/>
    </row>
    <row r="17" spans="1:7" ht="13.5" customHeight="1">
      <c r="A17" s="929"/>
      <c r="B17" s="940"/>
      <c r="C17" s="929"/>
      <c r="D17" s="937" t="s">
        <v>825</v>
      </c>
      <c r="E17" s="935" t="s">
        <v>798</v>
      </c>
      <c r="F17" s="936"/>
      <c r="G17" s="936"/>
    </row>
    <row r="18" spans="1:7" ht="13.5" customHeight="1">
      <c r="A18" s="929"/>
      <c r="B18" s="940"/>
      <c r="C18" s="929"/>
      <c r="D18" s="929"/>
      <c r="E18" s="1586" t="s">
        <v>84</v>
      </c>
      <c r="F18" s="1586"/>
      <c r="G18" s="1586"/>
    </row>
    <row r="19" spans="1:7" ht="13.5" customHeight="1">
      <c r="A19" s="929"/>
      <c r="B19" s="940"/>
      <c r="C19" s="929"/>
      <c r="D19" s="929"/>
      <c r="E19" s="1586"/>
      <c r="F19" s="1586"/>
      <c r="G19" s="1586"/>
    </row>
    <row r="20" spans="1:7" ht="13.5" customHeight="1">
      <c r="A20" s="929"/>
      <c r="B20" s="940"/>
      <c r="C20" s="929"/>
      <c r="D20" s="929"/>
      <c r="E20" s="1586"/>
      <c r="F20" s="1586"/>
      <c r="G20" s="1586"/>
    </row>
    <row r="21" spans="1:7" ht="13.5" customHeight="1">
      <c r="A21" s="929"/>
      <c r="B21" s="940"/>
      <c r="C21" s="929"/>
      <c r="D21" s="929"/>
      <c r="E21" s="936"/>
      <c r="F21" s="936"/>
      <c r="G21" s="936"/>
    </row>
    <row r="22" spans="1:7" ht="13.5" customHeight="1">
      <c r="A22" s="929"/>
      <c r="B22" s="940"/>
      <c r="C22" s="929"/>
      <c r="D22" s="937" t="s">
        <v>826</v>
      </c>
      <c r="E22" s="935" t="s">
        <v>827</v>
      </c>
      <c r="F22" s="936"/>
      <c r="G22" s="936"/>
    </row>
    <row r="23" spans="1:7" ht="13.5" customHeight="1">
      <c r="A23" s="929"/>
      <c r="B23" s="940"/>
      <c r="C23" s="929"/>
      <c r="D23" s="937"/>
      <c r="E23" s="1586" t="s">
        <v>841</v>
      </c>
      <c r="F23" s="1586"/>
      <c r="G23" s="1586"/>
    </row>
    <row r="24" spans="1:7" ht="13.5" customHeight="1">
      <c r="A24" s="929"/>
      <c r="B24" s="940"/>
      <c r="C24" s="929"/>
      <c r="D24" s="937"/>
      <c r="E24" s="1586"/>
      <c r="F24" s="1586"/>
      <c r="G24" s="1586"/>
    </row>
    <row r="25" spans="1:7" ht="13.5" customHeight="1">
      <c r="A25" s="929"/>
      <c r="B25" s="940"/>
      <c r="C25" s="929"/>
      <c r="D25" s="937"/>
      <c r="E25" s="1586"/>
      <c r="F25" s="1586"/>
      <c r="G25" s="1586"/>
    </row>
    <row r="26" spans="1:7" ht="13.5" customHeight="1">
      <c r="A26" s="929"/>
      <c r="B26" s="940"/>
      <c r="C26" s="929"/>
      <c r="D26" s="937"/>
      <c r="E26" s="1587"/>
      <c r="F26" s="1587"/>
      <c r="G26" s="1587"/>
    </row>
    <row r="27" spans="1:7" ht="13.5" customHeight="1">
      <c r="A27" s="929"/>
      <c r="B27" s="940"/>
      <c r="C27" s="929"/>
      <c r="D27" s="937" t="s">
        <v>151</v>
      </c>
      <c r="E27" s="935" t="s">
        <v>828</v>
      </c>
      <c r="F27" s="936"/>
      <c r="G27" s="936"/>
    </row>
    <row r="28" spans="1:7" ht="27" customHeight="1">
      <c r="A28" s="929"/>
      <c r="B28" s="940"/>
      <c r="C28" s="929"/>
      <c r="D28" s="937"/>
      <c r="E28" s="1586" t="s">
        <v>835</v>
      </c>
      <c r="F28" s="1586"/>
      <c r="G28" s="1586"/>
    </row>
    <row r="29" spans="1:7" ht="13.5" customHeight="1">
      <c r="A29" s="929"/>
      <c r="B29" s="940"/>
      <c r="C29" s="929"/>
      <c r="D29" s="937"/>
      <c r="E29" s="1586" t="s">
        <v>836</v>
      </c>
      <c r="F29" s="1586"/>
      <c r="G29" s="1586"/>
    </row>
    <row r="30" spans="1:7" ht="13.5" customHeight="1">
      <c r="A30" s="929"/>
      <c r="B30" s="940"/>
      <c r="C30" s="929"/>
      <c r="D30" s="937"/>
      <c r="E30" s="936"/>
      <c r="F30" s="936"/>
      <c r="G30" s="936"/>
    </row>
    <row r="31" spans="1:7" ht="13.5" customHeight="1">
      <c r="A31" s="929"/>
      <c r="B31" s="940"/>
      <c r="C31" s="929"/>
      <c r="D31" s="937" t="s">
        <v>829</v>
      </c>
      <c r="E31" s="935" t="s">
        <v>830</v>
      </c>
      <c r="F31" s="934"/>
      <c r="G31" s="936"/>
    </row>
    <row r="32" spans="1:7" ht="27" customHeight="1">
      <c r="A32" s="929"/>
      <c r="B32" s="940"/>
      <c r="C32" s="929"/>
      <c r="D32" s="937"/>
      <c r="E32" s="1586" t="s">
        <v>837</v>
      </c>
      <c r="F32" s="1586"/>
      <c r="G32" s="1586"/>
    </row>
    <row r="33" spans="1:7" ht="13.5" customHeight="1">
      <c r="A33" s="929"/>
      <c r="B33" s="940"/>
      <c r="C33" s="929"/>
      <c r="D33" s="937"/>
      <c r="E33" s="936"/>
      <c r="F33" s="936"/>
      <c r="G33" s="936"/>
    </row>
    <row r="34" spans="1:7" ht="13.5" customHeight="1">
      <c r="A34" s="929"/>
      <c r="B34" s="939"/>
      <c r="C34" s="939"/>
      <c r="D34" s="937" t="s">
        <v>831</v>
      </c>
      <c r="E34" s="935" t="s">
        <v>817</v>
      </c>
      <c r="F34" s="934"/>
      <c r="G34" s="935"/>
    </row>
    <row r="35" spans="1:7" ht="13.5" customHeight="1">
      <c r="A35" s="929"/>
      <c r="B35" s="939"/>
      <c r="C35" s="939"/>
      <c r="D35" s="937"/>
      <c r="E35" s="1586" t="s">
        <v>838</v>
      </c>
      <c r="F35" s="1586"/>
      <c r="G35" s="1586"/>
    </row>
    <row r="36" spans="1:7" ht="13.5" customHeight="1">
      <c r="A36" s="929"/>
      <c r="B36" s="939"/>
      <c r="C36" s="939"/>
      <c r="D36" s="937"/>
      <c r="E36" s="1586"/>
      <c r="F36" s="1586"/>
      <c r="G36" s="1586"/>
    </row>
    <row r="37" spans="1:7" ht="13.5" customHeight="1">
      <c r="A37" s="929"/>
      <c r="B37" s="939"/>
      <c r="C37" s="939"/>
      <c r="D37" s="937"/>
      <c r="E37" s="1187"/>
      <c r="F37" s="1187"/>
      <c r="G37" s="1187"/>
    </row>
    <row r="38" spans="1:7" ht="13.5" customHeight="1">
      <c r="A38" s="929"/>
      <c r="B38" s="939"/>
      <c r="C38" s="939"/>
      <c r="D38" s="937"/>
      <c r="E38" s="941"/>
      <c r="F38" s="941"/>
      <c r="G38" s="941"/>
    </row>
    <row r="39" spans="1:7" ht="13.5" customHeight="1">
      <c r="A39" s="929"/>
      <c r="B39" s="940" t="s">
        <v>832</v>
      </c>
      <c r="C39" s="1187" t="s">
        <v>211</v>
      </c>
      <c r="D39" s="1187"/>
      <c r="E39" s="1187"/>
      <c r="F39" s="1187"/>
      <c r="G39" s="1187"/>
    </row>
    <row r="40" spans="1:7" ht="13.5" customHeight="1">
      <c r="A40" s="929"/>
      <c r="B40" s="939"/>
      <c r="C40" s="938" t="s">
        <v>822</v>
      </c>
      <c r="D40" s="1187" t="s">
        <v>839</v>
      </c>
      <c r="E40" s="1187"/>
      <c r="F40" s="1187"/>
      <c r="G40" s="1187"/>
    </row>
    <row r="41" spans="1:7" ht="13.5" customHeight="1">
      <c r="A41" s="929"/>
      <c r="B41" s="939"/>
      <c r="C41" s="938" t="s">
        <v>833</v>
      </c>
      <c r="D41" s="1187" t="s">
        <v>834</v>
      </c>
      <c r="E41" s="1187"/>
      <c r="F41" s="1187"/>
      <c r="G41" s="1187"/>
    </row>
  </sheetData>
  <sheetProtection/>
  <mergeCells count="17">
    <mergeCell ref="C39:G39"/>
    <mergeCell ref="D8:G8"/>
    <mergeCell ref="D40:G40"/>
    <mergeCell ref="D41:G41"/>
    <mergeCell ref="E32:G32"/>
    <mergeCell ref="E37:G37"/>
    <mergeCell ref="E29:G29"/>
    <mergeCell ref="E26:G26"/>
    <mergeCell ref="E28:G28"/>
    <mergeCell ref="E10:G10"/>
    <mergeCell ref="A1:G1"/>
    <mergeCell ref="E13:G15"/>
    <mergeCell ref="E18:G20"/>
    <mergeCell ref="E23:G25"/>
    <mergeCell ref="E35:G36"/>
    <mergeCell ref="C3:G3"/>
    <mergeCell ref="C6:G6"/>
  </mergeCells>
  <printOptions/>
  <pageMargins left="0.61" right="0.59" top="0.82" bottom="0.7" header="0.512" footer="0.51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43"/>
    <pageSetUpPr fitToPage="1"/>
  </sheetPr>
  <dimension ref="A1:O63"/>
  <sheetViews>
    <sheetView view="pageBreakPreview" zoomScaleSheetLayoutView="100" zoomScalePageLayoutView="0" workbookViewId="0" topLeftCell="A1">
      <selection activeCell="F26" sqref="F26"/>
    </sheetView>
  </sheetViews>
  <sheetFormatPr defaultColWidth="9.00390625" defaultRowHeight="13.5"/>
  <cols>
    <col min="1" max="1" width="10.625" style="76" customWidth="1"/>
    <col min="2" max="3" width="6.875" style="76" customWidth="1"/>
    <col min="4" max="4" width="10.625" style="76" customWidth="1"/>
    <col min="5" max="8" width="6.875" style="76" customWidth="1"/>
    <col min="9" max="9" width="10.625" style="76" customWidth="1"/>
    <col min="10" max="14" width="6.875" style="76" customWidth="1"/>
    <col min="15" max="16384" width="9.00390625" style="76" customWidth="1"/>
  </cols>
  <sheetData>
    <row r="1" spans="1:2" ht="21" customHeight="1">
      <c r="A1" s="1217" t="s">
        <v>67</v>
      </c>
      <c r="B1" s="1217"/>
    </row>
    <row r="2" spans="2:13" ht="22.5" customHeight="1">
      <c r="B2" s="1556" t="s">
        <v>57</v>
      </c>
      <c r="C2" s="1556"/>
      <c r="D2" s="1556"/>
      <c r="E2" s="1556"/>
      <c r="F2" s="1556"/>
      <c r="G2" s="1556"/>
      <c r="H2" s="1556"/>
      <c r="I2" s="1556"/>
      <c r="J2" s="1556"/>
      <c r="K2" s="1556"/>
      <c r="L2" s="1556"/>
      <c r="M2" s="1556"/>
    </row>
    <row r="3" spans="2:13" ht="18" customHeight="1">
      <c r="B3" s="1209" t="s">
        <v>556</v>
      </c>
      <c r="C3" s="1209"/>
      <c r="D3" s="1209"/>
      <c r="E3" s="1209"/>
      <c r="F3" s="1209"/>
      <c r="G3" s="1209"/>
      <c r="H3" s="1209"/>
      <c r="I3" s="1209"/>
      <c r="J3" s="1209"/>
      <c r="K3" s="1209"/>
      <c r="L3" s="1209"/>
      <c r="M3" s="1209"/>
    </row>
    <row r="4" spans="1:2" ht="18" customHeight="1" thickBot="1">
      <c r="A4" s="1594" t="s">
        <v>58</v>
      </c>
      <c r="B4" s="1594"/>
    </row>
    <row r="5" spans="2:13" ht="18" customHeight="1" thickBot="1">
      <c r="B5" s="1661" t="s">
        <v>557</v>
      </c>
      <c r="C5" s="1661"/>
      <c r="D5" s="1661"/>
      <c r="E5" s="152">
        <v>90</v>
      </c>
      <c r="F5" s="267" t="s">
        <v>148</v>
      </c>
      <c r="G5" s="1661" t="s">
        <v>558</v>
      </c>
      <c r="H5" s="1661"/>
      <c r="I5" s="1661"/>
      <c r="J5" s="152">
        <v>0</v>
      </c>
      <c r="K5" s="267" t="s">
        <v>149</v>
      </c>
      <c r="L5" s="267"/>
      <c r="M5" s="267"/>
    </row>
    <row r="6" spans="2:12" ht="18" customHeight="1" thickBot="1">
      <c r="B6" s="1661" t="s">
        <v>559</v>
      </c>
      <c r="C6" s="1661"/>
      <c r="D6" s="1661"/>
      <c r="E6" s="152">
        <v>0</v>
      </c>
      <c r="F6" s="267" t="s">
        <v>148</v>
      </c>
      <c r="G6" s="1661" t="s">
        <v>560</v>
      </c>
      <c r="H6" s="1661"/>
      <c r="I6" s="1661"/>
      <c r="J6" s="152">
        <v>10</v>
      </c>
      <c r="K6" s="1663" t="s">
        <v>789</v>
      </c>
      <c r="L6" s="1664"/>
    </row>
    <row r="7" spans="2:13" ht="18" customHeight="1" thickBot="1">
      <c r="B7" s="1661" t="s">
        <v>787</v>
      </c>
      <c r="C7" s="1661"/>
      <c r="D7" s="1661"/>
      <c r="E7" s="152">
        <v>80</v>
      </c>
      <c r="F7" s="267" t="s">
        <v>788</v>
      </c>
      <c r="G7" s="1665" t="s">
        <v>791</v>
      </c>
      <c r="H7" s="1665"/>
      <c r="I7" s="1665"/>
      <c r="J7" s="1">
        <f>100-E7</f>
        <v>20</v>
      </c>
      <c r="K7" s="928" t="s">
        <v>790</v>
      </c>
      <c r="L7" s="267"/>
      <c r="M7" s="267"/>
    </row>
    <row r="8" ht="10.5" customHeight="1"/>
    <row r="9" spans="1:4" ht="18" customHeight="1" thickBot="1">
      <c r="A9" s="1619" t="s">
        <v>561</v>
      </c>
      <c r="B9" s="1619"/>
      <c r="C9" s="1619"/>
      <c r="D9" s="1619"/>
    </row>
    <row r="10" spans="1:14" s="667" customFormat="1" ht="18" customHeight="1">
      <c r="A10" s="1607" t="s">
        <v>562</v>
      </c>
      <c r="B10" s="1608"/>
      <c r="C10" s="1608"/>
      <c r="D10" s="1608"/>
      <c r="E10" s="1608"/>
      <c r="F10" s="1608"/>
      <c r="G10" s="1609"/>
      <c r="H10" s="1610" t="s">
        <v>563</v>
      </c>
      <c r="I10" s="1611"/>
      <c r="J10" s="1611"/>
      <c r="K10" s="1611"/>
      <c r="L10" s="1611"/>
      <c r="M10" s="1611"/>
      <c r="N10" s="1612"/>
    </row>
    <row r="11" spans="1:14" s="667" customFormat="1" ht="18" customHeight="1">
      <c r="A11" s="1636" t="s">
        <v>564</v>
      </c>
      <c r="B11" s="1637"/>
      <c r="C11" s="1638"/>
      <c r="D11" s="668">
        <v>843</v>
      </c>
      <c r="E11" s="669" t="s">
        <v>61</v>
      </c>
      <c r="F11" s="668">
        <f>ROUNDDOWN(D11*10.27,0)</f>
        <v>8657</v>
      </c>
      <c r="G11" s="670" t="s">
        <v>625</v>
      </c>
      <c r="H11" s="1649" t="s">
        <v>565</v>
      </c>
      <c r="I11" s="1650"/>
      <c r="J11" s="1651"/>
      <c r="K11" s="1647">
        <v>822</v>
      </c>
      <c r="L11" s="1647" t="s">
        <v>61</v>
      </c>
      <c r="M11" s="1613">
        <f>ROUNDDOWN(K11*10.33,0)</f>
        <v>8491</v>
      </c>
      <c r="N11" s="1616" t="s">
        <v>625</v>
      </c>
    </row>
    <row r="12" spans="1:14" s="667" customFormat="1" ht="18" customHeight="1">
      <c r="A12" s="1636" t="s">
        <v>566</v>
      </c>
      <c r="B12" s="1637"/>
      <c r="C12" s="1638"/>
      <c r="D12" s="668">
        <v>763</v>
      </c>
      <c r="E12" s="669" t="s">
        <v>61</v>
      </c>
      <c r="F12" s="668">
        <f>D12*10.27</f>
        <v>7836.009999999999</v>
      </c>
      <c r="G12" s="670" t="s">
        <v>625</v>
      </c>
      <c r="H12" s="1652"/>
      <c r="I12" s="1653"/>
      <c r="J12" s="1654"/>
      <c r="K12" s="1648"/>
      <c r="L12" s="1648"/>
      <c r="M12" s="1614"/>
      <c r="N12" s="1617"/>
    </row>
    <row r="13" spans="1:14" s="667" customFormat="1" ht="18" customHeight="1" thickBot="1">
      <c r="A13" s="1620" t="s">
        <v>567</v>
      </c>
      <c r="B13" s="1621"/>
      <c r="C13" s="1662"/>
      <c r="D13" s="671">
        <v>763</v>
      </c>
      <c r="E13" s="673" t="s">
        <v>61</v>
      </c>
      <c r="F13" s="671">
        <f>ROUNDDOWN(D13*10.27,0)</f>
        <v>7836</v>
      </c>
      <c r="G13" s="672" t="s">
        <v>625</v>
      </c>
      <c r="H13" s="1655"/>
      <c r="I13" s="1656"/>
      <c r="J13" s="1657"/>
      <c r="K13" s="1648"/>
      <c r="L13" s="1660"/>
      <c r="M13" s="1658"/>
      <c r="N13" s="1659"/>
    </row>
    <row r="14" spans="1:14" s="667" customFormat="1" ht="18" customHeight="1" thickBot="1">
      <c r="A14" s="1642" t="s">
        <v>568</v>
      </c>
      <c r="B14" s="1643"/>
      <c r="C14" s="1643"/>
      <c r="D14" s="1644"/>
      <c r="E14" s="1645">
        <f>F11*E5+F12*J5+F13*E6</f>
        <v>779130</v>
      </c>
      <c r="F14" s="1646"/>
      <c r="G14" s="674" t="s">
        <v>625</v>
      </c>
      <c r="H14" s="1642" t="s">
        <v>568</v>
      </c>
      <c r="I14" s="1643"/>
      <c r="J14" s="1643"/>
      <c r="K14" s="1644"/>
      <c r="L14" s="1645">
        <f>M11*J6</f>
        <v>84910</v>
      </c>
      <c r="M14" s="1646"/>
      <c r="N14" s="674" t="s">
        <v>625</v>
      </c>
    </row>
    <row r="15" spans="1:11" ht="16.5" customHeight="1">
      <c r="A15" s="76" t="s">
        <v>86</v>
      </c>
      <c r="J15" s="1606" t="s">
        <v>569</v>
      </c>
      <c r="K15" s="1606"/>
    </row>
    <row r="16" spans="2:14" ht="16.5" customHeight="1">
      <c r="B16" s="1605" t="s">
        <v>570</v>
      </c>
      <c r="C16" s="1605"/>
      <c r="D16" s="1626">
        <f>$E$14</f>
        <v>779130</v>
      </c>
      <c r="E16" s="1626"/>
      <c r="F16" s="109" t="s">
        <v>625</v>
      </c>
      <c r="G16" s="109" t="s">
        <v>649</v>
      </c>
      <c r="H16" s="76">
        <v>365</v>
      </c>
      <c r="I16" s="1" t="s">
        <v>571</v>
      </c>
      <c r="J16" s="76">
        <v>90</v>
      </c>
      <c r="K16" s="117" t="s">
        <v>572</v>
      </c>
      <c r="L16" s="1589">
        <f>D16*H16*(J16/100)</f>
        <v>255944205</v>
      </c>
      <c r="M16" s="1590"/>
      <c r="N16" s="267" t="s">
        <v>625</v>
      </c>
    </row>
    <row r="17" spans="2:14" ht="16.5" customHeight="1">
      <c r="B17" s="1605" t="s">
        <v>573</v>
      </c>
      <c r="C17" s="1605"/>
      <c r="D17" s="1626">
        <f>$L$14</f>
        <v>84910</v>
      </c>
      <c r="E17" s="1626"/>
      <c r="F17" s="109" t="s">
        <v>625</v>
      </c>
      <c r="G17" s="109" t="s">
        <v>649</v>
      </c>
      <c r="H17" s="76">
        <v>365</v>
      </c>
      <c r="I17" s="1" t="s">
        <v>571</v>
      </c>
      <c r="J17" s="76">
        <v>70</v>
      </c>
      <c r="K17" s="117" t="s">
        <v>572</v>
      </c>
      <c r="L17" s="1589">
        <f>D17*H17*(J17/100)</f>
        <v>21694505</v>
      </c>
      <c r="M17" s="1590"/>
      <c r="N17" s="267" t="s">
        <v>625</v>
      </c>
    </row>
    <row r="18" spans="2:14" ht="16.5" customHeight="1">
      <c r="B18" s="675"/>
      <c r="D18" s="117"/>
      <c r="F18" s="109"/>
      <c r="G18" s="1"/>
      <c r="I18" s="1"/>
      <c r="J18" s="15"/>
      <c r="K18" s="15" t="s">
        <v>90</v>
      </c>
      <c r="L18" s="1627">
        <f>SUM(L16:M17)</f>
        <v>277638710</v>
      </c>
      <c r="M18" s="1628"/>
      <c r="N18" s="76" t="s">
        <v>574</v>
      </c>
    </row>
    <row r="19" spans="1:11" ht="16.5" customHeight="1">
      <c r="A19" s="76" t="s">
        <v>91</v>
      </c>
      <c r="F19" s="1"/>
      <c r="G19" s="1"/>
      <c r="I19" s="1"/>
      <c r="J19" s="1593" t="s">
        <v>569</v>
      </c>
      <c r="K19" s="1593"/>
    </row>
    <row r="20" spans="2:14" ht="16.5" customHeight="1">
      <c r="B20" s="1605" t="s">
        <v>570</v>
      </c>
      <c r="C20" s="1605"/>
      <c r="D20" s="1626">
        <f>$E$14</f>
        <v>779130</v>
      </c>
      <c r="E20" s="1626"/>
      <c r="F20" s="109" t="s">
        <v>625</v>
      </c>
      <c r="G20" s="109" t="s">
        <v>649</v>
      </c>
      <c r="H20" s="76">
        <v>365</v>
      </c>
      <c r="I20" s="1" t="s">
        <v>571</v>
      </c>
      <c r="J20" s="76">
        <v>95</v>
      </c>
      <c r="K20" s="117" t="s">
        <v>572</v>
      </c>
      <c r="L20" s="1589">
        <f>D20*H20*(J20/100)</f>
        <v>270163327.5</v>
      </c>
      <c r="M20" s="1590"/>
      <c r="N20" s="267" t="s">
        <v>625</v>
      </c>
    </row>
    <row r="21" spans="2:14" ht="16.5" customHeight="1">
      <c r="B21" s="1605" t="s">
        <v>573</v>
      </c>
      <c r="C21" s="1605"/>
      <c r="D21" s="1626">
        <f>$L$14</f>
        <v>84910</v>
      </c>
      <c r="E21" s="1626"/>
      <c r="F21" s="109" t="s">
        <v>625</v>
      </c>
      <c r="G21" s="109" t="s">
        <v>649</v>
      </c>
      <c r="H21" s="76">
        <v>365</v>
      </c>
      <c r="I21" s="1" t="s">
        <v>571</v>
      </c>
      <c r="J21" s="76">
        <v>80</v>
      </c>
      <c r="K21" s="117" t="s">
        <v>572</v>
      </c>
      <c r="L21" s="1589">
        <f>D21*H21*(J21/100)</f>
        <v>24793720</v>
      </c>
      <c r="M21" s="1590"/>
      <c r="N21" s="267" t="s">
        <v>625</v>
      </c>
    </row>
    <row r="22" spans="2:14" ht="16.5" customHeight="1">
      <c r="B22" s="675"/>
      <c r="D22" s="117"/>
      <c r="F22" s="109"/>
      <c r="J22" s="15"/>
      <c r="K22" s="15" t="s">
        <v>90</v>
      </c>
      <c r="L22" s="1627">
        <f>SUM(L20:M21)</f>
        <v>294957047.5</v>
      </c>
      <c r="M22" s="1628"/>
      <c r="N22" s="76" t="s">
        <v>575</v>
      </c>
    </row>
    <row r="23" ht="10.5" customHeight="1"/>
    <row r="24" spans="1:14" ht="18" customHeight="1" thickBot="1">
      <c r="A24" s="1619" t="s">
        <v>576</v>
      </c>
      <c r="B24" s="1619"/>
      <c r="C24" s="1619"/>
      <c r="D24" s="1619"/>
      <c r="E24" s="1619"/>
      <c r="F24" s="1619"/>
      <c r="G24" s="1619"/>
      <c r="H24" s="1619"/>
      <c r="I24" s="1619"/>
      <c r="J24" s="1619"/>
      <c r="K24" s="1619"/>
      <c r="L24" s="1619"/>
      <c r="M24" s="1619"/>
      <c r="N24" s="1619"/>
    </row>
    <row r="25" spans="1:14" s="667" customFormat="1" ht="18" customHeight="1" thickBot="1">
      <c r="A25" s="1607" t="s">
        <v>59</v>
      </c>
      <c r="B25" s="1608"/>
      <c r="C25" s="1608"/>
      <c r="D25" s="1608"/>
      <c r="E25" s="1608"/>
      <c r="F25" s="1608"/>
      <c r="G25" s="1609"/>
      <c r="H25" s="1610" t="s">
        <v>60</v>
      </c>
      <c r="I25" s="1611"/>
      <c r="J25" s="1611"/>
      <c r="K25" s="1611"/>
      <c r="L25" s="1611"/>
      <c r="M25" s="1611"/>
      <c r="N25" s="1612"/>
    </row>
    <row r="26" spans="1:14" s="667" customFormat="1" ht="18" customHeight="1" thickBot="1">
      <c r="A26" s="1636" t="s">
        <v>564</v>
      </c>
      <c r="B26" s="1637"/>
      <c r="C26" s="1637"/>
      <c r="D26" s="1637"/>
      <c r="E26" s="1638"/>
      <c r="F26" s="920">
        <v>2100</v>
      </c>
      <c r="G26" s="670" t="s">
        <v>625</v>
      </c>
      <c r="H26" s="1620" t="s">
        <v>564</v>
      </c>
      <c r="I26" s="1621"/>
      <c r="J26" s="1621"/>
      <c r="K26" s="1621"/>
      <c r="L26" s="1621"/>
      <c r="M26" s="1613">
        <f>F26</f>
        <v>2100</v>
      </c>
      <c r="N26" s="1616" t="s">
        <v>625</v>
      </c>
    </row>
    <row r="27" spans="1:14" s="667" customFormat="1" ht="18" customHeight="1">
      <c r="A27" s="1636" t="s">
        <v>566</v>
      </c>
      <c r="B27" s="1637"/>
      <c r="C27" s="1637"/>
      <c r="D27" s="1637"/>
      <c r="E27" s="1638"/>
      <c r="F27" s="668">
        <v>840</v>
      </c>
      <c r="G27" s="670" t="s">
        <v>625</v>
      </c>
      <c r="H27" s="1622"/>
      <c r="I27" s="1623"/>
      <c r="J27" s="1623"/>
      <c r="K27" s="1623"/>
      <c r="L27" s="1623"/>
      <c r="M27" s="1614"/>
      <c r="N27" s="1617"/>
    </row>
    <row r="28" spans="1:14" s="667" customFormat="1" ht="18" customHeight="1" thickBot="1">
      <c r="A28" s="1639" t="s">
        <v>567</v>
      </c>
      <c r="B28" s="1640"/>
      <c r="C28" s="1640"/>
      <c r="D28" s="1640"/>
      <c r="E28" s="1641"/>
      <c r="F28" s="921">
        <v>1150</v>
      </c>
      <c r="G28" s="922" t="s">
        <v>625</v>
      </c>
      <c r="H28" s="1624"/>
      <c r="I28" s="1625"/>
      <c r="J28" s="1625"/>
      <c r="K28" s="1625"/>
      <c r="L28" s="1625"/>
      <c r="M28" s="1615"/>
      <c r="N28" s="1618"/>
    </row>
    <row r="29" spans="1:11" ht="16.5" customHeight="1">
      <c r="A29" s="76" t="s">
        <v>86</v>
      </c>
      <c r="J29" s="1593" t="s">
        <v>569</v>
      </c>
      <c r="K29" s="1593"/>
    </row>
    <row r="30" spans="1:14" ht="16.5" customHeight="1">
      <c r="A30" s="1588" t="s">
        <v>792</v>
      </c>
      <c r="B30" s="1588"/>
      <c r="C30" s="1588"/>
      <c r="D30" s="676">
        <f>$F$26*$E$5</f>
        <v>189000</v>
      </c>
      <c r="E30" s="109" t="s">
        <v>87</v>
      </c>
      <c r="F30" s="76">
        <f>$E$7</f>
        <v>80</v>
      </c>
      <c r="G30" s="109" t="s">
        <v>749</v>
      </c>
      <c r="H30" s="76">
        <v>365</v>
      </c>
      <c r="I30" s="1" t="s">
        <v>571</v>
      </c>
      <c r="J30" s="76">
        <v>90</v>
      </c>
      <c r="K30" s="117" t="s">
        <v>572</v>
      </c>
      <c r="L30" s="1589">
        <f>D30*(F30/100)*H30*(J30/100)</f>
        <v>49669200</v>
      </c>
      <c r="M30" s="1590"/>
      <c r="N30" s="267" t="s">
        <v>625</v>
      </c>
    </row>
    <row r="31" spans="1:14" ht="16.5" customHeight="1">
      <c r="A31" s="1588" t="s">
        <v>793</v>
      </c>
      <c r="B31" s="1588"/>
      <c r="C31" s="1588"/>
      <c r="D31" s="676">
        <f>1970*$E$5</f>
        <v>177300</v>
      </c>
      <c r="E31" s="109" t="s">
        <v>87</v>
      </c>
      <c r="F31" s="76">
        <f>$J$7</f>
        <v>20</v>
      </c>
      <c r="G31" s="109" t="s">
        <v>749</v>
      </c>
      <c r="H31" s="76">
        <v>365</v>
      </c>
      <c r="I31" s="1" t="s">
        <v>571</v>
      </c>
      <c r="J31" s="76">
        <v>90</v>
      </c>
      <c r="K31" s="117" t="s">
        <v>572</v>
      </c>
      <c r="L31" s="1589">
        <f>D31*(F31/100)*H31*(J31/100)</f>
        <v>11648610</v>
      </c>
      <c r="M31" s="1590"/>
      <c r="N31" s="267" t="s">
        <v>625</v>
      </c>
    </row>
    <row r="32" spans="1:14" ht="16.5" customHeight="1">
      <c r="A32" s="1588" t="s">
        <v>750</v>
      </c>
      <c r="B32" s="1588"/>
      <c r="C32" s="1588"/>
      <c r="D32" s="676">
        <f>$F$27*$J$5+$F$28*$E$6</f>
        <v>0</v>
      </c>
      <c r="E32" s="109" t="s">
        <v>87</v>
      </c>
      <c r="F32" s="76">
        <v>100</v>
      </c>
      <c r="G32" s="109" t="s">
        <v>749</v>
      </c>
      <c r="H32" s="76">
        <v>365</v>
      </c>
      <c r="I32" s="1" t="s">
        <v>571</v>
      </c>
      <c r="J32" s="76">
        <v>90</v>
      </c>
      <c r="K32" s="117" t="s">
        <v>572</v>
      </c>
      <c r="L32" s="1589">
        <f>D32*(F32/100)*H32*(J32/100)</f>
        <v>0</v>
      </c>
      <c r="M32" s="1590"/>
      <c r="N32" s="267" t="s">
        <v>625</v>
      </c>
    </row>
    <row r="33" spans="1:14" ht="16.5" customHeight="1">
      <c r="A33" s="1588" t="s">
        <v>794</v>
      </c>
      <c r="B33" s="1588"/>
      <c r="C33" s="1588"/>
      <c r="D33" s="676">
        <f>$M$26*$J$6</f>
        <v>21000</v>
      </c>
      <c r="E33" s="109" t="s">
        <v>87</v>
      </c>
      <c r="F33" s="76">
        <f>$E$7</f>
        <v>80</v>
      </c>
      <c r="G33" s="109" t="s">
        <v>749</v>
      </c>
      <c r="H33" s="76">
        <v>365</v>
      </c>
      <c r="I33" s="1" t="s">
        <v>571</v>
      </c>
      <c r="J33" s="76">
        <v>70</v>
      </c>
      <c r="K33" s="117" t="s">
        <v>572</v>
      </c>
      <c r="L33" s="1589">
        <f>D33*(F33/100)*H33*(J33/100)</f>
        <v>4292400</v>
      </c>
      <c r="M33" s="1590"/>
      <c r="N33" s="267" t="s">
        <v>625</v>
      </c>
    </row>
    <row r="34" spans="1:14" ht="16.5" customHeight="1">
      <c r="A34" s="1588" t="s">
        <v>795</v>
      </c>
      <c r="B34" s="1588"/>
      <c r="C34" s="1588"/>
      <c r="D34" s="676">
        <f>1970*$J$6</f>
        <v>19700</v>
      </c>
      <c r="E34" s="109" t="s">
        <v>87</v>
      </c>
      <c r="F34" s="76">
        <f>$J$7</f>
        <v>20</v>
      </c>
      <c r="G34" s="109" t="s">
        <v>749</v>
      </c>
      <c r="H34" s="76">
        <v>365</v>
      </c>
      <c r="I34" s="1" t="s">
        <v>571</v>
      </c>
      <c r="J34" s="76">
        <v>70</v>
      </c>
      <c r="K34" s="117" t="s">
        <v>572</v>
      </c>
      <c r="L34" s="1589">
        <f>D34*(F34/100)*H34*(J34/100)</f>
        <v>1006669.9999999999</v>
      </c>
      <c r="M34" s="1590"/>
      <c r="N34" s="267" t="s">
        <v>625</v>
      </c>
    </row>
    <row r="35" spans="2:14" ht="16.5" customHeight="1">
      <c r="B35" s="675"/>
      <c r="D35" s="117"/>
      <c r="F35" s="109"/>
      <c r="J35" s="15"/>
      <c r="K35" s="15" t="s">
        <v>90</v>
      </c>
      <c r="L35" s="1627">
        <f>SUM(L30:M34)</f>
        <v>66616880</v>
      </c>
      <c r="M35" s="1628"/>
      <c r="N35" s="76" t="s">
        <v>577</v>
      </c>
    </row>
    <row r="36" spans="1:11" ht="16.5" customHeight="1">
      <c r="A36" s="76" t="s">
        <v>91</v>
      </c>
      <c r="J36" s="1593" t="s">
        <v>569</v>
      </c>
      <c r="K36" s="1593"/>
    </row>
    <row r="37" spans="1:14" ht="16.5" customHeight="1">
      <c r="A37" s="1588" t="s">
        <v>792</v>
      </c>
      <c r="B37" s="1588"/>
      <c r="C37" s="1588"/>
      <c r="D37" s="676">
        <f>$F$26*$E$5</f>
        <v>189000</v>
      </c>
      <c r="E37" s="109" t="s">
        <v>87</v>
      </c>
      <c r="F37" s="76">
        <f>$E$7</f>
        <v>80</v>
      </c>
      <c r="G37" s="109" t="s">
        <v>749</v>
      </c>
      <c r="H37" s="76">
        <v>365</v>
      </c>
      <c r="I37" s="1" t="s">
        <v>571</v>
      </c>
      <c r="J37" s="76">
        <v>95</v>
      </c>
      <c r="K37" s="117" t="s">
        <v>572</v>
      </c>
      <c r="L37" s="1589">
        <f>D37*(F37/100)*H37*(J37/100)</f>
        <v>52428600</v>
      </c>
      <c r="M37" s="1590"/>
      <c r="N37" s="267" t="s">
        <v>625</v>
      </c>
    </row>
    <row r="38" spans="1:14" ht="16.5" customHeight="1">
      <c r="A38" s="1588" t="s">
        <v>793</v>
      </c>
      <c r="B38" s="1588"/>
      <c r="C38" s="1588"/>
      <c r="D38" s="676">
        <f>1970*$E$5</f>
        <v>177300</v>
      </c>
      <c r="E38" s="109" t="s">
        <v>87</v>
      </c>
      <c r="F38" s="76">
        <f>$J$7</f>
        <v>20</v>
      </c>
      <c r="G38" s="109" t="s">
        <v>749</v>
      </c>
      <c r="H38" s="76">
        <v>365</v>
      </c>
      <c r="I38" s="1" t="s">
        <v>571</v>
      </c>
      <c r="J38" s="76">
        <v>95</v>
      </c>
      <c r="K38" s="117" t="s">
        <v>572</v>
      </c>
      <c r="L38" s="1589">
        <f>D38*(F38/100)*H38*(J38/100)</f>
        <v>12295755</v>
      </c>
      <c r="M38" s="1590"/>
      <c r="N38" s="267"/>
    </row>
    <row r="39" spans="1:14" ht="16.5" customHeight="1">
      <c r="A39" s="1588" t="s">
        <v>750</v>
      </c>
      <c r="B39" s="1588"/>
      <c r="C39" s="1588"/>
      <c r="D39" s="676">
        <f>$F$27*$J$5+$F$28*$E$6</f>
        <v>0</v>
      </c>
      <c r="E39" s="109" t="s">
        <v>87</v>
      </c>
      <c r="F39" s="76">
        <v>100</v>
      </c>
      <c r="G39" s="109" t="s">
        <v>749</v>
      </c>
      <c r="H39" s="76">
        <v>365</v>
      </c>
      <c r="I39" s="1" t="s">
        <v>571</v>
      </c>
      <c r="J39" s="76">
        <v>95</v>
      </c>
      <c r="K39" s="117" t="s">
        <v>572</v>
      </c>
      <c r="L39" s="1589">
        <f>D39*(F39/100)*H39*(J39/100)</f>
        <v>0</v>
      </c>
      <c r="M39" s="1590"/>
      <c r="N39" s="267"/>
    </row>
    <row r="40" spans="1:14" ht="16.5" customHeight="1">
      <c r="A40" s="1588" t="s">
        <v>794</v>
      </c>
      <c r="B40" s="1588"/>
      <c r="C40" s="1588"/>
      <c r="D40" s="676">
        <f>$M$26*$J$6</f>
        <v>21000</v>
      </c>
      <c r="E40" s="109" t="s">
        <v>87</v>
      </c>
      <c r="F40" s="76">
        <f>$E$7</f>
        <v>80</v>
      </c>
      <c r="G40" s="109" t="s">
        <v>749</v>
      </c>
      <c r="H40" s="76">
        <v>365</v>
      </c>
      <c r="I40" s="1" t="s">
        <v>571</v>
      </c>
      <c r="J40" s="76">
        <v>80</v>
      </c>
      <c r="K40" s="117" t="s">
        <v>572</v>
      </c>
      <c r="L40" s="1589">
        <f>D40*(F40/100)*H40*(J40/100)</f>
        <v>4905600</v>
      </c>
      <c r="M40" s="1590"/>
      <c r="N40" s="267"/>
    </row>
    <row r="41" spans="1:14" ht="16.5" customHeight="1">
      <c r="A41" s="1588" t="s">
        <v>795</v>
      </c>
      <c r="B41" s="1588"/>
      <c r="C41" s="1588"/>
      <c r="D41" s="676">
        <f>1970*$J$6</f>
        <v>19700</v>
      </c>
      <c r="E41" s="109" t="s">
        <v>87</v>
      </c>
      <c r="F41" s="76">
        <f>$J$7</f>
        <v>20</v>
      </c>
      <c r="G41" s="109" t="s">
        <v>749</v>
      </c>
      <c r="H41" s="76">
        <v>365</v>
      </c>
      <c r="I41" s="1" t="s">
        <v>571</v>
      </c>
      <c r="J41" s="76">
        <v>80</v>
      </c>
      <c r="K41" s="117" t="s">
        <v>572</v>
      </c>
      <c r="L41" s="1589">
        <f>D41*(F41/100)*H41*(J41/100)</f>
        <v>1150480</v>
      </c>
      <c r="M41" s="1590"/>
      <c r="N41" s="267" t="s">
        <v>625</v>
      </c>
    </row>
    <row r="42" spans="2:14" ht="16.5" customHeight="1">
      <c r="B42" s="675"/>
      <c r="D42" s="117"/>
      <c r="F42" s="109"/>
      <c r="J42" s="15"/>
      <c r="K42" s="15" t="s">
        <v>90</v>
      </c>
      <c r="L42" s="1627">
        <f>SUM(L37:M41)</f>
        <v>70780435</v>
      </c>
      <c r="M42" s="1629"/>
      <c r="N42" s="76" t="s">
        <v>578</v>
      </c>
    </row>
    <row r="43" spans="10:11" ht="10.5" customHeight="1">
      <c r="J43" s="1"/>
      <c r="K43" s="676"/>
    </row>
    <row r="44" spans="1:3" ht="18" customHeight="1">
      <c r="A44" s="1594" t="s">
        <v>93</v>
      </c>
      <c r="B44" s="1594"/>
      <c r="C44" s="1594"/>
    </row>
    <row r="45" spans="1:11" ht="16.5" customHeight="1">
      <c r="A45" s="76" t="s">
        <v>86</v>
      </c>
      <c r="J45" s="1593" t="s">
        <v>569</v>
      </c>
      <c r="K45" s="1593"/>
    </row>
    <row r="46" spans="2:14" ht="16.5" customHeight="1">
      <c r="B46" s="1605" t="s">
        <v>570</v>
      </c>
      <c r="C46" s="1605"/>
      <c r="D46" s="117">
        <v>1380</v>
      </c>
      <c r="E46" s="267" t="s">
        <v>87</v>
      </c>
      <c r="F46" s="109">
        <f>SUM($E$5,$J$5,$E$6)</f>
        <v>90</v>
      </c>
      <c r="G46" s="267" t="s">
        <v>88</v>
      </c>
      <c r="H46" s="267">
        <v>365</v>
      </c>
      <c r="I46" s="267" t="s">
        <v>571</v>
      </c>
      <c r="J46" s="76">
        <v>90</v>
      </c>
      <c r="K46" s="676" t="s">
        <v>572</v>
      </c>
      <c r="L46" s="1589">
        <f>D46*F46*H46*(J46/100)</f>
        <v>40799700</v>
      </c>
      <c r="M46" s="1590"/>
      <c r="N46" s="267" t="s">
        <v>625</v>
      </c>
    </row>
    <row r="47" spans="2:14" ht="16.5" customHeight="1">
      <c r="B47" s="1605" t="s">
        <v>573</v>
      </c>
      <c r="C47" s="1605"/>
      <c r="D47" s="117">
        <v>1380</v>
      </c>
      <c r="E47" s="267" t="s">
        <v>87</v>
      </c>
      <c r="F47" s="109">
        <f>$J$6</f>
        <v>10</v>
      </c>
      <c r="G47" s="267" t="s">
        <v>88</v>
      </c>
      <c r="H47" s="267">
        <v>365</v>
      </c>
      <c r="I47" s="267" t="s">
        <v>571</v>
      </c>
      <c r="J47" s="76">
        <v>70</v>
      </c>
      <c r="K47" s="676" t="s">
        <v>572</v>
      </c>
      <c r="L47" s="1589">
        <f>D47*F47*H47*(J47/100)</f>
        <v>3525900</v>
      </c>
      <c r="M47" s="1590"/>
      <c r="N47" s="267" t="s">
        <v>625</v>
      </c>
    </row>
    <row r="48" spans="2:14" ht="16.5" customHeight="1">
      <c r="B48" s="675"/>
      <c r="C48" s="267"/>
      <c r="D48" s="117"/>
      <c r="E48" s="267"/>
      <c r="F48" s="109"/>
      <c r="G48" s="267"/>
      <c r="H48" s="267"/>
      <c r="I48" s="267"/>
      <c r="J48" s="15"/>
      <c r="K48" s="15" t="s">
        <v>90</v>
      </c>
      <c r="L48" s="1627">
        <f>SUM(L46:M47)</f>
        <v>44325600</v>
      </c>
      <c r="M48" s="1628"/>
      <c r="N48" s="76" t="s">
        <v>579</v>
      </c>
    </row>
    <row r="49" spans="1:11" ht="16.5" customHeight="1">
      <c r="A49" s="76" t="s">
        <v>91</v>
      </c>
      <c r="C49" s="267"/>
      <c r="D49" s="267"/>
      <c r="E49" s="267"/>
      <c r="F49" s="267"/>
      <c r="G49" s="267"/>
      <c r="H49" s="267"/>
      <c r="I49" s="267"/>
      <c r="J49" s="1593" t="s">
        <v>569</v>
      </c>
      <c r="K49" s="1593"/>
    </row>
    <row r="50" spans="2:14" ht="16.5" customHeight="1">
      <c r="B50" s="1605" t="s">
        <v>570</v>
      </c>
      <c r="C50" s="1605"/>
      <c r="D50" s="117">
        <v>1380</v>
      </c>
      <c r="E50" s="267" t="s">
        <v>87</v>
      </c>
      <c r="F50" s="109">
        <f>SUM($E$5,$J$5,$E$6)</f>
        <v>90</v>
      </c>
      <c r="G50" s="267" t="s">
        <v>88</v>
      </c>
      <c r="H50" s="267">
        <v>365</v>
      </c>
      <c r="I50" s="267" t="s">
        <v>571</v>
      </c>
      <c r="J50" s="76">
        <v>95</v>
      </c>
      <c r="K50" s="676" t="s">
        <v>572</v>
      </c>
      <c r="L50" s="1589">
        <f>D50*F50*H50*(J50/100)</f>
        <v>43066350</v>
      </c>
      <c r="M50" s="1590"/>
      <c r="N50" s="267" t="s">
        <v>625</v>
      </c>
    </row>
    <row r="51" spans="2:14" ht="16.5" customHeight="1">
      <c r="B51" s="1605" t="s">
        <v>573</v>
      </c>
      <c r="C51" s="1605"/>
      <c r="D51" s="117">
        <v>1380</v>
      </c>
      <c r="E51" s="267" t="s">
        <v>87</v>
      </c>
      <c r="F51" s="109">
        <f>$J$6</f>
        <v>10</v>
      </c>
      <c r="G51" s="267" t="s">
        <v>88</v>
      </c>
      <c r="H51" s="267">
        <v>365</v>
      </c>
      <c r="I51" s="267" t="s">
        <v>571</v>
      </c>
      <c r="J51" s="76">
        <v>80</v>
      </c>
      <c r="K51" s="676" t="s">
        <v>572</v>
      </c>
      <c r="L51" s="1589">
        <f>D51*F51*H51*(J51/100)</f>
        <v>4029600</v>
      </c>
      <c r="M51" s="1590"/>
      <c r="N51" s="267" t="s">
        <v>625</v>
      </c>
    </row>
    <row r="52" spans="10:14" ht="16.5" customHeight="1">
      <c r="J52" s="15"/>
      <c r="K52" s="15" t="s">
        <v>90</v>
      </c>
      <c r="L52" s="1627">
        <f>SUM(L50:M51)</f>
        <v>47095950</v>
      </c>
      <c r="M52" s="1628"/>
      <c r="N52" s="76" t="s">
        <v>580</v>
      </c>
    </row>
    <row r="53" spans="10:11" ht="10.5" customHeight="1">
      <c r="J53" s="1"/>
      <c r="K53" s="676"/>
    </row>
    <row r="54" spans="1:3" ht="18" customHeight="1" thickBot="1">
      <c r="A54" s="1594" t="s">
        <v>581</v>
      </c>
      <c r="B54" s="1594"/>
      <c r="C54" s="1594"/>
    </row>
    <row r="55" spans="2:14" ht="16.5" customHeight="1" thickBot="1">
      <c r="B55" s="1635" t="s">
        <v>582</v>
      </c>
      <c r="C55" s="1635"/>
      <c r="D55" s="1635"/>
      <c r="E55" s="1635"/>
      <c r="F55" s="1635"/>
      <c r="G55" s="1547"/>
      <c r="H55" s="1632" t="s">
        <v>583</v>
      </c>
      <c r="I55" s="1633"/>
      <c r="J55" s="1634"/>
      <c r="K55" s="677" t="s">
        <v>584</v>
      </c>
      <c r="L55" s="1630">
        <f>L18+L35+L48</f>
        <v>388581190</v>
      </c>
      <c r="M55" s="1631"/>
      <c r="N55" s="76" t="s">
        <v>585</v>
      </c>
    </row>
    <row r="56" spans="2:14" ht="16.5" customHeight="1" thickBot="1">
      <c r="B56" s="1635" t="s">
        <v>586</v>
      </c>
      <c r="C56" s="1635"/>
      <c r="D56" s="1635"/>
      <c r="E56" s="1635"/>
      <c r="F56" s="1635"/>
      <c r="G56" s="1547"/>
      <c r="H56" s="1632" t="s">
        <v>587</v>
      </c>
      <c r="I56" s="1633"/>
      <c r="J56" s="1634"/>
      <c r="K56" s="677" t="s">
        <v>584</v>
      </c>
      <c r="L56" s="1630">
        <f>L22+L42+L52</f>
        <v>412833432.5</v>
      </c>
      <c r="M56" s="1631"/>
      <c r="N56" s="76" t="s">
        <v>588</v>
      </c>
    </row>
    <row r="57" ht="10.5" customHeight="1"/>
    <row r="58" spans="1:14" ht="18" customHeight="1" thickBot="1">
      <c r="A58" s="1594" t="s">
        <v>68</v>
      </c>
      <c r="B58" s="1594"/>
      <c r="C58" s="1594"/>
      <c r="D58" s="1594"/>
      <c r="E58" s="1594"/>
      <c r="F58" s="1594"/>
      <c r="G58" s="1594"/>
      <c r="H58" s="1594"/>
      <c r="I58" s="1594"/>
      <c r="J58" s="1594"/>
      <c r="K58" s="1594"/>
      <c r="L58" s="1594"/>
      <c r="M58" s="1594"/>
      <c r="N58" s="1594"/>
    </row>
    <row r="59" spans="2:14" ht="16.5" customHeight="1" thickBot="1">
      <c r="B59" s="1604" t="s">
        <v>589</v>
      </c>
      <c r="C59" s="1604"/>
      <c r="D59" s="1604"/>
      <c r="E59" s="1599">
        <f>L55</f>
        <v>388581190</v>
      </c>
      <c r="F59" s="1603"/>
      <c r="G59" s="1588" t="s">
        <v>590</v>
      </c>
      <c r="H59" s="1588"/>
      <c r="I59" s="1595">
        <f>ROUNDUP(E59*2/12,-4)</f>
        <v>64770000</v>
      </c>
      <c r="J59" s="1596"/>
      <c r="K59" s="1591" t="s">
        <v>591</v>
      </c>
      <c r="L59" s="1592"/>
      <c r="M59" s="1592"/>
      <c r="N59" s="1592"/>
    </row>
    <row r="60" ht="10.5" customHeight="1"/>
    <row r="61" spans="1:14" ht="18" customHeight="1" thickBot="1">
      <c r="A61" s="1594" t="s">
        <v>69</v>
      </c>
      <c r="B61" s="1594"/>
      <c r="C61" s="1594"/>
      <c r="D61" s="1594"/>
      <c r="E61" s="1594"/>
      <c r="F61" s="1594"/>
      <c r="G61" s="1594"/>
      <c r="H61" s="1594"/>
      <c r="I61" s="1594"/>
      <c r="J61" s="1594"/>
      <c r="K61" s="1594"/>
      <c r="L61" s="1594"/>
      <c r="M61" s="1594"/>
      <c r="N61" s="1594"/>
    </row>
    <row r="62" spans="2:15" ht="16.5" customHeight="1" thickBot="1">
      <c r="B62" s="1597" t="s">
        <v>592</v>
      </c>
      <c r="C62" s="1597"/>
      <c r="D62" s="1598"/>
      <c r="E62" s="1599">
        <f>L18</f>
        <v>277638710</v>
      </c>
      <c r="F62" s="1600"/>
      <c r="G62" s="1601" t="s">
        <v>593</v>
      </c>
      <c r="H62" s="1602"/>
      <c r="I62" s="1595">
        <f>ROUNDUP(E62*0.35,-4)</f>
        <v>97180000</v>
      </c>
      <c r="J62" s="1596"/>
      <c r="K62" s="1591" t="s">
        <v>591</v>
      </c>
      <c r="L62" s="1592"/>
      <c r="M62" s="1592"/>
      <c r="N62" s="1592"/>
      <c r="O62" s="678"/>
    </row>
    <row r="63" spans="2:14" ht="16.5" customHeight="1" thickBot="1">
      <c r="B63" s="1597" t="s">
        <v>594</v>
      </c>
      <c r="C63" s="1597"/>
      <c r="D63" s="1597"/>
      <c r="E63" s="1599">
        <f>L22</f>
        <v>294957047.5</v>
      </c>
      <c r="F63" s="1600"/>
      <c r="G63" s="1601" t="s">
        <v>593</v>
      </c>
      <c r="H63" s="1602"/>
      <c r="I63" s="1595">
        <f>ROUNDUP(E63*0.35,-4)</f>
        <v>103240000</v>
      </c>
      <c r="J63" s="1596"/>
      <c r="K63" s="1591" t="s">
        <v>591</v>
      </c>
      <c r="L63" s="1592"/>
      <c r="M63" s="1592"/>
      <c r="N63" s="1592"/>
    </row>
  </sheetData>
  <sheetProtection/>
  <mergeCells count="112">
    <mergeCell ref="G6:I6"/>
    <mergeCell ref="A9:D9"/>
    <mergeCell ref="B2:M2"/>
    <mergeCell ref="B3:M3"/>
    <mergeCell ref="A4:B4"/>
    <mergeCell ref="K6:L6"/>
    <mergeCell ref="B7:D7"/>
    <mergeCell ref="G7:I7"/>
    <mergeCell ref="B17:C17"/>
    <mergeCell ref="B5:D5"/>
    <mergeCell ref="B6:D6"/>
    <mergeCell ref="A10:G10"/>
    <mergeCell ref="A11:C11"/>
    <mergeCell ref="A12:C12"/>
    <mergeCell ref="A13:C13"/>
    <mergeCell ref="E14:F14"/>
    <mergeCell ref="A14:D14"/>
    <mergeCell ref="G5:I5"/>
    <mergeCell ref="H14:K14"/>
    <mergeCell ref="L14:M14"/>
    <mergeCell ref="H10:N10"/>
    <mergeCell ref="K11:K13"/>
    <mergeCell ref="H11:J13"/>
    <mergeCell ref="M11:M13"/>
    <mergeCell ref="N11:N13"/>
    <mergeCell ref="L11:L13"/>
    <mergeCell ref="A26:E26"/>
    <mergeCell ref="A27:E27"/>
    <mergeCell ref="A28:E28"/>
    <mergeCell ref="L21:M21"/>
    <mergeCell ref="D16:E16"/>
    <mergeCell ref="L16:M16"/>
    <mergeCell ref="L17:M17"/>
    <mergeCell ref="L18:M18"/>
    <mergeCell ref="D17:E17"/>
    <mergeCell ref="B16:C16"/>
    <mergeCell ref="L35:M35"/>
    <mergeCell ref="L31:M31"/>
    <mergeCell ref="L55:M55"/>
    <mergeCell ref="L56:M56"/>
    <mergeCell ref="A54:C54"/>
    <mergeCell ref="H55:J55"/>
    <mergeCell ref="H56:J56"/>
    <mergeCell ref="B55:G55"/>
    <mergeCell ref="B56:G56"/>
    <mergeCell ref="B51:C51"/>
    <mergeCell ref="L48:M48"/>
    <mergeCell ref="L50:M50"/>
    <mergeCell ref="L51:M51"/>
    <mergeCell ref="L52:M52"/>
    <mergeCell ref="L42:M42"/>
    <mergeCell ref="A44:C44"/>
    <mergeCell ref="L46:M46"/>
    <mergeCell ref="L47:M47"/>
    <mergeCell ref="B46:C46"/>
    <mergeCell ref="B47:C47"/>
    <mergeCell ref="A1:B1"/>
    <mergeCell ref="B20:C20"/>
    <mergeCell ref="B21:C21"/>
    <mergeCell ref="A24:N24"/>
    <mergeCell ref="H26:L28"/>
    <mergeCell ref="L30:M30"/>
    <mergeCell ref="D20:E20"/>
    <mergeCell ref="L20:M20"/>
    <mergeCell ref="D21:E21"/>
    <mergeCell ref="L22:M22"/>
    <mergeCell ref="B50:C50"/>
    <mergeCell ref="J15:K15"/>
    <mergeCell ref="J19:K19"/>
    <mergeCell ref="J36:K36"/>
    <mergeCell ref="J45:K45"/>
    <mergeCell ref="J49:K49"/>
    <mergeCell ref="A25:G25"/>
    <mergeCell ref="H25:N25"/>
    <mergeCell ref="M26:M28"/>
    <mergeCell ref="N26:N28"/>
    <mergeCell ref="I63:J63"/>
    <mergeCell ref="E59:F59"/>
    <mergeCell ref="G59:H59"/>
    <mergeCell ref="E62:F62"/>
    <mergeCell ref="G62:H62"/>
    <mergeCell ref="B63:D63"/>
    <mergeCell ref="B59:D59"/>
    <mergeCell ref="I59:J59"/>
    <mergeCell ref="K63:N63"/>
    <mergeCell ref="J29:K29"/>
    <mergeCell ref="A58:N58"/>
    <mergeCell ref="A61:N61"/>
    <mergeCell ref="K59:N59"/>
    <mergeCell ref="K62:N62"/>
    <mergeCell ref="I62:J62"/>
    <mergeCell ref="B62:D62"/>
    <mergeCell ref="E63:F63"/>
    <mergeCell ref="G63:H63"/>
    <mergeCell ref="A30:C30"/>
    <mergeCell ref="A31:C31"/>
    <mergeCell ref="A33:C33"/>
    <mergeCell ref="A34:C34"/>
    <mergeCell ref="A32:C32"/>
    <mergeCell ref="L32:M32"/>
    <mergeCell ref="L33:M33"/>
    <mergeCell ref="L34:M34"/>
    <mergeCell ref="A37:C37"/>
    <mergeCell ref="A38:C38"/>
    <mergeCell ref="A39:C39"/>
    <mergeCell ref="A40:C40"/>
    <mergeCell ref="A41:C41"/>
    <mergeCell ref="L38:M38"/>
    <mergeCell ref="L39:M39"/>
    <mergeCell ref="L40:M40"/>
    <mergeCell ref="L37:M37"/>
    <mergeCell ref="L41:M41"/>
  </mergeCells>
  <printOptions horizontalCentered="1"/>
  <pageMargins left="0.7874015748031497" right="0.2755905511811024" top="0.31496062992125984" bottom="0.31496062992125984" header="0.1968503937007874" footer="0.1968503937007874"/>
  <pageSetup cellComments="asDisplayed" fitToHeight="1" fitToWidth="1" horizontalDpi="400" verticalDpi="400" orientation="portrait" paperSize="9" scale="83" r:id="rId3"/>
  <legacyDrawing r:id="rId2"/>
</worksheet>
</file>

<file path=xl/worksheets/sheet2.xml><?xml version="1.0" encoding="utf-8"?>
<worksheet xmlns="http://schemas.openxmlformats.org/spreadsheetml/2006/main" xmlns:r="http://schemas.openxmlformats.org/officeDocument/2006/relationships">
  <sheetPr>
    <tabColor indexed="44"/>
    <pageSetUpPr fitToPage="1"/>
  </sheetPr>
  <dimension ref="A1:AD70"/>
  <sheetViews>
    <sheetView view="pageBreakPreview" zoomScaleSheetLayoutView="100" zoomScalePageLayoutView="0" workbookViewId="0" topLeftCell="A1">
      <selection activeCell="H15" sqref="H15"/>
    </sheetView>
  </sheetViews>
  <sheetFormatPr defaultColWidth="9.00390625" defaultRowHeight="13.5"/>
  <cols>
    <col min="1" max="2" width="2.125" style="141" customWidth="1"/>
    <col min="3" max="4" width="4.50390625" style="123" customWidth="1"/>
    <col min="5" max="28" width="3.875" style="123" customWidth="1"/>
    <col min="29" max="16384" width="9.00390625" style="123" customWidth="1"/>
  </cols>
  <sheetData>
    <row r="1" spans="1:28" ht="24" customHeight="1">
      <c r="A1" s="982" t="s">
        <v>270</v>
      </c>
      <c r="B1" s="982"/>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row>
    <row r="2" spans="1:30" s="125" customFormat="1" ht="24.75" customHeight="1">
      <c r="A2" s="986"/>
      <c r="B2" s="987"/>
      <c r="C2" s="308" t="s">
        <v>165</v>
      </c>
      <c r="D2" s="307" t="s">
        <v>239</v>
      </c>
      <c r="E2" s="304" t="s">
        <v>110</v>
      </c>
      <c r="F2" s="305"/>
      <c r="G2" s="304" t="s">
        <v>99</v>
      </c>
      <c r="H2" s="304"/>
      <c r="I2" s="304" t="s">
        <v>100</v>
      </c>
      <c r="J2" s="304"/>
      <c r="K2" s="304" t="s">
        <v>101</v>
      </c>
      <c r="L2" s="304"/>
      <c r="M2" s="304" t="s">
        <v>102</v>
      </c>
      <c r="N2" s="304"/>
      <c r="O2" s="304" t="s">
        <v>103</v>
      </c>
      <c r="P2" s="304"/>
      <c r="Q2" s="304" t="s">
        <v>104</v>
      </c>
      <c r="R2" s="304"/>
      <c r="S2" s="304" t="s">
        <v>105</v>
      </c>
      <c r="T2" s="304"/>
      <c r="U2" s="304" t="s">
        <v>106</v>
      </c>
      <c r="V2" s="304"/>
      <c r="W2" s="304" t="s">
        <v>107</v>
      </c>
      <c r="X2" s="304"/>
      <c r="Y2" s="304" t="s">
        <v>108</v>
      </c>
      <c r="Z2" s="304"/>
      <c r="AA2" s="304" t="s">
        <v>109</v>
      </c>
      <c r="AB2" s="306"/>
      <c r="AD2" s="124"/>
    </row>
    <row r="3" spans="1:28" ht="13.5" customHeight="1">
      <c r="A3" s="997" t="s">
        <v>240</v>
      </c>
      <c r="B3" s="983" t="s">
        <v>166</v>
      </c>
      <c r="C3" s="168" t="s">
        <v>167</v>
      </c>
      <c r="D3" s="300" t="s">
        <v>242</v>
      </c>
      <c r="E3" s="165"/>
      <c r="F3" s="302"/>
      <c r="G3" s="303"/>
      <c r="H3" s="756"/>
      <c r="I3" s="757"/>
      <c r="J3" s="758"/>
      <c r="K3" s="759"/>
      <c r="L3" s="760" t="s">
        <v>220</v>
      </c>
      <c r="M3" s="757"/>
      <c r="N3" s="761"/>
      <c r="O3" s="759"/>
      <c r="P3" s="756"/>
      <c r="Q3" s="294"/>
      <c r="R3" s="293"/>
      <c r="S3" s="165"/>
      <c r="T3" s="167"/>
      <c r="U3" s="294"/>
      <c r="V3" s="293"/>
      <c r="W3" s="165"/>
      <c r="X3" s="167"/>
      <c r="Y3" s="294"/>
      <c r="Z3" s="293"/>
      <c r="AA3" s="165"/>
      <c r="AB3" s="167"/>
    </row>
    <row r="4" spans="1:28" ht="13.5">
      <c r="A4" s="997"/>
      <c r="B4" s="983"/>
      <c r="C4" s="131" t="s">
        <v>168</v>
      </c>
      <c r="D4" s="309" t="s">
        <v>242</v>
      </c>
      <c r="E4" s="752"/>
      <c r="F4" s="753"/>
      <c r="G4" s="752" t="s">
        <v>221</v>
      </c>
      <c r="H4" s="754"/>
      <c r="I4" s="755"/>
      <c r="J4" s="133"/>
      <c r="K4" s="132"/>
      <c r="L4" s="135"/>
      <c r="M4" s="183"/>
      <c r="N4" s="133"/>
      <c r="O4" s="132"/>
      <c r="P4" s="135"/>
      <c r="Q4" s="183"/>
      <c r="R4" s="133"/>
      <c r="S4" s="132"/>
      <c r="T4" s="135"/>
      <c r="U4" s="183"/>
      <c r="V4" s="133"/>
      <c r="W4" s="132"/>
      <c r="X4" s="135"/>
      <c r="Y4" s="183"/>
      <c r="Z4" s="133"/>
      <c r="AA4" s="132"/>
      <c r="AB4" s="135"/>
    </row>
    <row r="5" spans="1:28" ht="13.5">
      <c r="A5" s="997"/>
      <c r="B5" s="983"/>
      <c r="C5" s="131" t="s">
        <v>169</v>
      </c>
      <c r="D5" s="309" t="s">
        <v>242</v>
      </c>
      <c r="E5" s="132"/>
      <c r="F5" s="133"/>
      <c r="G5" s="132"/>
      <c r="H5" s="276"/>
      <c r="I5" s="277"/>
      <c r="J5" s="762"/>
      <c r="K5" s="763"/>
      <c r="L5" s="764"/>
      <c r="M5" s="765" t="s">
        <v>222</v>
      </c>
      <c r="N5" s="762"/>
      <c r="O5" s="763"/>
      <c r="P5" s="764"/>
      <c r="Q5" s="766"/>
      <c r="R5" s="762"/>
      <c r="S5" s="132"/>
      <c r="T5" s="135"/>
      <c r="U5" s="183"/>
      <c r="V5" s="133"/>
      <c r="W5" s="132"/>
      <c r="X5" s="135"/>
      <c r="Y5" s="183"/>
      <c r="Z5" s="133"/>
      <c r="AA5" s="132"/>
      <c r="AB5" s="135"/>
    </row>
    <row r="6" spans="1:28" ht="13.5">
      <c r="A6" s="997"/>
      <c r="B6" s="983"/>
      <c r="C6" s="131" t="s">
        <v>170</v>
      </c>
      <c r="D6" s="309" t="s">
        <v>242</v>
      </c>
      <c r="E6" s="132"/>
      <c r="F6" s="133"/>
      <c r="G6" s="132"/>
      <c r="H6" s="135"/>
      <c r="I6" s="183"/>
      <c r="J6" s="278"/>
      <c r="K6" s="279"/>
      <c r="L6" s="276"/>
      <c r="M6" s="767"/>
      <c r="N6" s="768"/>
      <c r="O6" s="769"/>
      <c r="P6" s="770" t="s">
        <v>223</v>
      </c>
      <c r="Q6" s="767"/>
      <c r="R6" s="768"/>
      <c r="S6" s="769"/>
      <c r="T6" s="771"/>
      <c r="U6" s="767"/>
      <c r="V6" s="133"/>
      <c r="W6" s="132"/>
      <c r="X6" s="135"/>
      <c r="Y6" s="183"/>
      <c r="Z6" s="133"/>
      <c r="AA6" s="132"/>
      <c r="AB6" s="135"/>
    </row>
    <row r="7" spans="1:28" ht="13.5">
      <c r="A7" s="997"/>
      <c r="B7" s="983"/>
      <c r="C7" s="131" t="s">
        <v>151</v>
      </c>
      <c r="D7" s="309" t="s">
        <v>242</v>
      </c>
      <c r="E7" s="132"/>
      <c r="F7" s="133"/>
      <c r="G7" s="132"/>
      <c r="H7" s="135"/>
      <c r="I7" s="183"/>
      <c r="J7" s="133"/>
      <c r="K7" s="132"/>
      <c r="L7" s="135"/>
      <c r="M7" s="183"/>
      <c r="N7" s="133"/>
      <c r="O7" s="132"/>
      <c r="P7" s="135"/>
      <c r="Q7" s="748"/>
      <c r="R7" s="749"/>
      <c r="S7" s="750"/>
      <c r="T7" s="751"/>
      <c r="U7" s="748"/>
      <c r="V7" s="749"/>
      <c r="W7" s="752" t="s">
        <v>221</v>
      </c>
      <c r="X7" s="751"/>
      <c r="Y7" s="748"/>
      <c r="Z7" s="749"/>
      <c r="AA7" s="750"/>
      <c r="AB7" s="751"/>
    </row>
    <row r="8" spans="1:28" ht="13.5">
      <c r="A8" s="997"/>
      <c r="B8" s="984"/>
      <c r="C8" s="136" t="s">
        <v>171</v>
      </c>
      <c r="D8" s="298" t="s">
        <v>242</v>
      </c>
      <c r="E8" s="772"/>
      <c r="F8" s="773"/>
      <c r="G8" s="772"/>
      <c r="H8" s="774"/>
      <c r="I8" s="775"/>
      <c r="J8" s="773"/>
      <c r="K8" s="772"/>
      <c r="L8" s="774"/>
      <c r="M8" s="775"/>
      <c r="N8" s="773"/>
      <c r="O8" s="776" t="s">
        <v>224</v>
      </c>
      <c r="P8" s="774"/>
      <c r="Q8" s="775"/>
      <c r="R8" s="773"/>
      <c r="S8" s="772"/>
      <c r="T8" s="774"/>
      <c r="U8" s="775"/>
      <c r="V8" s="773"/>
      <c r="W8" s="772"/>
      <c r="X8" s="774"/>
      <c r="Y8" s="775"/>
      <c r="Z8" s="773"/>
      <c r="AA8" s="772"/>
      <c r="AB8" s="774"/>
    </row>
    <row r="9" spans="1:28" ht="13.5" customHeight="1">
      <c r="A9" s="997"/>
      <c r="B9" s="985" t="s">
        <v>172</v>
      </c>
      <c r="C9" s="126" t="s">
        <v>167</v>
      </c>
      <c r="D9" s="299"/>
      <c r="E9" s="127"/>
      <c r="F9" s="128"/>
      <c r="G9" s="127"/>
      <c r="H9" s="130"/>
      <c r="I9" s="185"/>
      <c r="J9" s="128"/>
      <c r="K9" s="127"/>
      <c r="L9" s="130"/>
      <c r="M9" s="185"/>
      <c r="N9" s="128"/>
      <c r="O9" s="127"/>
      <c r="P9" s="130"/>
      <c r="Q9" s="185"/>
      <c r="R9" s="128"/>
      <c r="S9" s="127"/>
      <c r="T9" s="130"/>
      <c r="U9" s="185"/>
      <c r="V9" s="128"/>
      <c r="W9" s="127"/>
      <c r="X9" s="130"/>
      <c r="Y9" s="185"/>
      <c r="Z9" s="128"/>
      <c r="AA9" s="127"/>
      <c r="AB9" s="130"/>
    </row>
    <row r="10" spans="1:28" ht="13.5">
      <c r="A10" s="997"/>
      <c r="B10" s="983"/>
      <c r="C10" s="131" t="s">
        <v>168</v>
      </c>
      <c r="D10" s="297"/>
      <c r="E10" s="132"/>
      <c r="F10" s="133"/>
      <c r="G10" s="132"/>
      <c r="H10" s="135"/>
      <c r="I10" s="183"/>
      <c r="J10" s="133"/>
      <c r="K10" s="132"/>
      <c r="L10" s="135"/>
      <c r="M10" s="183"/>
      <c r="N10" s="133"/>
      <c r="O10" s="132"/>
      <c r="P10" s="135"/>
      <c r="Q10" s="183"/>
      <c r="R10" s="133"/>
      <c r="S10" s="132"/>
      <c r="T10" s="135"/>
      <c r="U10" s="183"/>
      <c r="V10" s="133"/>
      <c r="W10" s="132"/>
      <c r="X10" s="135"/>
      <c r="Y10" s="183"/>
      <c r="Z10" s="133"/>
      <c r="AA10" s="132"/>
      <c r="AB10" s="135"/>
    </row>
    <row r="11" spans="1:28" ht="13.5">
      <c r="A11" s="997"/>
      <c r="B11" s="983"/>
      <c r="C11" s="131" t="s">
        <v>169</v>
      </c>
      <c r="D11" s="297"/>
      <c r="E11" s="132"/>
      <c r="F11" s="133"/>
      <c r="G11" s="132"/>
      <c r="H11" s="135"/>
      <c r="I11" s="183"/>
      <c r="J11" s="133"/>
      <c r="K11" s="132"/>
      <c r="L11" s="135"/>
      <c r="M11" s="183"/>
      <c r="N11" s="133"/>
      <c r="O11" s="132"/>
      <c r="P11" s="135"/>
      <c r="Q11" s="183"/>
      <c r="R11" s="133"/>
      <c r="S11" s="132"/>
      <c r="T11" s="135"/>
      <c r="U11" s="183"/>
      <c r="V11" s="133"/>
      <c r="W11" s="132"/>
      <c r="X11" s="135"/>
      <c r="Y11" s="183"/>
      <c r="Z11" s="133"/>
      <c r="AA11" s="132"/>
      <c r="AB11" s="135"/>
    </row>
    <row r="12" spans="1:28" ht="13.5">
      <c r="A12" s="997"/>
      <c r="B12" s="983"/>
      <c r="C12" s="131" t="s">
        <v>170</v>
      </c>
      <c r="D12" s="297"/>
      <c r="E12" s="132"/>
      <c r="F12" s="133"/>
      <c r="G12" s="132"/>
      <c r="H12" s="135"/>
      <c r="I12" s="183"/>
      <c r="J12" s="133"/>
      <c r="K12" s="132"/>
      <c r="L12" s="135"/>
      <c r="M12" s="183"/>
      <c r="N12" s="133"/>
      <c r="O12" s="132"/>
      <c r="P12" s="135"/>
      <c r="Q12" s="183"/>
      <c r="R12" s="133"/>
      <c r="S12" s="132"/>
      <c r="T12" s="135"/>
      <c r="U12" s="183"/>
      <c r="V12" s="133"/>
      <c r="W12" s="132"/>
      <c r="X12" s="135"/>
      <c r="Y12" s="183"/>
      <c r="Z12" s="133"/>
      <c r="AA12" s="132"/>
      <c r="AB12" s="135"/>
    </row>
    <row r="13" spans="1:28" ht="13.5">
      <c r="A13" s="997"/>
      <c r="B13" s="983"/>
      <c r="C13" s="131" t="s">
        <v>151</v>
      </c>
      <c r="D13" s="297"/>
      <c r="E13" s="132"/>
      <c r="F13" s="133"/>
      <c r="G13" s="132"/>
      <c r="H13" s="135"/>
      <c r="I13" s="183"/>
      <c r="J13" s="133"/>
      <c r="K13" s="132"/>
      <c r="L13" s="135"/>
      <c r="M13" s="183"/>
      <c r="N13" s="133"/>
      <c r="O13" s="132"/>
      <c r="P13" s="135"/>
      <c r="Q13" s="183"/>
      <c r="R13" s="133"/>
      <c r="S13" s="132"/>
      <c r="T13" s="135"/>
      <c r="U13" s="183"/>
      <c r="V13" s="133"/>
      <c r="W13" s="132"/>
      <c r="X13" s="135"/>
      <c r="Y13" s="183"/>
      <c r="Z13" s="133"/>
      <c r="AA13" s="132"/>
      <c r="AB13" s="135"/>
    </row>
    <row r="14" spans="1:28" ht="13.5">
      <c r="A14" s="997"/>
      <c r="B14" s="984"/>
      <c r="C14" s="136" t="s">
        <v>171</v>
      </c>
      <c r="D14" s="298"/>
      <c r="E14" s="137"/>
      <c r="F14" s="138"/>
      <c r="G14" s="137"/>
      <c r="H14" s="140"/>
      <c r="I14" s="184"/>
      <c r="J14" s="138"/>
      <c r="K14" s="137"/>
      <c r="L14" s="140"/>
      <c r="M14" s="184"/>
      <c r="N14" s="138"/>
      <c r="O14" s="137"/>
      <c r="P14" s="140"/>
      <c r="Q14" s="184"/>
      <c r="R14" s="138"/>
      <c r="S14" s="137"/>
      <c r="T14" s="140"/>
      <c r="U14" s="184"/>
      <c r="V14" s="138"/>
      <c r="W14" s="137"/>
      <c r="X14" s="140"/>
      <c r="Y14" s="184"/>
      <c r="Z14" s="138"/>
      <c r="AA14" s="137"/>
      <c r="AB14" s="140"/>
    </row>
    <row r="15" spans="1:28" ht="13.5" customHeight="1">
      <c r="A15" s="997"/>
      <c r="B15" s="985" t="s">
        <v>173</v>
      </c>
      <c r="C15" s="126" t="s">
        <v>167</v>
      </c>
      <c r="D15" s="299"/>
      <c r="E15" s="127"/>
      <c r="F15" s="128"/>
      <c r="G15" s="127"/>
      <c r="H15" s="130"/>
      <c r="I15" s="185"/>
      <c r="J15" s="128"/>
      <c r="K15" s="127"/>
      <c r="L15" s="130"/>
      <c r="M15" s="185"/>
      <c r="N15" s="128"/>
      <c r="O15" s="127"/>
      <c r="P15" s="130"/>
      <c r="Q15" s="185"/>
      <c r="R15" s="128"/>
      <c r="S15" s="127"/>
      <c r="T15" s="130"/>
      <c r="U15" s="185"/>
      <c r="V15" s="128"/>
      <c r="W15" s="127"/>
      <c r="X15" s="130"/>
      <c r="Y15" s="185"/>
      <c r="Z15" s="128"/>
      <c r="AA15" s="127"/>
      <c r="AB15" s="130"/>
    </row>
    <row r="16" spans="1:28" ht="13.5">
      <c r="A16" s="997"/>
      <c r="B16" s="983"/>
      <c r="C16" s="131" t="s">
        <v>168</v>
      </c>
      <c r="D16" s="297"/>
      <c r="E16" s="132"/>
      <c r="F16" s="133"/>
      <c r="G16" s="132"/>
      <c r="H16" s="135"/>
      <c r="I16" s="183"/>
      <c r="J16" s="133"/>
      <c r="K16" s="132"/>
      <c r="L16" s="135"/>
      <c r="M16" s="183"/>
      <c r="N16" s="133"/>
      <c r="O16" s="132"/>
      <c r="P16" s="135"/>
      <c r="Q16" s="183"/>
      <c r="R16" s="133"/>
      <c r="S16" s="132"/>
      <c r="T16" s="135"/>
      <c r="U16" s="183"/>
      <c r="V16" s="133"/>
      <c r="W16" s="132"/>
      <c r="X16" s="135"/>
      <c r="Y16" s="183"/>
      <c r="Z16" s="133"/>
      <c r="AA16" s="132"/>
      <c r="AB16" s="135"/>
    </row>
    <row r="17" spans="1:28" ht="13.5">
      <c r="A17" s="997"/>
      <c r="B17" s="983"/>
      <c r="C17" s="131" t="s">
        <v>169</v>
      </c>
      <c r="D17" s="297"/>
      <c r="E17" s="132"/>
      <c r="F17" s="133"/>
      <c r="G17" s="132"/>
      <c r="H17" s="135"/>
      <c r="I17" s="183"/>
      <c r="J17" s="133"/>
      <c r="K17" s="132"/>
      <c r="L17" s="135"/>
      <c r="M17" s="183"/>
      <c r="N17" s="133"/>
      <c r="O17" s="132"/>
      <c r="P17" s="135"/>
      <c r="Q17" s="183"/>
      <c r="R17" s="133"/>
      <c r="S17" s="132"/>
      <c r="T17" s="135"/>
      <c r="U17" s="183"/>
      <c r="V17" s="133"/>
      <c r="W17" s="132"/>
      <c r="X17" s="135"/>
      <c r="Y17" s="183"/>
      <c r="Z17" s="133"/>
      <c r="AA17" s="132"/>
      <c r="AB17" s="135"/>
    </row>
    <row r="18" spans="1:28" ht="13.5">
      <c r="A18" s="997"/>
      <c r="B18" s="983"/>
      <c r="C18" s="131" t="s">
        <v>170</v>
      </c>
      <c r="D18" s="297"/>
      <c r="E18" s="132"/>
      <c r="F18" s="133"/>
      <c r="G18" s="132"/>
      <c r="H18" s="135"/>
      <c r="I18" s="183"/>
      <c r="J18" s="133"/>
      <c r="K18" s="132"/>
      <c r="L18" s="135"/>
      <c r="M18" s="183"/>
      <c r="N18" s="133"/>
      <c r="O18" s="132"/>
      <c r="P18" s="135"/>
      <c r="Q18" s="183"/>
      <c r="R18" s="133"/>
      <c r="S18" s="132"/>
      <c r="T18" s="135"/>
      <c r="U18" s="183"/>
      <c r="V18" s="133"/>
      <c r="W18" s="132"/>
      <c r="X18" s="135"/>
      <c r="Y18" s="183"/>
      <c r="Z18" s="133"/>
      <c r="AA18" s="132"/>
      <c r="AB18" s="135"/>
    </row>
    <row r="19" spans="1:28" ht="13.5">
      <c r="A19" s="997"/>
      <c r="B19" s="983"/>
      <c r="C19" s="131" t="s">
        <v>151</v>
      </c>
      <c r="D19" s="297"/>
      <c r="E19" s="132"/>
      <c r="F19" s="133"/>
      <c r="G19" s="132"/>
      <c r="H19" s="135"/>
      <c r="I19" s="183"/>
      <c r="J19" s="133"/>
      <c r="K19" s="132"/>
      <c r="L19" s="135"/>
      <c r="M19" s="183"/>
      <c r="N19" s="133"/>
      <c r="O19" s="132"/>
      <c r="P19" s="135"/>
      <c r="Q19" s="183"/>
      <c r="R19" s="133"/>
      <c r="S19" s="132"/>
      <c r="T19" s="135"/>
      <c r="U19" s="183"/>
      <c r="V19" s="133"/>
      <c r="W19" s="132"/>
      <c r="X19" s="135"/>
      <c r="Y19" s="183"/>
      <c r="Z19" s="133"/>
      <c r="AA19" s="132"/>
      <c r="AB19" s="135"/>
    </row>
    <row r="20" spans="1:28" ht="13.5">
      <c r="A20" s="997"/>
      <c r="B20" s="984"/>
      <c r="C20" s="136" t="s">
        <v>171</v>
      </c>
      <c r="D20" s="298"/>
      <c r="E20" s="137"/>
      <c r="F20" s="138"/>
      <c r="G20" s="137"/>
      <c r="H20" s="140"/>
      <c r="I20" s="184"/>
      <c r="J20" s="138"/>
      <c r="K20" s="137"/>
      <c r="L20" s="140"/>
      <c r="M20" s="184"/>
      <c r="N20" s="138"/>
      <c r="O20" s="137"/>
      <c r="P20" s="140"/>
      <c r="Q20" s="184"/>
      <c r="R20" s="138"/>
      <c r="S20" s="137"/>
      <c r="T20" s="140"/>
      <c r="U20" s="184"/>
      <c r="V20" s="138"/>
      <c r="W20" s="137"/>
      <c r="X20" s="140"/>
      <c r="Y20" s="184"/>
      <c r="Z20" s="138"/>
      <c r="AA20" s="137"/>
      <c r="AB20" s="140"/>
    </row>
    <row r="21" spans="1:28" ht="13.5" customHeight="1">
      <c r="A21" s="997"/>
      <c r="B21" s="985" t="s">
        <v>174</v>
      </c>
      <c r="C21" s="126" t="s">
        <v>167</v>
      </c>
      <c r="D21" s="299"/>
      <c r="E21" s="127"/>
      <c r="F21" s="128"/>
      <c r="G21" s="127"/>
      <c r="H21" s="130"/>
      <c r="I21" s="185"/>
      <c r="J21" s="128"/>
      <c r="K21" s="127"/>
      <c r="L21" s="130"/>
      <c r="M21" s="185"/>
      <c r="N21" s="128"/>
      <c r="O21" s="127"/>
      <c r="P21" s="130"/>
      <c r="Q21" s="185"/>
      <c r="R21" s="128"/>
      <c r="S21" s="127"/>
      <c r="T21" s="130"/>
      <c r="U21" s="185"/>
      <c r="V21" s="128"/>
      <c r="W21" s="127"/>
      <c r="X21" s="130"/>
      <c r="Y21" s="185"/>
      <c r="Z21" s="128"/>
      <c r="AA21" s="127"/>
      <c r="AB21" s="130"/>
    </row>
    <row r="22" spans="1:28" ht="13.5">
      <c r="A22" s="997"/>
      <c r="B22" s="983"/>
      <c r="C22" s="131" t="s">
        <v>168</v>
      </c>
      <c r="D22" s="297"/>
      <c r="E22" s="132"/>
      <c r="F22" s="133"/>
      <c r="G22" s="132"/>
      <c r="H22" s="135"/>
      <c r="I22" s="183"/>
      <c r="J22" s="133"/>
      <c r="K22" s="132"/>
      <c r="L22" s="135"/>
      <c r="M22" s="183"/>
      <c r="N22" s="133"/>
      <c r="O22" s="132"/>
      <c r="P22" s="135"/>
      <c r="Q22" s="183"/>
      <c r="R22" s="133"/>
      <c r="S22" s="132"/>
      <c r="T22" s="135"/>
      <c r="U22" s="183"/>
      <c r="V22" s="133"/>
      <c r="W22" s="132"/>
      <c r="X22" s="135"/>
      <c r="Y22" s="183"/>
      <c r="Z22" s="133"/>
      <c r="AA22" s="132"/>
      <c r="AB22" s="135"/>
    </row>
    <row r="23" spans="1:28" ht="13.5">
      <c r="A23" s="997"/>
      <c r="B23" s="983"/>
      <c r="C23" s="131" t="s">
        <v>169</v>
      </c>
      <c r="D23" s="297"/>
      <c r="E23" s="132"/>
      <c r="F23" s="133"/>
      <c r="G23" s="132"/>
      <c r="H23" s="135"/>
      <c r="I23" s="183"/>
      <c r="J23" s="133"/>
      <c r="K23" s="132"/>
      <c r="L23" s="135"/>
      <c r="M23" s="183"/>
      <c r="N23" s="133"/>
      <c r="O23" s="132"/>
      <c r="P23" s="135"/>
      <c r="Q23" s="183"/>
      <c r="R23" s="133"/>
      <c r="S23" s="132"/>
      <c r="T23" s="135"/>
      <c r="U23" s="183"/>
      <c r="V23" s="133"/>
      <c r="W23" s="132"/>
      <c r="X23" s="135"/>
      <c r="Y23" s="183"/>
      <c r="Z23" s="133"/>
      <c r="AA23" s="132"/>
      <c r="AB23" s="135"/>
    </row>
    <row r="24" spans="1:28" ht="13.5">
      <c r="A24" s="997"/>
      <c r="B24" s="983"/>
      <c r="C24" s="131" t="s">
        <v>170</v>
      </c>
      <c r="D24" s="297"/>
      <c r="E24" s="132"/>
      <c r="F24" s="133"/>
      <c r="G24" s="132"/>
      <c r="H24" s="135"/>
      <c r="I24" s="183"/>
      <c r="J24" s="133"/>
      <c r="K24" s="132"/>
      <c r="L24" s="135"/>
      <c r="M24" s="183"/>
      <c r="N24" s="133"/>
      <c r="O24" s="132"/>
      <c r="P24" s="135"/>
      <c r="Q24" s="183"/>
      <c r="R24" s="133"/>
      <c r="S24" s="132"/>
      <c r="T24" s="135"/>
      <c r="U24" s="183"/>
      <c r="V24" s="133"/>
      <c r="W24" s="132"/>
      <c r="X24" s="135"/>
      <c r="Y24" s="183"/>
      <c r="Z24" s="133"/>
      <c r="AA24" s="132"/>
      <c r="AB24" s="135"/>
    </row>
    <row r="25" spans="1:28" ht="13.5">
      <c r="A25" s="997"/>
      <c r="B25" s="983"/>
      <c r="C25" s="131" t="s">
        <v>151</v>
      </c>
      <c r="D25" s="297"/>
      <c r="E25" s="132"/>
      <c r="F25" s="133"/>
      <c r="G25" s="132"/>
      <c r="H25" s="135"/>
      <c r="I25" s="183"/>
      <c r="J25" s="133"/>
      <c r="K25" s="132"/>
      <c r="L25" s="135"/>
      <c r="M25" s="183"/>
      <c r="N25" s="133"/>
      <c r="O25" s="132"/>
      <c r="P25" s="135"/>
      <c r="Q25" s="183"/>
      <c r="R25" s="133"/>
      <c r="S25" s="132"/>
      <c r="T25" s="135"/>
      <c r="U25" s="183"/>
      <c r="V25" s="133"/>
      <c r="W25" s="132"/>
      <c r="X25" s="135"/>
      <c r="Y25" s="183"/>
      <c r="Z25" s="133"/>
      <c r="AA25" s="132"/>
      <c r="AB25" s="135"/>
    </row>
    <row r="26" spans="1:28" ht="13.5">
      <c r="A26" s="997"/>
      <c r="B26" s="984"/>
      <c r="C26" s="136" t="s">
        <v>171</v>
      </c>
      <c r="D26" s="298"/>
      <c r="E26" s="137"/>
      <c r="F26" s="138"/>
      <c r="G26" s="137"/>
      <c r="H26" s="140"/>
      <c r="I26" s="184"/>
      <c r="J26" s="138"/>
      <c r="K26" s="137"/>
      <c r="L26" s="140"/>
      <c r="M26" s="184"/>
      <c r="N26" s="138"/>
      <c r="O26" s="137"/>
      <c r="P26" s="140"/>
      <c r="Q26" s="184"/>
      <c r="R26" s="138"/>
      <c r="S26" s="137"/>
      <c r="T26" s="140"/>
      <c r="U26" s="184"/>
      <c r="V26" s="138"/>
      <c r="W26" s="137"/>
      <c r="X26" s="140"/>
      <c r="Y26" s="184"/>
      <c r="Z26" s="138"/>
      <c r="AA26" s="137"/>
      <c r="AB26" s="140"/>
    </row>
    <row r="27" spans="1:28" ht="13.5">
      <c r="A27" s="997"/>
      <c r="B27" s="985" t="s">
        <v>175</v>
      </c>
      <c r="C27" s="126" t="s">
        <v>167</v>
      </c>
      <c r="D27" s="299"/>
      <c r="E27" s="127"/>
      <c r="F27" s="128"/>
      <c r="G27" s="127"/>
      <c r="H27" s="130"/>
      <c r="I27" s="185"/>
      <c r="J27" s="128"/>
      <c r="K27" s="127"/>
      <c r="L27" s="130"/>
      <c r="M27" s="185"/>
      <c r="N27" s="128"/>
      <c r="O27" s="127"/>
      <c r="P27" s="130"/>
      <c r="Q27" s="185"/>
      <c r="R27" s="128"/>
      <c r="S27" s="127"/>
      <c r="T27" s="130"/>
      <c r="U27" s="185"/>
      <c r="V27" s="128"/>
      <c r="W27" s="127"/>
      <c r="X27" s="130"/>
      <c r="Y27" s="185"/>
      <c r="Z27" s="128"/>
      <c r="AA27" s="127"/>
      <c r="AB27" s="130"/>
    </row>
    <row r="28" spans="1:28" ht="13.5">
      <c r="A28" s="997"/>
      <c r="B28" s="983"/>
      <c r="C28" s="131" t="s">
        <v>168</v>
      </c>
      <c r="D28" s="297"/>
      <c r="E28" s="132"/>
      <c r="F28" s="133"/>
      <c r="G28" s="132"/>
      <c r="H28" s="135"/>
      <c r="I28" s="183"/>
      <c r="J28" s="133"/>
      <c r="K28" s="132"/>
      <c r="L28" s="135"/>
      <c r="M28" s="183"/>
      <c r="N28" s="133"/>
      <c r="O28" s="132"/>
      <c r="P28" s="135"/>
      <c r="Q28" s="183"/>
      <c r="R28" s="133"/>
      <c r="S28" s="132"/>
      <c r="T28" s="135"/>
      <c r="U28" s="183"/>
      <c r="V28" s="133"/>
      <c r="W28" s="132"/>
      <c r="X28" s="135"/>
      <c r="Y28" s="183"/>
      <c r="Z28" s="133"/>
      <c r="AA28" s="132"/>
      <c r="AB28" s="135"/>
    </row>
    <row r="29" spans="1:28" ht="13.5">
      <c r="A29" s="997"/>
      <c r="B29" s="983"/>
      <c r="C29" s="131" t="s">
        <v>169</v>
      </c>
      <c r="D29" s="297"/>
      <c r="E29" s="132"/>
      <c r="F29" s="133"/>
      <c r="G29" s="132"/>
      <c r="H29" s="135"/>
      <c r="I29" s="183"/>
      <c r="J29" s="133"/>
      <c r="K29" s="132"/>
      <c r="L29" s="135"/>
      <c r="M29" s="183"/>
      <c r="N29" s="133"/>
      <c r="O29" s="132"/>
      <c r="P29" s="135"/>
      <c r="Q29" s="183"/>
      <c r="R29" s="133"/>
      <c r="S29" s="132"/>
      <c r="T29" s="135"/>
      <c r="U29" s="183"/>
      <c r="V29" s="133"/>
      <c r="W29" s="132"/>
      <c r="X29" s="135"/>
      <c r="Y29" s="183"/>
      <c r="Z29" s="133"/>
      <c r="AA29" s="132"/>
      <c r="AB29" s="135"/>
    </row>
    <row r="30" spans="1:28" ht="13.5">
      <c r="A30" s="997"/>
      <c r="B30" s="983"/>
      <c r="C30" s="131" t="s">
        <v>170</v>
      </c>
      <c r="D30" s="297"/>
      <c r="E30" s="132"/>
      <c r="F30" s="133"/>
      <c r="G30" s="132"/>
      <c r="H30" s="135"/>
      <c r="I30" s="183"/>
      <c r="J30" s="133"/>
      <c r="K30" s="132"/>
      <c r="L30" s="135"/>
      <c r="M30" s="183"/>
      <c r="N30" s="133"/>
      <c r="O30" s="132"/>
      <c r="P30" s="135"/>
      <c r="Q30" s="183"/>
      <c r="R30" s="133"/>
      <c r="S30" s="132"/>
      <c r="T30" s="135"/>
      <c r="U30" s="183"/>
      <c r="V30" s="133"/>
      <c r="W30" s="132"/>
      <c r="X30" s="135"/>
      <c r="Y30" s="183"/>
      <c r="Z30" s="133"/>
      <c r="AA30" s="132"/>
      <c r="AB30" s="135"/>
    </row>
    <row r="31" spans="1:28" ht="13.5">
      <c r="A31" s="997"/>
      <c r="B31" s="983"/>
      <c r="C31" s="131" t="s">
        <v>151</v>
      </c>
      <c r="D31" s="297"/>
      <c r="E31" s="132"/>
      <c r="F31" s="133"/>
      <c r="G31" s="132"/>
      <c r="H31" s="135"/>
      <c r="I31" s="183"/>
      <c r="J31" s="133"/>
      <c r="K31" s="132"/>
      <c r="L31" s="135"/>
      <c r="M31" s="183"/>
      <c r="N31" s="133"/>
      <c r="O31" s="132"/>
      <c r="P31" s="135"/>
      <c r="Q31" s="183"/>
      <c r="R31" s="133"/>
      <c r="S31" s="132"/>
      <c r="T31" s="135"/>
      <c r="U31" s="183"/>
      <c r="V31" s="133"/>
      <c r="W31" s="132"/>
      <c r="X31" s="135"/>
      <c r="Y31" s="183"/>
      <c r="Z31" s="133"/>
      <c r="AA31" s="132"/>
      <c r="AB31" s="135"/>
    </row>
    <row r="32" spans="1:28" ht="13.5">
      <c r="A32" s="997"/>
      <c r="B32" s="984"/>
      <c r="C32" s="136" t="s">
        <v>171</v>
      </c>
      <c r="D32" s="298"/>
      <c r="E32" s="137"/>
      <c r="F32" s="138"/>
      <c r="G32" s="137"/>
      <c r="H32" s="140"/>
      <c r="I32" s="184"/>
      <c r="J32" s="138"/>
      <c r="K32" s="137"/>
      <c r="L32" s="140"/>
      <c r="M32" s="184"/>
      <c r="N32" s="138"/>
      <c r="O32" s="137"/>
      <c r="P32" s="140"/>
      <c r="Q32" s="184"/>
      <c r="R32" s="138"/>
      <c r="S32" s="137"/>
      <c r="T32" s="140"/>
      <c r="U32" s="184"/>
      <c r="V32" s="138"/>
      <c r="W32" s="137"/>
      <c r="X32" s="140"/>
      <c r="Y32" s="184"/>
      <c r="Z32" s="138"/>
      <c r="AA32" s="137"/>
      <c r="AB32" s="140"/>
    </row>
    <row r="33" spans="1:28" ht="13.5">
      <c r="A33" s="997"/>
      <c r="B33" s="985" t="s">
        <v>176</v>
      </c>
      <c r="C33" s="126" t="s">
        <v>167</v>
      </c>
      <c r="D33" s="299"/>
      <c r="E33" s="127"/>
      <c r="F33" s="128"/>
      <c r="G33" s="127"/>
      <c r="H33" s="130"/>
      <c r="I33" s="185"/>
      <c r="J33" s="128"/>
      <c r="K33" s="127"/>
      <c r="L33" s="130"/>
      <c r="M33" s="185"/>
      <c r="N33" s="128"/>
      <c r="O33" s="127"/>
      <c r="P33" s="130"/>
      <c r="Q33" s="185"/>
      <c r="R33" s="128"/>
      <c r="S33" s="127"/>
      <c r="T33" s="130"/>
      <c r="U33" s="185"/>
      <c r="V33" s="128"/>
      <c r="W33" s="127"/>
      <c r="X33" s="130"/>
      <c r="Y33" s="185"/>
      <c r="Z33" s="128"/>
      <c r="AA33" s="127"/>
      <c r="AB33" s="130"/>
    </row>
    <row r="34" spans="1:28" ht="13.5">
      <c r="A34" s="997"/>
      <c r="B34" s="983"/>
      <c r="C34" s="131" t="s">
        <v>168</v>
      </c>
      <c r="D34" s="297"/>
      <c r="E34" s="132"/>
      <c r="F34" s="133"/>
      <c r="G34" s="132"/>
      <c r="H34" s="135"/>
      <c r="I34" s="183"/>
      <c r="J34" s="133"/>
      <c r="K34" s="132"/>
      <c r="L34" s="135"/>
      <c r="M34" s="183"/>
      <c r="N34" s="133"/>
      <c r="O34" s="132"/>
      <c r="P34" s="135"/>
      <c r="Q34" s="183"/>
      <c r="R34" s="133"/>
      <c r="S34" s="132"/>
      <c r="T34" s="135"/>
      <c r="U34" s="183"/>
      <c r="V34" s="133"/>
      <c r="W34" s="132"/>
      <c r="X34" s="135"/>
      <c r="Y34" s="183"/>
      <c r="Z34" s="133"/>
      <c r="AA34" s="132"/>
      <c r="AB34" s="135"/>
    </row>
    <row r="35" spans="1:28" ht="13.5">
      <c r="A35" s="997"/>
      <c r="B35" s="983"/>
      <c r="C35" s="131" t="s">
        <v>169</v>
      </c>
      <c r="D35" s="297"/>
      <c r="E35" s="132"/>
      <c r="F35" s="133"/>
      <c r="G35" s="132"/>
      <c r="H35" s="135"/>
      <c r="I35" s="183"/>
      <c r="J35" s="133"/>
      <c r="K35" s="132"/>
      <c r="L35" s="135"/>
      <c r="M35" s="183"/>
      <c r="N35" s="133"/>
      <c r="O35" s="132"/>
      <c r="P35" s="135"/>
      <c r="Q35" s="183"/>
      <c r="R35" s="133"/>
      <c r="S35" s="132"/>
      <c r="T35" s="135"/>
      <c r="U35" s="183"/>
      <c r="V35" s="133"/>
      <c r="W35" s="132"/>
      <c r="X35" s="135"/>
      <c r="Y35" s="183"/>
      <c r="Z35" s="133"/>
      <c r="AA35" s="132"/>
      <c r="AB35" s="135"/>
    </row>
    <row r="36" spans="1:28" ht="13.5">
      <c r="A36" s="997"/>
      <c r="B36" s="983"/>
      <c r="C36" s="131" t="s">
        <v>170</v>
      </c>
      <c r="D36" s="297"/>
      <c r="E36" s="132"/>
      <c r="F36" s="133"/>
      <c r="G36" s="132"/>
      <c r="H36" s="135"/>
      <c r="I36" s="183"/>
      <c r="J36" s="133"/>
      <c r="K36" s="132"/>
      <c r="L36" s="135"/>
      <c r="M36" s="183"/>
      <c r="N36" s="133"/>
      <c r="O36" s="132"/>
      <c r="P36" s="135"/>
      <c r="Q36" s="183"/>
      <c r="R36" s="133"/>
      <c r="S36" s="132"/>
      <c r="T36" s="135"/>
      <c r="U36" s="183"/>
      <c r="V36" s="133"/>
      <c r="W36" s="132"/>
      <c r="X36" s="135"/>
      <c r="Y36" s="183"/>
      <c r="Z36" s="133"/>
      <c r="AA36" s="132"/>
      <c r="AB36" s="135"/>
    </row>
    <row r="37" spans="1:28" ht="13.5">
      <c r="A37" s="997"/>
      <c r="B37" s="983"/>
      <c r="C37" s="131" t="s">
        <v>151</v>
      </c>
      <c r="D37" s="297"/>
      <c r="E37" s="132"/>
      <c r="F37" s="133"/>
      <c r="G37" s="132"/>
      <c r="H37" s="135"/>
      <c r="I37" s="183"/>
      <c r="J37" s="133"/>
      <c r="K37" s="132"/>
      <c r="L37" s="135"/>
      <c r="M37" s="183"/>
      <c r="N37" s="133"/>
      <c r="O37" s="132"/>
      <c r="P37" s="135"/>
      <c r="Q37" s="183"/>
      <c r="R37" s="133"/>
      <c r="S37" s="132"/>
      <c r="T37" s="135"/>
      <c r="U37" s="183"/>
      <c r="V37" s="133"/>
      <c r="W37" s="132"/>
      <c r="X37" s="135"/>
      <c r="Y37" s="183"/>
      <c r="Z37" s="133"/>
      <c r="AA37" s="132"/>
      <c r="AB37" s="135"/>
    </row>
    <row r="38" spans="1:28" ht="13.5">
      <c r="A38" s="997"/>
      <c r="B38" s="983"/>
      <c r="C38" s="292" t="s">
        <v>171</v>
      </c>
      <c r="D38" s="300"/>
      <c r="E38" s="165"/>
      <c r="F38" s="293"/>
      <c r="G38" s="165"/>
      <c r="H38" s="167"/>
      <c r="I38" s="294"/>
      <c r="J38" s="293"/>
      <c r="K38" s="165"/>
      <c r="L38" s="167"/>
      <c r="M38" s="294"/>
      <c r="N38" s="293"/>
      <c r="O38" s="165"/>
      <c r="P38" s="167"/>
      <c r="Q38" s="294"/>
      <c r="R38" s="293"/>
      <c r="S38" s="165"/>
      <c r="T38" s="167"/>
      <c r="U38" s="294"/>
      <c r="V38" s="293"/>
      <c r="W38" s="165"/>
      <c r="X38" s="167"/>
      <c r="Y38" s="294"/>
      <c r="Z38" s="293"/>
      <c r="AA38" s="165"/>
      <c r="AB38" s="167"/>
    </row>
    <row r="39" spans="1:28" ht="13.5" customHeight="1">
      <c r="A39" s="997"/>
      <c r="B39" s="985" t="s">
        <v>235</v>
      </c>
      <c r="C39" s="126" t="s">
        <v>167</v>
      </c>
      <c r="D39" s="299"/>
      <c r="E39" s="127"/>
      <c r="F39" s="128"/>
      <c r="G39" s="127"/>
      <c r="H39" s="130"/>
      <c r="I39" s="185"/>
      <c r="J39" s="128"/>
      <c r="K39" s="127"/>
      <c r="L39" s="130"/>
      <c r="M39" s="185"/>
      <c r="N39" s="128"/>
      <c r="O39" s="127"/>
      <c r="P39" s="130"/>
      <c r="Q39" s="185"/>
      <c r="R39" s="128"/>
      <c r="S39" s="127"/>
      <c r="T39" s="130"/>
      <c r="U39" s="185"/>
      <c r="V39" s="128"/>
      <c r="W39" s="127"/>
      <c r="X39" s="130"/>
      <c r="Y39" s="185"/>
      <c r="Z39" s="128"/>
      <c r="AA39" s="127"/>
      <c r="AB39" s="130"/>
    </row>
    <row r="40" spans="1:28" ht="13.5">
      <c r="A40" s="997"/>
      <c r="B40" s="983"/>
      <c r="C40" s="131" t="s">
        <v>168</v>
      </c>
      <c r="D40" s="297"/>
      <c r="E40" s="132"/>
      <c r="F40" s="133"/>
      <c r="G40" s="132"/>
      <c r="H40" s="135"/>
      <c r="I40" s="183"/>
      <c r="J40" s="133"/>
      <c r="K40" s="132"/>
      <c r="L40" s="135"/>
      <c r="M40" s="183"/>
      <c r="N40" s="133"/>
      <c r="O40" s="132"/>
      <c r="P40" s="135"/>
      <c r="Q40" s="183"/>
      <c r="R40" s="133"/>
      <c r="S40" s="132"/>
      <c r="T40" s="135"/>
      <c r="U40" s="183"/>
      <c r="V40" s="133"/>
      <c r="W40" s="132"/>
      <c r="X40" s="135"/>
      <c r="Y40" s="183"/>
      <c r="Z40" s="133"/>
      <c r="AA40" s="132"/>
      <c r="AB40" s="135"/>
    </row>
    <row r="41" spans="1:28" ht="13.5">
      <c r="A41" s="997"/>
      <c r="B41" s="983"/>
      <c r="C41" s="131" t="s">
        <v>169</v>
      </c>
      <c r="D41" s="297"/>
      <c r="E41" s="132"/>
      <c r="F41" s="133"/>
      <c r="G41" s="132"/>
      <c r="H41" s="135"/>
      <c r="I41" s="183"/>
      <c r="J41" s="133"/>
      <c r="K41" s="132"/>
      <c r="L41" s="135"/>
      <c r="M41" s="183"/>
      <c r="N41" s="133"/>
      <c r="O41" s="132"/>
      <c r="P41" s="135"/>
      <c r="Q41" s="183"/>
      <c r="R41" s="133"/>
      <c r="S41" s="132"/>
      <c r="T41" s="135"/>
      <c r="U41" s="183"/>
      <c r="V41" s="133"/>
      <c r="W41" s="132"/>
      <c r="X41" s="135"/>
      <c r="Y41" s="183"/>
      <c r="Z41" s="133"/>
      <c r="AA41" s="132"/>
      <c r="AB41" s="135"/>
    </row>
    <row r="42" spans="1:28" ht="13.5">
      <c r="A42" s="997"/>
      <c r="B42" s="983"/>
      <c r="C42" s="131" t="s">
        <v>170</v>
      </c>
      <c r="D42" s="297"/>
      <c r="E42" s="132"/>
      <c r="F42" s="133"/>
      <c r="G42" s="132"/>
      <c r="H42" s="135"/>
      <c r="I42" s="183"/>
      <c r="J42" s="133"/>
      <c r="K42" s="132"/>
      <c r="L42" s="135"/>
      <c r="M42" s="183"/>
      <c r="N42" s="133"/>
      <c r="O42" s="132"/>
      <c r="P42" s="135"/>
      <c r="Q42" s="183"/>
      <c r="R42" s="133"/>
      <c r="S42" s="132"/>
      <c r="T42" s="135"/>
      <c r="U42" s="183"/>
      <c r="V42" s="133"/>
      <c r="W42" s="132"/>
      <c r="X42" s="135"/>
      <c r="Y42" s="183"/>
      <c r="Z42" s="133"/>
      <c r="AA42" s="132"/>
      <c r="AB42" s="135"/>
    </row>
    <row r="43" spans="1:28" ht="13.5">
      <c r="A43" s="997"/>
      <c r="B43" s="983"/>
      <c r="C43" s="131" t="s">
        <v>151</v>
      </c>
      <c r="D43" s="297"/>
      <c r="E43" s="132"/>
      <c r="F43" s="133"/>
      <c r="G43" s="132"/>
      <c r="H43" s="135"/>
      <c r="I43" s="183"/>
      <c r="J43" s="133"/>
      <c r="K43" s="132"/>
      <c r="L43" s="135"/>
      <c r="M43" s="183"/>
      <c r="N43" s="133"/>
      <c r="O43" s="132"/>
      <c r="P43" s="135"/>
      <c r="Q43" s="183"/>
      <c r="R43" s="133"/>
      <c r="S43" s="132"/>
      <c r="T43" s="135"/>
      <c r="U43" s="183"/>
      <c r="V43" s="133"/>
      <c r="W43" s="132"/>
      <c r="X43" s="135"/>
      <c r="Y43" s="183"/>
      <c r="Z43" s="133"/>
      <c r="AA43" s="132"/>
      <c r="AB43" s="135"/>
    </row>
    <row r="44" spans="1:28" ht="13.5">
      <c r="A44" s="997"/>
      <c r="B44" s="984"/>
      <c r="C44" s="136" t="s">
        <v>171</v>
      </c>
      <c r="D44" s="298"/>
      <c r="E44" s="137"/>
      <c r="F44" s="138"/>
      <c r="G44" s="137"/>
      <c r="H44" s="140"/>
      <c r="I44" s="184"/>
      <c r="J44" s="138"/>
      <c r="K44" s="137"/>
      <c r="L44" s="140"/>
      <c r="M44" s="184"/>
      <c r="N44" s="138"/>
      <c r="O44" s="137"/>
      <c r="P44" s="140"/>
      <c r="Q44" s="184"/>
      <c r="R44" s="138"/>
      <c r="S44" s="137"/>
      <c r="T44" s="140"/>
      <c r="U44" s="184"/>
      <c r="V44" s="138"/>
      <c r="W44" s="137"/>
      <c r="X44" s="140"/>
      <c r="Y44" s="184"/>
      <c r="Z44" s="138"/>
      <c r="AA44" s="137"/>
      <c r="AB44" s="140"/>
    </row>
    <row r="45" spans="1:28" ht="13.5" customHeight="1">
      <c r="A45" s="997"/>
      <c r="B45" s="985" t="s">
        <v>236</v>
      </c>
      <c r="C45" s="126" t="s">
        <v>167</v>
      </c>
      <c r="D45" s="299"/>
      <c r="E45" s="127"/>
      <c r="F45" s="128"/>
      <c r="G45" s="127"/>
      <c r="H45" s="130"/>
      <c r="I45" s="185"/>
      <c r="J45" s="128"/>
      <c r="K45" s="127"/>
      <c r="L45" s="130"/>
      <c r="M45" s="185"/>
      <c r="N45" s="128"/>
      <c r="O45" s="127"/>
      <c r="P45" s="130"/>
      <c r="Q45" s="185"/>
      <c r="R45" s="128"/>
      <c r="S45" s="127"/>
      <c r="T45" s="130"/>
      <c r="U45" s="185"/>
      <c r="V45" s="128"/>
      <c r="W45" s="127"/>
      <c r="X45" s="130"/>
      <c r="Y45" s="185"/>
      <c r="Z45" s="128"/>
      <c r="AA45" s="127"/>
      <c r="AB45" s="130"/>
    </row>
    <row r="46" spans="1:28" ht="13.5">
      <c r="A46" s="997"/>
      <c r="B46" s="983"/>
      <c r="C46" s="131" t="s">
        <v>168</v>
      </c>
      <c r="D46" s="297"/>
      <c r="E46" s="132"/>
      <c r="F46" s="133"/>
      <c r="G46" s="132"/>
      <c r="H46" s="135"/>
      <c r="I46" s="183"/>
      <c r="J46" s="133"/>
      <c r="K46" s="132"/>
      <c r="L46" s="135"/>
      <c r="M46" s="183"/>
      <c r="N46" s="133"/>
      <c r="O46" s="132"/>
      <c r="P46" s="135"/>
      <c r="Q46" s="183"/>
      <c r="R46" s="133"/>
      <c r="S46" s="132"/>
      <c r="T46" s="135"/>
      <c r="U46" s="183"/>
      <c r="V46" s="133"/>
      <c r="W46" s="132"/>
      <c r="X46" s="135"/>
      <c r="Y46" s="183"/>
      <c r="Z46" s="133"/>
      <c r="AA46" s="132"/>
      <c r="AB46" s="135"/>
    </row>
    <row r="47" spans="1:28" ht="13.5">
      <c r="A47" s="997"/>
      <c r="B47" s="983"/>
      <c r="C47" s="131" t="s">
        <v>169</v>
      </c>
      <c r="D47" s="297"/>
      <c r="E47" s="132"/>
      <c r="F47" s="133"/>
      <c r="G47" s="132"/>
      <c r="H47" s="135"/>
      <c r="I47" s="183"/>
      <c r="J47" s="133"/>
      <c r="K47" s="132"/>
      <c r="L47" s="135"/>
      <c r="M47" s="183"/>
      <c r="N47" s="133"/>
      <c r="O47" s="132"/>
      <c r="P47" s="135"/>
      <c r="Q47" s="183"/>
      <c r="R47" s="133"/>
      <c r="S47" s="132"/>
      <c r="T47" s="135"/>
      <c r="U47" s="183"/>
      <c r="V47" s="133"/>
      <c r="W47" s="132"/>
      <c r="X47" s="135"/>
      <c r="Y47" s="183"/>
      <c r="Z47" s="133"/>
      <c r="AA47" s="132"/>
      <c r="AB47" s="135"/>
    </row>
    <row r="48" spans="1:28" ht="13.5">
      <c r="A48" s="997"/>
      <c r="B48" s="983"/>
      <c r="C48" s="131" t="s">
        <v>170</v>
      </c>
      <c r="D48" s="297"/>
      <c r="E48" s="132"/>
      <c r="F48" s="133"/>
      <c r="G48" s="132"/>
      <c r="H48" s="135"/>
      <c r="I48" s="183"/>
      <c r="J48" s="133"/>
      <c r="K48" s="132"/>
      <c r="L48" s="135"/>
      <c r="M48" s="183"/>
      <c r="N48" s="133"/>
      <c r="O48" s="132"/>
      <c r="P48" s="135"/>
      <c r="Q48" s="183"/>
      <c r="R48" s="133"/>
      <c r="S48" s="132"/>
      <c r="T48" s="135"/>
      <c r="U48" s="183"/>
      <c r="V48" s="133"/>
      <c r="W48" s="132"/>
      <c r="X48" s="135"/>
      <c r="Y48" s="183"/>
      <c r="Z48" s="133"/>
      <c r="AA48" s="132"/>
      <c r="AB48" s="135"/>
    </row>
    <row r="49" spans="1:28" ht="13.5">
      <c r="A49" s="997"/>
      <c r="B49" s="983"/>
      <c r="C49" s="131" t="s">
        <v>151</v>
      </c>
      <c r="D49" s="297"/>
      <c r="E49" s="132"/>
      <c r="F49" s="133"/>
      <c r="G49" s="132"/>
      <c r="H49" s="135"/>
      <c r="I49" s="183"/>
      <c r="J49" s="133"/>
      <c r="K49" s="132"/>
      <c r="L49" s="135"/>
      <c r="M49" s="183"/>
      <c r="N49" s="133"/>
      <c r="O49" s="132"/>
      <c r="P49" s="135"/>
      <c r="Q49" s="183"/>
      <c r="R49" s="133"/>
      <c r="S49" s="132"/>
      <c r="T49" s="135"/>
      <c r="U49" s="183"/>
      <c r="V49" s="133"/>
      <c r="W49" s="132"/>
      <c r="X49" s="135"/>
      <c r="Y49" s="183"/>
      <c r="Z49" s="133"/>
      <c r="AA49" s="132"/>
      <c r="AB49" s="135"/>
    </row>
    <row r="50" spans="1:28" ht="14.25" thickBot="1">
      <c r="A50" s="999"/>
      <c r="B50" s="998"/>
      <c r="C50" s="177" t="s">
        <v>171</v>
      </c>
      <c r="D50" s="301"/>
      <c r="E50" s="178"/>
      <c r="F50" s="179"/>
      <c r="G50" s="178"/>
      <c r="H50" s="188"/>
      <c r="I50" s="186"/>
      <c r="J50" s="179"/>
      <c r="K50" s="178"/>
      <c r="L50" s="188"/>
      <c r="M50" s="186"/>
      <c r="N50" s="179"/>
      <c r="O50" s="178"/>
      <c r="P50" s="188"/>
      <c r="Q50" s="186"/>
      <c r="R50" s="179"/>
      <c r="S50" s="178"/>
      <c r="T50" s="188"/>
      <c r="U50" s="186"/>
      <c r="V50" s="179"/>
      <c r="W50" s="178"/>
      <c r="X50" s="188"/>
      <c r="Y50" s="186"/>
      <c r="Z50" s="179"/>
      <c r="AA50" s="178"/>
      <c r="AB50" s="188"/>
    </row>
    <row r="51" spans="1:28" ht="13.5" customHeight="1">
      <c r="A51" s="996" t="s">
        <v>241</v>
      </c>
      <c r="B51" s="995" t="s">
        <v>237</v>
      </c>
      <c r="C51" s="169" t="s">
        <v>167</v>
      </c>
      <c r="D51" s="296"/>
      <c r="E51" s="170"/>
      <c r="F51" s="171"/>
      <c r="G51" s="170"/>
      <c r="H51" s="187"/>
      <c r="I51" s="182"/>
      <c r="J51" s="171"/>
      <c r="K51" s="170"/>
      <c r="L51" s="187"/>
      <c r="M51" s="182"/>
      <c r="N51" s="171"/>
      <c r="O51" s="170"/>
      <c r="P51" s="187"/>
      <c r="Q51" s="182"/>
      <c r="R51" s="171"/>
      <c r="S51" s="170"/>
      <c r="T51" s="187"/>
      <c r="U51" s="182"/>
      <c r="V51" s="171"/>
      <c r="W51" s="170"/>
      <c r="X51" s="187"/>
      <c r="Y51" s="182"/>
      <c r="Z51" s="171"/>
      <c r="AA51" s="170"/>
      <c r="AB51" s="187"/>
    </row>
    <row r="52" spans="1:28" ht="13.5">
      <c r="A52" s="997"/>
      <c r="B52" s="983"/>
      <c r="C52" s="131" t="s">
        <v>168</v>
      </c>
      <c r="D52" s="297"/>
      <c r="E52" s="132"/>
      <c r="F52" s="133"/>
      <c r="G52" s="132"/>
      <c r="H52" s="135"/>
      <c r="I52" s="183"/>
      <c r="J52" s="133"/>
      <c r="K52" s="132"/>
      <c r="L52" s="135"/>
      <c r="M52" s="183"/>
      <c r="N52" s="133"/>
      <c r="O52" s="132"/>
      <c r="P52" s="135"/>
      <c r="Q52" s="183"/>
      <c r="R52" s="133"/>
      <c r="S52" s="132"/>
      <c r="T52" s="135"/>
      <c r="U52" s="183"/>
      <c r="V52" s="133"/>
      <c r="W52" s="132"/>
      <c r="X52" s="135"/>
      <c r="Y52" s="183"/>
      <c r="Z52" s="133"/>
      <c r="AA52" s="132"/>
      <c r="AB52" s="135"/>
    </row>
    <row r="53" spans="1:28" ht="13.5">
      <c r="A53" s="997"/>
      <c r="B53" s="983"/>
      <c r="C53" s="131" t="s">
        <v>169</v>
      </c>
      <c r="D53" s="297"/>
      <c r="E53" s="132"/>
      <c r="F53" s="133"/>
      <c r="G53" s="132"/>
      <c r="H53" s="135"/>
      <c r="I53" s="183"/>
      <c r="J53" s="133"/>
      <c r="K53" s="132"/>
      <c r="L53" s="135"/>
      <c r="M53" s="183"/>
      <c r="N53" s="133"/>
      <c r="O53" s="132"/>
      <c r="P53" s="135"/>
      <c r="Q53" s="183"/>
      <c r="R53" s="133"/>
      <c r="S53" s="132"/>
      <c r="T53" s="135"/>
      <c r="U53" s="183"/>
      <c r="V53" s="133"/>
      <c r="W53" s="132"/>
      <c r="X53" s="135"/>
      <c r="Y53" s="183"/>
      <c r="Z53" s="133"/>
      <c r="AA53" s="132"/>
      <c r="AB53" s="135"/>
    </row>
    <row r="54" spans="1:28" ht="13.5">
      <c r="A54" s="997"/>
      <c r="B54" s="983"/>
      <c r="C54" s="131" t="s">
        <v>170</v>
      </c>
      <c r="D54" s="297"/>
      <c r="E54" s="132"/>
      <c r="F54" s="133"/>
      <c r="G54" s="132"/>
      <c r="H54" s="135"/>
      <c r="I54" s="183"/>
      <c r="J54" s="133"/>
      <c r="K54" s="132"/>
      <c r="L54" s="135"/>
      <c r="M54" s="183"/>
      <c r="N54" s="133"/>
      <c r="O54" s="132"/>
      <c r="P54" s="135"/>
      <c r="Q54" s="183"/>
      <c r="R54" s="133"/>
      <c r="S54" s="132"/>
      <c r="T54" s="135"/>
      <c r="U54" s="183"/>
      <c r="V54" s="133"/>
      <c r="W54" s="132"/>
      <c r="X54" s="135"/>
      <c r="Y54" s="183"/>
      <c r="Z54" s="133"/>
      <c r="AA54" s="132"/>
      <c r="AB54" s="135"/>
    </row>
    <row r="55" spans="1:28" ht="13.5">
      <c r="A55" s="997"/>
      <c r="B55" s="983"/>
      <c r="C55" s="131" t="s">
        <v>151</v>
      </c>
      <c r="D55" s="297"/>
      <c r="E55" s="132"/>
      <c r="F55" s="133"/>
      <c r="G55" s="132"/>
      <c r="H55" s="135"/>
      <c r="I55" s="183"/>
      <c r="J55" s="133"/>
      <c r="K55" s="132"/>
      <c r="L55" s="135"/>
      <c r="M55" s="183"/>
      <c r="N55" s="133"/>
      <c r="O55" s="132"/>
      <c r="P55" s="135"/>
      <c r="Q55" s="183"/>
      <c r="R55" s="133"/>
      <c r="S55" s="132"/>
      <c r="T55" s="135"/>
      <c r="U55" s="183"/>
      <c r="V55" s="133"/>
      <c r="W55" s="132"/>
      <c r="X55" s="135"/>
      <c r="Y55" s="183"/>
      <c r="Z55" s="133"/>
      <c r="AA55" s="132"/>
      <c r="AB55" s="135"/>
    </row>
    <row r="56" spans="1:28" ht="13.5">
      <c r="A56" s="997"/>
      <c r="B56" s="984"/>
      <c r="C56" s="136" t="s">
        <v>171</v>
      </c>
      <c r="D56" s="298"/>
      <c r="E56" s="137"/>
      <c r="F56" s="138"/>
      <c r="G56" s="137"/>
      <c r="H56" s="140"/>
      <c r="I56" s="184"/>
      <c r="J56" s="138"/>
      <c r="K56" s="137"/>
      <c r="L56" s="140"/>
      <c r="M56" s="184"/>
      <c r="N56" s="138"/>
      <c r="O56" s="137"/>
      <c r="P56" s="140"/>
      <c r="Q56" s="184"/>
      <c r="R56" s="138"/>
      <c r="S56" s="137"/>
      <c r="T56" s="140"/>
      <c r="U56" s="184"/>
      <c r="V56" s="138"/>
      <c r="W56" s="137"/>
      <c r="X56" s="140"/>
      <c r="Y56" s="184"/>
      <c r="Z56" s="138"/>
      <c r="AA56" s="137"/>
      <c r="AB56" s="140"/>
    </row>
    <row r="57" spans="1:28" ht="13.5" customHeight="1">
      <c r="A57" s="997"/>
      <c r="B57" s="985" t="s">
        <v>238</v>
      </c>
      <c r="C57" s="126" t="s">
        <v>167</v>
      </c>
      <c r="D57" s="299"/>
      <c r="E57" s="127"/>
      <c r="F57" s="128"/>
      <c r="G57" s="127"/>
      <c r="H57" s="130"/>
      <c r="I57" s="185"/>
      <c r="J57" s="128"/>
      <c r="K57" s="127"/>
      <c r="L57" s="130"/>
      <c r="M57" s="185"/>
      <c r="N57" s="128"/>
      <c r="O57" s="127"/>
      <c r="P57" s="130"/>
      <c r="Q57" s="185"/>
      <c r="R57" s="128"/>
      <c r="S57" s="127"/>
      <c r="T57" s="130"/>
      <c r="U57" s="185"/>
      <c r="V57" s="128"/>
      <c r="W57" s="127"/>
      <c r="X57" s="130"/>
      <c r="Y57" s="185"/>
      <c r="Z57" s="128"/>
      <c r="AA57" s="127"/>
      <c r="AB57" s="130"/>
    </row>
    <row r="58" spans="1:28" ht="13.5">
      <c r="A58" s="997"/>
      <c r="B58" s="983"/>
      <c r="C58" s="131" t="s">
        <v>168</v>
      </c>
      <c r="D58" s="297"/>
      <c r="E58" s="132"/>
      <c r="F58" s="133"/>
      <c r="G58" s="132"/>
      <c r="H58" s="135"/>
      <c r="I58" s="183"/>
      <c r="J58" s="133"/>
      <c r="K58" s="132"/>
      <c r="L58" s="135"/>
      <c r="M58" s="183"/>
      <c r="N58" s="133"/>
      <c r="O58" s="132"/>
      <c r="P58" s="135"/>
      <c r="Q58" s="183"/>
      <c r="R58" s="133"/>
      <c r="S58" s="132"/>
      <c r="T58" s="135"/>
      <c r="U58" s="183"/>
      <c r="V58" s="133"/>
      <c r="W58" s="132"/>
      <c r="X58" s="135"/>
      <c r="Y58" s="183"/>
      <c r="Z58" s="133"/>
      <c r="AA58" s="132"/>
      <c r="AB58" s="135"/>
    </row>
    <row r="59" spans="1:28" ht="13.5">
      <c r="A59" s="997"/>
      <c r="B59" s="983"/>
      <c r="C59" s="131" t="s">
        <v>169</v>
      </c>
      <c r="D59" s="297"/>
      <c r="E59" s="132"/>
      <c r="F59" s="133"/>
      <c r="G59" s="132"/>
      <c r="H59" s="135"/>
      <c r="I59" s="183"/>
      <c r="J59" s="133"/>
      <c r="K59" s="132"/>
      <c r="L59" s="135"/>
      <c r="M59" s="183"/>
      <c r="N59" s="133"/>
      <c r="O59" s="132"/>
      <c r="P59" s="135"/>
      <c r="Q59" s="183"/>
      <c r="R59" s="133"/>
      <c r="S59" s="132"/>
      <c r="T59" s="135"/>
      <c r="U59" s="183"/>
      <c r="V59" s="133"/>
      <c r="W59" s="132"/>
      <c r="X59" s="135"/>
      <c r="Y59" s="183"/>
      <c r="Z59" s="133"/>
      <c r="AA59" s="132"/>
      <c r="AB59" s="135"/>
    </row>
    <row r="60" spans="1:28" ht="13.5">
      <c r="A60" s="997"/>
      <c r="B60" s="983"/>
      <c r="C60" s="131" t="s">
        <v>170</v>
      </c>
      <c r="D60" s="297"/>
      <c r="E60" s="132"/>
      <c r="F60" s="133"/>
      <c r="G60" s="132"/>
      <c r="H60" s="135"/>
      <c r="I60" s="183"/>
      <c r="J60" s="133"/>
      <c r="K60" s="132"/>
      <c r="L60" s="135"/>
      <c r="M60" s="183"/>
      <c r="N60" s="133"/>
      <c r="O60" s="132"/>
      <c r="P60" s="135"/>
      <c r="Q60" s="183"/>
      <c r="R60" s="133"/>
      <c r="S60" s="132"/>
      <c r="T60" s="135"/>
      <c r="U60" s="183"/>
      <c r="V60" s="133"/>
      <c r="W60" s="132"/>
      <c r="X60" s="135"/>
      <c r="Y60" s="183"/>
      <c r="Z60" s="133"/>
      <c r="AA60" s="132"/>
      <c r="AB60" s="135"/>
    </row>
    <row r="61" spans="1:28" ht="13.5">
      <c r="A61" s="997"/>
      <c r="B61" s="983"/>
      <c r="C61" s="131" t="s">
        <v>151</v>
      </c>
      <c r="D61" s="297"/>
      <c r="E61" s="132"/>
      <c r="F61" s="133"/>
      <c r="G61" s="132"/>
      <c r="H61" s="135"/>
      <c r="I61" s="183"/>
      <c r="J61" s="133"/>
      <c r="K61" s="132"/>
      <c r="L61" s="135"/>
      <c r="M61" s="183"/>
      <c r="N61" s="133"/>
      <c r="O61" s="132"/>
      <c r="P61" s="135"/>
      <c r="Q61" s="183"/>
      <c r="R61" s="133"/>
      <c r="S61" s="132"/>
      <c r="T61" s="135"/>
      <c r="U61" s="183"/>
      <c r="V61" s="133"/>
      <c r="W61" s="132"/>
      <c r="X61" s="135"/>
      <c r="Y61" s="183"/>
      <c r="Z61" s="133"/>
      <c r="AA61" s="132"/>
      <c r="AB61" s="135"/>
    </row>
    <row r="62" spans="1:28" ht="14.25" thickBot="1">
      <c r="A62" s="997"/>
      <c r="B62" s="984"/>
      <c r="C62" s="136" t="s">
        <v>171</v>
      </c>
      <c r="D62" s="298"/>
      <c r="E62" s="137"/>
      <c r="F62" s="138"/>
      <c r="G62" s="137"/>
      <c r="H62" s="140"/>
      <c r="I62" s="184"/>
      <c r="J62" s="138"/>
      <c r="K62" s="137"/>
      <c r="L62" s="140"/>
      <c r="M62" s="184"/>
      <c r="N62" s="138"/>
      <c r="O62" s="137"/>
      <c r="P62" s="140"/>
      <c r="Q62" s="184"/>
      <c r="R62" s="138"/>
      <c r="S62" s="137"/>
      <c r="T62" s="140"/>
      <c r="U62" s="184"/>
      <c r="V62" s="138"/>
      <c r="W62" s="137"/>
      <c r="X62" s="140"/>
      <c r="Y62" s="184"/>
      <c r="Z62" s="138"/>
      <c r="AA62" s="137"/>
      <c r="AB62" s="140"/>
    </row>
    <row r="63" spans="1:28" ht="13.5" customHeight="1">
      <c r="A63" s="989" t="s">
        <v>179</v>
      </c>
      <c r="B63" s="990"/>
      <c r="C63" s="169" t="s">
        <v>180</v>
      </c>
      <c r="D63" s="296"/>
      <c r="E63" s="170"/>
      <c r="F63" s="171"/>
      <c r="G63" s="170"/>
      <c r="H63" s="187"/>
      <c r="I63" s="182"/>
      <c r="J63" s="171"/>
      <c r="K63" s="170"/>
      <c r="L63" s="187"/>
      <c r="M63" s="182"/>
      <c r="N63" s="171"/>
      <c r="O63" s="170"/>
      <c r="P63" s="187"/>
      <c r="Q63" s="182"/>
      <c r="R63" s="171"/>
      <c r="S63" s="170"/>
      <c r="T63" s="187"/>
      <c r="U63" s="182"/>
      <c r="V63" s="171"/>
      <c r="W63" s="170"/>
      <c r="X63" s="187"/>
      <c r="Y63" s="182"/>
      <c r="Z63" s="171"/>
      <c r="AA63" s="170"/>
      <c r="AB63" s="187"/>
    </row>
    <row r="64" spans="1:28" ht="13.5">
      <c r="A64" s="991"/>
      <c r="B64" s="992"/>
      <c r="C64" s="131" t="s">
        <v>181</v>
      </c>
      <c r="D64" s="297"/>
      <c r="E64" s="132"/>
      <c r="F64" s="133"/>
      <c r="G64" s="132"/>
      <c r="H64" s="135"/>
      <c r="I64" s="183"/>
      <c r="J64" s="133"/>
      <c r="K64" s="132"/>
      <c r="L64" s="135"/>
      <c r="M64" s="183"/>
      <c r="N64" s="133"/>
      <c r="O64" s="132"/>
      <c r="P64" s="135"/>
      <c r="Q64" s="183"/>
      <c r="R64" s="133"/>
      <c r="S64" s="132"/>
      <c r="T64" s="135"/>
      <c r="U64" s="183"/>
      <c r="V64" s="133"/>
      <c r="W64" s="132"/>
      <c r="X64" s="135"/>
      <c r="Y64" s="183"/>
      <c r="Z64" s="133"/>
      <c r="AA64" s="132"/>
      <c r="AB64" s="135"/>
    </row>
    <row r="65" spans="1:28" ht="13.5">
      <c r="A65" s="991"/>
      <c r="B65" s="992"/>
      <c r="C65" s="131" t="s">
        <v>182</v>
      </c>
      <c r="D65" s="297"/>
      <c r="E65" s="132"/>
      <c r="F65" s="133"/>
      <c r="G65" s="132"/>
      <c r="H65" s="135"/>
      <c r="I65" s="183"/>
      <c r="J65" s="133"/>
      <c r="K65" s="132"/>
      <c r="L65" s="135"/>
      <c r="M65" s="183"/>
      <c r="N65" s="133"/>
      <c r="O65" s="132"/>
      <c r="P65" s="135"/>
      <c r="Q65" s="183"/>
      <c r="R65" s="133"/>
      <c r="S65" s="132"/>
      <c r="T65" s="135"/>
      <c r="U65" s="183"/>
      <c r="V65" s="133"/>
      <c r="W65" s="132"/>
      <c r="X65" s="135"/>
      <c r="Y65" s="183"/>
      <c r="Z65" s="133"/>
      <c r="AA65" s="132"/>
      <c r="AB65" s="135"/>
    </row>
    <row r="66" spans="1:28" ht="13.5">
      <c r="A66" s="991"/>
      <c r="B66" s="992"/>
      <c r="C66" s="131" t="s">
        <v>183</v>
      </c>
      <c r="D66" s="297"/>
      <c r="E66" s="132"/>
      <c r="F66" s="133"/>
      <c r="G66" s="132"/>
      <c r="H66" s="135"/>
      <c r="I66" s="183"/>
      <c r="J66" s="133"/>
      <c r="K66" s="132"/>
      <c r="L66" s="135"/>
      <c r="M66" s="183"/>
      <c r="N66" s="133"/>
      <c r="O66" s="132"/>
      <c r="P66" s="135"/>
      <c r="Q66" s="183"/>
      <c r="R66" s="133"/>
      <c r="S66" s="132"/>
      <c r="T66" s="135"/>
      <c r="U66" s="183"/>
      <c r="V66" s="133"/>
      <c r="W66" s="132"/>
      <c r="X66" s="135"/>
      <c r="Y66" s="183"/>
      <c r="Z66" s="133"/>
      <c r="AA66" s="132"/>
      <c r="AB66" s="135"/>
    </row>
    <row r="67" spans="1:28" ht="13.5">
      <c r="A67" s="991"/>
      <c r="B67" s="992"/>
      <c r="C67" s="131" t="s">
        <v>151</v>
      </c>
      <c r="D67" s="297"/>
      <c r="E67" s="132"/>
      <c r="F67" s="133"/>
      <c r="G67" s="132"/>
      <c r="H67" s="135"/>
      <c r="I67" s="183"/>
      <c r="J67" s="133"/>
      <c r="K67" s="132"/>
      <c r="L67" s="135"/>
      <c r="M67" s="183"/>
      <c r="N67" s="133"/>
      <c r="O67" s="132"/>
      <c r="P67" s="135"/>
      <c r="Q67" s="183"/>
      <c r="R67" s="133"/>
      <c r="S67" s="132"/>
      <c r="T67" s="135"/>
      <c r="U67" s="183"/>
      <c r="V67" s="133"/>
      <c r="W67" s="132"/>
      <c r="X67" s="135"/>
      <c r="Y67" s="183"/>
      <c r="Z67" s="133"/>
      <c r="AA67" s="132"/>
      <c r="AB67" s="135"/>
    </row>
    <row r="68" spans="1:28" ht="14.25" thickBot="1">
      <c r="A68" s="993"/>
      <c r="B68" s="994"/>
      <c r="C68" s="177" t="s">
        <v>184</v>
      </c>
      <c r="D68" s="301"/>
      <c r="E68" s="178"/>
      <c r="F68" s="179"/>
      <c r="G68" s="178"/>
      <c r="H68" s="188"/>
      <c r="I68" s="186"/>
      <c r="J68" s="179"/>
      <c r="K68" s="178"/>
      <c r="L68" s="188"/>
      <c r="M68" s="186"/>
      <c r="N68" s="179"/>
      <c r="O68" s="178"/>
      <c r="P68" s="188"/>
      <c r="Q68" s="186"/>
      <c r="R68" s="179"/>
      <c r="S68" s="178"/>
      <c r="T68" s="188"/>
      <c r="U68" s="186"/>
      <c r="V68" s="179"/>
      <c r="W68" s="178"/>
      <c r="X68" s="188"/>
      <c r="Y68" s="186"/>
      <c r="Z68" s="179"/>
      <c r="AA68" s="178"/>
      <c r="AB68" s="188"/>
    </row>
    <row r="69" spans="2:28" ht="13.5">
      <c r="B69" s="1000" t="s">
        <v>243</v>
      </c>
      <c r="C69" s="1000"/>
      <c r="D69" s="1000"/>
      <c r="E69" s="1000"/>
      <c r="F69" s="1000"/>
      <c r="G69" s="1000"/>
      <c r="H69" s="1000"/>
      <c r="I69" s="1000"/>
      <c r="J69" s="1000"/>
      <c r="K69" s="1000"/>
      <c r="L69" s="1000"/>
      <c r="M69" s="1000"/>
      <c r="N69" s="1000"/>
      <c r="O69" s="1000"/>
      <c r="P69" s="1000"/>
      <c r="Q69" s="1000"/>
      <c r="R69" s="1000"/>
      <c r="S69" s="1000"/>
      <c r="T69" s="1000"/>
      <c r="U69" s="1000"/>
      <c r="V69" s="1000"/>
      <c r="W69" s="1000"/>
      <c r="X69" s="1000"/>
      <c r="Y69" s="1000"/>
      <c r="Z69" s="1000"/>
      <c r="AA69" s="1000"/>
      <c r="AB69" s="1000"/>
    </row>
    <row r="70" spans="2:28" ht="13.5">
      <c r="B70" s="988" t="s">
        <v>185</v>
      </c>
      <c r="C70" s="988"/>
      <c r="D70" s="988"/>
      <c r="E70" s="988"/>
      <c r="F70" s="988"/>
      <c r="G70" s="988"/>
      <c r="H70" s="988"/>
      <c r="I70" s="988"/>
      <c r="J70" s="988"/>
      <c r="K70" s="988"/>
      <c r="L70" s="988"/>
      <c r="M70" s="988"/>
      <c r="N70" s="988"/>
      <c r="O70" s="988"/>
      <c r="P70" s="988"/>
      <c r="Q70" s="988"/>
      <c r="R70" s="988"/>
      <c r="S70" s="988"/>
      <c r="T70" s="988"/>
      <c r="U70" s="988"/>
      <c r="V70" s="988"/>
      <c r="W70" s="988"/>
      <c r="X70" s="988"/>
      <c r="Y70" s="988"/>
      <c r="Z70" s="988"/>
      <c r="AA70" s="988"/>
      <c r="AB70" s="988"/>
    </row>
  </sheetData>
  <sheetProtection/>
  <mergeCells count="17">
    <mergeCell ref="B39:B44"/>
    <mergeCell ref="B45:B50"/>
    <mergeCell ref="A3:A50"/>
    <mergeCell ref="B69:AB69"/>
    <mergeCell ref="B21:B26"/>
    <mergeCell ref="B27:B32"/>
    <mergeCell ref="B33:B38"/>
    <mergeCell ref="A1:AB1"/>
    <mergeCell ref="B3:B8"/>
    <mergeCell ref="B9:B14"/>
    <mergeCell ref="B15:B20"/>
    <mergeCell ref="A2:B2"/>
    <mergeCell ref="B70:AB70"/>
    <mergeCell ref="A63:B68"/>
    <mergeCell ref="B51:B56"/>
    <mergeCell ref="B57:B62"/>
    <mergeCell ref="A51:A62"/>
  </mergeCells>
  <printOptions/>
  <pageMargins left="0.7874015748031497" right="0.1968503937007874" top="0.5118110236220472" bottom="0.4" header="0.35433070866141736" footer="0.22"/>
  <pageSetup fitToHeight="1" fitToWidth="1" horizontalDpi="600" verticalDpi="600" orientation="portrait" paperSize="9" scale="88" r:id="rId4"/>
  <headerFooter alignWithMargins="0">
    <oddHeader>&amp;L&amp;12［様式３－１］（ユニット型）</oddHeader>
  </headerFooter>
  <drawing r:id="rId3"/>
  <legacyDrawing r:id="rId2"/>
</worksheet>
</file>

<file path=xl/worksheets/sheet20.xml><?xml version="1.0" encoding="utf-8"?>
<worksheet xmlns="http://schemas.openxmlformats.org/spreadsheetml/2006/main" xmlns:r="http://schemas.openxmlformats.org/officeDocument/2006/relationships">
  <sheetPr>
    <tabColor indexed="13"/>
    <pageSetUpPr fitToPage="1"/>
  </sheetPr>
  <dimension ref="A1:O59"/>
  <sheetViews>
    <sheetView view="pageBreakPreview" zoomScaleSheetLayoutView="100" zoomScalePageLayoutView="0" workbookViewId="0" topLeftCell="A1">
      <selection activeCell="L10" sqref="L10"/>
    </sheetView>
  </sheetViews>
  <sheetFormatPr defaultColWidth="9.00390625" defaultRowHeight="13.5"/>
  <cols>
    <col min="1" max="13" width="7.125" style="0" customWidth="1"/>
  </cols>
  <sheetData>
    <row r="1" spans="1:2" ht="23.25" customHeight="1">
      <c r="A1" s="1217" t="s">
        <v>66</v>
      </c>
      <c r="B1" s="1217"/>
    </row>
    <row r="2" spans="1:12" ht="27" customHeight="1">
      <c r="A2" s="1556" t="s">
        <v>57</v>
      </c>
      <c r="B2" s="1556"/>
      <c r="C2" s="1556"/>
      <c r="D2" s="1556"/>
      <c r="E2" s="1556"/>
      <c r="F2" s="1556"/>
      <c r="G2" s="1556"/>
      <c r="H2" s="1556"/>
      <c r="I2" s="1556"/>
      <c r="J2" s="1556"/>
      <c r="K2" s="1556"/>
      <c r="L2" s="1556"/>
    </row>
    <row r="3" spans="1:12" ht="13.5">
      <c r="A3" s="1209" t="s">
        <v>348</v>
      </c>
      <c r="B3" s="1209"/>
      <c r="C3" s="1209"/>
      <c r="D3" s="1209"/>
      <c r="E3" s="1209"/>
      <c r="F3" s="1209"/>
      <c r="G3" s="1209"/>
      <c r="H3" s="1209"/>
      <c r="I3" s="1209"/>
      <c r="J3" s="1209"/>
      <c r="K3" s="1209"/>
      <c r="L3" s="1209"/>
    </row>
    <row r="5" spans="1:3" ht="15.75" customHeight="1" thickBot="1">
      <c r="A5" s="1689" t="s">
        <v>127</v>
      </c>
      <c r="B5" s="1689"/>
      <c r="C5" s="1689"/>
    </row>
    <row r="6" spans="1:7" ht="18.75" customHeight="1" thickBot="1">
      <c r="A6" s="110" t="s">
        <v>214</v>
      </c>
      <c r="B6" s="111"/>
      <c r="C6" s="111"/>
      <c r="D6" s="152"/>
      <c r="E6" s="111" t="s">
        <v>646</v>
      </c>
      <c r="F6" s="112"/>
      <c r="G6" s="17"/>
    </row>
    <row r="8" spans="1:3" ht="16.5" customHeight="1" thickBot="1">
      <c r="A8" s="1557" t="s">
        <v>131</v>
      </c>
      <c r="B8" s="1557"/>
      <c r="C8" s="1557"/>
    </row>
    <row r="9" spans="1:11" ht="16.5" customHeight="1">
      <c r="A9" s="267"/>
      <c r="B9" s="267"/>
      <c r="C9" s="1231" t="s">
        <v>217</v>
      </c>
      <c r="D9" s="1232"/>
      <c r="E9" s="1232"/>
      <c r="F9" s="1232"/>
      <c r="G9" s="1232"/>
      <c r="H9" s="1232"/>
      <c r="I9" s="1233"/>
      <c r="J9" s="267"/>
      <c r="K9" s="267"/>
    </row>
    <row r="10" spans="1:9" ht="16.5" customHeight="1">
      <c r="A10" s="267"/>
      <c r="B10" s="268"/>
      <c r="C10" s="1687" t="s">
        <v>215</v>
      </c>
      <c r="D10" s="1688"/>
      <c r="E10" s="1688"/>
      <c r="F10" s="1688"/>
      <c r="G10" s="1632"/>
      <c r="H10" s="269"/>
      <c r="I10" s="270" t="s">
        <v>61</v>
      </c>
    </row>
    <row r="11" spans="1:9" ht="16.5" customHeight="1">
      <c r="A11" s="17"/>
      <c r="B11" s="164"/>
      <c r="C11" s="154" t="s">
        <v>62</v>
      </c>
      <c r="D11" s="75"/>
      <c r="E11" s="75"/>
      <c r="F11" s="75"/>
      <c r="G11" s="75"/>
      <c r="H11" s="75"/>
      <c r="I11" s="155"/>
    </row>
    <row r="12" spans="1:9" ht="16.5" customHeight="1">
      <c r="A12" s="267"/>
      <c r="B12" s="268"/>
      <c r="C12" s="1678"/>
      <c r="D12" s="1679"/>
      <c r="E12" s="1679"/>
      <c r="F12" s="1679"/>
      <c r="G12" s="1548"/>
      <c r="H12" s="2"/>
      <c r="I12" s="153" t="s">
        <v>61</v>
      </c>
    </row>
    <row r="13" spans="1:9" ht="16.5" customHeight="1">
      <c r="A13" s="267"/>
      <c r="B13" s="268"/>
      <c r="C13" s="1678"/>
      <c r="D13" s="1679"/>
      <c r="E13" s="1679"/>
      <c r="F13" s="1679"/>
      <c r="G13" s="1548"/>
      <c r="H13" s="2"/>
      <c r="I13" s="153" t="s">
        <v>61</v>
      </c>
    </row>
    <row r="14" spans="1:9" ht="16.5" customHeight="1">
      <c r="A14" s="267"/>
      <c r="B14" s="268"/>
      <c r="C14" s="1678"/>
      <c r="D14" s="1679"/>
      <c r="E14" s="1679"/>
      <c r="F14" s="1679"/>
      <c r="G14" s="1548"/>
      <c r="H14" s="2"/>
      <c r="I14" s="153" t="s">
        <v>61</v>
      </c>
    </row>
    <row r="15" spans="1:9" ht="16.5" customHeight="1">
      <c r="A15" s="267"/>
      <c r="B15" s="268"/>
      <c r="C15" s="1678"/>
      <c r="D15" s="1679"/>
      <c r="E15" s="1679"/>
      <c r="F15" s="1679"/>
      <c r="G15" s="1548"/>
      <c r="H15" s="2"/>
      <c r="I15" s="153" t="s">
        <v>61</v>
      </c>
    </row>
    <row r="16" spans="1:9" ht="16.5" customHeight="1">
      <c r="A16" s="267"/>
      <c r="B16" s="268"/>
      <c r="C16" s="1678"/>
      <c r="D16" s="1679"/>
      <c r="E16" s="1679"/>
      <c r="F16" s="1679"/>
      <c r="G16" s="1548"/>
      <c r="H16" s="2"/>
      <c r="I16" s="153" t="s">
        <v>61</v>
      </c>
    </row>
    <row r="17" spans="1:9" ht="16.5" customHeight="1">
      <c r="A17" s="267"/>
      <c r="B17" s="268"/>
      <c r="C17" s="1681" t="s">
        <v>212</v>
      </c>
      <c r="D17" s="1682"/>
      <c r="E17" s="1682"/>
      <c r="F17" s="1682"/>
      <c r="G17" s="1683"/>
      <c r="H17" s="271"/>
      <c r="I17" s="153" t="s">
        <v>61</v>
      </c>
    </row>
    <row r="18" spans="1:9" ht="16.5" customHeight="1" thickBot="1">
      <c r="A18" s="267"/>
      <c r="B18" s="268"/>
      <c r="C18" s="1684" t="s">
        <v>213</v>
      </c>
      <c r="D18" s="1685"/>
      <c r="E18" s="1685"/>
      <c r="F18" s="1685"/>
      <c r="G18" s="1686"/>
      <c r="H18" s="156">
        <f>ROUNDDOWN(H17*10.23,0)</f>
        <v>0</v>
      </c>
      <c r="I18" s="157" t="s">
        <v>625</v>
      </c>
    </row>
    <row r="19" spans="1:9" ht="16.5" customHeight="1">
      <c r="A19" s="267"/>
      <c r="B19" s="267"/>
      <c r="C19" s="1680" t="s">
        <v>216</v>
      </c>
      <c r="D19" s="1680"/>
      <c r="E19" s="1680"/>
      <c r="F19" s="1680"/>
      <c r="G19" s="1680"/>
      <c r="H19" s="1680"/>
      <c r="I19" s="1680"/>
    </row>
    <row r="20" spans="1:9" ht="20.25" customHeight="1" thickBot="1">
      <c r="A20" s="113" t="s">
        <v>86</v>
      </c>
      <c r="I20" s="275" t="s">
        <v>219</v>
      </c>
    </row>
    <row r="21" spans="1:13" ht="14.25" thickBot="1">
      <c r="A21" s="273"/>
      <c r="B21" t="s">
        <v>553</v>
      </c>
      <c r="C21" s="115">
        <f>$H$18</f>
        <v>0</v>
      </c>
      <c r="D21" t="s">
        <v>87</v>
      </c>
      <c r="E21" s="116">
        <f>$D$6</f>
        <v>0</v>
      </c>
      <c r="F21" t="s">
        <v>88</v>
      </c>
      <c r="G21">
        <v>365</v>
      </c>
      <c r="H21" t="s">
        <v>218</v>
      </c>
      <c r="I21" s="274"/>
      <c r="J21" s="1" t="s">
        <v>498</v>
      </c>
      <c r="K21" s="1676">
        <f>C21*E21*G21*I21</f>
        <v>0</v>
      </c>
      <c r="L21" s="1677"/>
      <c r="M21" t="s">
        <v>89</v>
      </c>
    </row>
    <row r="22" spans="1:11" ht="14.25" thickBot="1">
      <c r="A22" s="114"/>
      <c r="C22" s="272"/>
      <c r="D22" s="17"/>
      <c r="E22" s="163"/>
      <c r="F22" s="17"/>
      <c r="G22" s="17"/>
      <c r="H22" s="17"/>
      <c r="I22" s="17"/>
      <c r="K22" s="118"/>
    </row>
    <row r="23" spans="1:13" ht="14.25" thickBot="1">
      <c r="A23" s="114"/>
      <c r="C23" s="117"/>
      <c r="E23" s="109"/>
      <c r="I23" s="15"/>
      <c r="J23" s="15" t="s">
        <v>90</v>
      </c>
      <c r="K23" s="1672">
        <f>K21</f>
        <v>0</v>
      </c>
      <c r="L23" s="1673"/>
      <c r="M23" t="s">
        <v>574</v>
      </c>
    </row>
    <row r="24" spans="1:9" ht="20.25" customHeight="1" thickBot="1">
      <c r="A24" s="113" t="s">
        <v>91</v>
      </c>
      <c r="I24" s="275" t="s">
        <v>219</v>
      </c>
    </row>
    <row r="25" spans="1:13" ht="14.25" thickBot="1">
      <c r="A25" s="273"/>
      <c r="B25" t="s">
        <v>553</v>
      </c>
      <c r="C25" s="115">
        <f>$H$18</f>
        <v>0</v>
      </c>
      <c r="D25" t="s">
        <v>87</v>
      </c>
      <c r="E25" s="116">
        <f>$D$6</f>
        <v>0</v>
      </c>
      <c r="F25" t="s">
        <v>88</v>
      </c>
      <c r="G25">
        <v>365</v>
      </c>
      <c r="H25" t="s">
        <v>218</v>
      </c>
      <c r="I25" s="274"/>
      <c r="J25" s="1" t="s">
        <v>498</v>
      </c>
      <c r="K25" s="1676">
        <f>C25*E25*G25*I25</f>
        <v>0</v>
      </c>
      <c r="L25" s="1677"/>
      <c r="M25" t="s">
        <v>92</v>
      </c>
    </row>
    <row r="26" spans="1:12" s="17" customFormat="1" ht="14.25" thickBot="1">
      <c r="A26" s="56"/>
      <c r="C26" s="272"/>
      <c r="E26" s="163"/>
      <c r="J26"/>
      <c r="K26" s="118"/>
      <c r="L26"/>
    </row>
    <row r="27" spans="1:13" ht="14.25" thickBot="1">
      <c r="A27" s="114"/>
      <c r="C27" s="117"/>
      <c r="E27" s="109"/>
      <c r="I27" s="15"/>
      <c r="J27" s="15" t="s">
        <v>90</v>
      </c>
      <c r="K27" s="1672">
        <f>K25</f>
        <v>0</v>
      </c>
      <c r="L27" s="1673"/>
      <c r="M27" t="s">
        <v>575</v>
      </c>
    </row>
    <row r="29" spans="1:3" ht="13.5">
      <c r="A29" s="1594" t="s">
        <v>128</v>
      </c>
      <c r="B29" s="1594"/>
      <c r="C29" s="1594"/>
    </row>
    <row r="30" spans="1:9" ht="18.75" customHeight="1" thickBot="1">
      <c r="A30" s="113" t="s">
        <v>86</v>
      </c>
      <c r="I30" s="275" t="s">
        <v>219</v>
      </c>
    </row>
    <row r="31" spans="1:13" ht="14.25" thickBot="1">
      <c r="A31" s="273"/>
      <c r="B31" t="s">
        <v>553</v>
      </c>
      <c r="C31" s="115"/>
      <c r="D31" t="s">
        <v>87</v>
      </c>
      <c r="E31" s="116">
        <f>$D$6</f>
        <v>0</v>
      </c>
      <c r="F31" t="s">
        <v>88</v>
      </c>
      <c r="G31">
        <v>365</v>
      </c>
      <c r="H31" t="s">
        <v>218</v>
      </c>
      <c r="I31" s="274"/>
      <c r="J31" s="1" t="s">
        <v>498</v>
      </c>
      <c r="K31" s="1676">
        <f>C31*E31*G31*I31</f>
        <v>0</v>
      </c>
      <c r="L31" s="1677"/>
      <c r="M31" t="s">
        <v>89</v>
      </c>
    </row>
    <row r="32" spans="1:13" ht="14.25" thickBot="1">
      <c r="A32" s="56"/>
      <c r="B32" s="17"/>
      <c r="C32" s="272"/>
      <c r="D32" s="17"/>
      <c r="E32" s="163"/>
      <c r="F32" s="17"/>
      <c r="G32" s="17"/>
      <c r="H32" s="17"/>
      <c r="I32" s="17"/>
      <c r="K32" s="118"/>
      <c r="M32" s="17"/>
    </row>
    <row r="33" spans="1:13" ht="14.25" thickBot="1">
      <c r="A33" s="114"/>
      <c r="C33" s="117"/>
      <c r="E33" s="109"/>
      <c r="I33" s="15"/>
      <c r="J33" s="15" t="s">
        <v>90</v>
      </c>
      <c r="K33" s="1672">
        <f>K31</f>
        <v>0</v>
      </c>
      <c r="L33" s="1673"/>
      <c r="M33" t="s">
        <v>577</v>
      </c>
    </row>
    <row r="34" spans="1:9" ht="18" customHeight="1" thickBot="1">
      <c r="A34" s="113" t="s">
        <v>91</v>
      </c>
      <c r="I34" s="275" t="s">
        <v>219</v>
      </c>
    </row>
    <row r="35" spans="1:13" ht="14.25" thickBot="1">
      <c r="A35" s="273"/>
      <c r="B35" t="s">
        <v>553</v>
      </c>
      <c r="C35" s="115"/>
      <c r="D35" t="s">
        <v>87</v>
      </c>
      <c r="E35" s="116">
        <f>$D$6</f>
        <v>0</v>
      </c>
      <c r="F35" t="s">
        <v>88</v>
      </c>
      <c r="G35">
        <v>365</v>
      </c>
      <c r="H35" t="s">
        <v>218</v>
      </c>
      <c r="I35" s="274"/>
      <c r="J35" s="1" t="s">
        <v>498</v>
      </c>
      <c r="K35" s="1676">
        <f>C35*E35*G35*I35</f>
        <v>0</v>
      </c>
      <c r="L35" s="1677"/>
      <c r="M35" t="s">
        <v>92</v>
      </c>
    </row>
    <row r="36" spans="1:11" ht="14.25" thickBot="1">
      <c r="A36" s="56"/>
      <c r="B36" s="17"/>
      <c r="C36" s="272"/>
      <c r="D36" s="17"/>
      <c r="E36" s="163"/>
      <c r="F36" s="17"/>
      <c r="G36" s="17"/>
      <c r="H36" s="17"/>
      <c r="I36" s="17"/>
      <c r="K36" s="118"/>
    </row>
    <row r="37" spans="3:13" ht="14.25" thickBot="1">
      <c r="C37" s="117"/>
      <c r="E37" s="109"/>
      <c r="I37" s="15"/>
      <c r="J37" s="15" t="s">
        <v>90</v>
      </c>
      <c r="K37" s="1672">
        <f>K35</f>
        <v>0</v>
      </c>
      <c r="L37" s="1673"/>
      <c r="M37" t="s">
        <v>578</v>
      </c>
    </row>
    <row r="38" spans="9:11" ht="13.5">
      <c r="I38" s="1"/>
      <c r="J38" s="1"/>
      <c r="K38" s="118"/>
    </row>
    <row r="39" spans="1:3" ht="13.5">
      <c r="A39" s="1594" t="s">
        <v>129</v>
      </c>
      <c r="B39" s="1594"/>
      <c r="C39" s="1594"/>
    </row>
    <row r="40" spans="1:9" ht="18" customHeight="1" thickBot="1">
      <c r="A40" s="113" t="s">
        <v>86</v>
      </c>
      <c r="I40" s="275" t="s">
        <v>219</v>
      </c>
    </row>
    <row r="41" spans="1:13" ht="14.25" thickBot="1">
      <c r="A41" s="273"/>
      <c r="B41" t="s">
        <v>553</v>
      </c>
      <c r="C41" s="115"/>
      <c r="D41" t="s">
        <v>87</v>
      </c>
      <c r="E41" s="116">
        <f>$D$6</f>
        <v>0</v>
      </c>
      <c r="F41" t="s">
        <v>88</v>
      </c>
      <c r="G41">
        <v>365</v>
      </c>
      <c r="H41" t="s">
        <v>218</v>
      </c>
      <c r="I41" s="274"/>
      <c r="J41" s="1" t="s">
        <v>498</v>
      </c>
      <c r="K41" s="1674">
        <f>C41*E41*G41*I41</f>
        <v>0</v>
      </c>
      <c r="L41" s="1674"/>
      <c r="M41" t="s">
        <v>89</v>
      </c>
    </row>
    <row r="42" spans="1:13" ht="14.25" thickBot="1">
      <c r="A42" s="273"/>
      <c r="B42" t="s">
        <v>584</v>
      </c>
      <c r="C42" s="115"/>
      <c r="D42" t="s">
        <v>87</v>
      </c>
      <c r="E42" s="116">
        <f>$D$6</f>
        <v>0</v>
      </c>
      <c r="F42" t="s">
        <v>88</v>
      </c>
      <c r="G42">
        <v>365</v>
      </c>
      <c r="H42" t="s">
        <v>218</v>
      </c>
      <c r="I42" s="274"/>
      <c r="J42" s="1" t="s">
        <v>498</v>
      </c>
      <c r="K42" s="1675">
        <f>C42*E42*G42*I42</f>
        <v>0</v>
      </c>
      <c r="L42" s="1675"/>
      <c r="M42" t="s">
        <v>89</v>
      </c>
    </row>
    <row r="43" spans="1:13" ht="14.25" thickBot="1">
      <c r="A43" s="114"/>
      <c r="C43" s="117"/>
      <c r="E43" s="109"/>
      <c r="I43" s="15"/>
      <c r="J43" s="15" t="s">
        <v>90</v>
      </c>
      <c r="K43" s="1672">
        <f>K41+K42</f>
        <v>0</v>
      </c>
      <c r="L43" s="1673"/>
      <c r="M43" t="s">
        <v>579</v>
      </c>
    </row>
    <row r="44" spans="1:9" ht="18" customHeight="1" thickBot="1">
      <c r="A44" s="113" t="s">
        <v>91</v>
      </c>
      <c r="I44" s="275" t="s">
        <v>219</v>
      </c>
    </row>
    <row r="45" spans="1:13" ht="14.25" thickBot="1">
      <c r="A45" s="273"/>
      <c r="B45" t="s">
        <v>553</v>
      </c>
      <c r="C45" s="115"/>
      <c r="D45" t="s">
        <v>87</v>
      </c>
      <c r="E45" s="116">
        <f>$D$6</f>
        <v>0</v>
      </c>
      <c r="F45" t="s">
        <v>88</v>
      </c>
      <c r="G45">
        <v>365</v>
      </c>
      <c r="H45" t="s">
        <v>218</v>
      </c>
      <c r="I45" s="274"/>
      <c r="J45" s="1" t="s">
        <v>498</v>
      </c>
      <c r="K45" s="1674">
        <f>C45*E45*G45*I45</f>
        <v>0</v>
      </c>
      <c r="L45" s="1674"/>
      <c r="M45" t="s">
        <v>89</v>
      </c>
    </row>
    <row r="46" spans="1:13" ht="14.25" thickBot="1">
      <c r="A46" s="273"/>
      <c r="B46" t="s">
        <v>584</v>
      </c>
      <c r="C46" s="115"/>
      <c r="D46" t="s">
        <v>87</v>
      </c>
      <c r="E46" s="116">
        <f>$D$6</f>
        <v>0</v>
      </c>
      <c r="F46" t="s">
        <v>88</v>
      </c>
      <c r="G46">
        <v>365</v>
      </c>
      <c r="H46" t="s">
        <v>218</v>
      </c>
      <c r="I46" s="274"/>
      <c r="J46" s="1" t="s">
        <v>498</v>
      </c>
      <c r="K46" s="1675">
        <f>C46*E46*G46*I46</f>
        <v>0</v>
      </c>
      <c r="L46" s="1675"/>
      <c r="M46" t="s">
        <v>89</v>
      </c>
    </row>
    <row r="47" spans="9:13" ht="14.25" thickBot="1">
      <c r="I47" s="15"/>
      <c r="J47" s="15" t="s">
        <v>90</v>
      </c>
      <c r="K47" s="1670">
        <f>K45+K46</f>
        <v>0</v>
      </c>
      <c r="L47" s="1671"/>
      <c r="M47" t="s">
        <v>580</v>
      </c>
    </row>
    <row r="48" spans="9:11" ht="13.5">
      <c r="I48" s="1"/>
      <c r="K48" s="118"/>
    </row>
    <row r="49" spans="1:3" ht="14.25" thickBot="1">
      <c r="A49" s="1594" t="s">
        <v>130</v>
      </c>
      <c r="B49" s="1594"/>
      <c r="C49" s="1594"/>
    </row>
    <row r="50" spans="1:13" ht="14.25" thickBot="1">
      <c r="A50" s="76" t="s">
        <v>94</v>
      </c>
      <c r="E50" s="15" t="s">
        <v>584</v>
      </c>
      <c r="F50" t="s">
        <v>595</v>
      </c>
      <c r="K50" s="1672">
        <f>K23+K33+K43</f>
        <v>0</v>
      </c>
      <c r="L50" s="1673"/>
      <c r="M50" t="s">
        <v>585</v>
      </c>
    </row>
    <row r="51" spans="1:13" ht="14.25" thickBot="1">
      <c r="A51" s="76" t="s">
        <v>95</v>
      </c>
      <c r="E51" s="15" t="s">
        <v>584</v>
      </c>
      <c r="F51" t="s">
        <v>596</v>
      </c>
      <c r="K51" s="1672">
        <f>K27+K37+K47</f>
        <v>0</v>
      </c>
      <c r="L51" s="1673"/>
      <c r="M51" t="s">
        <v>588</v>
      </c>
    </row>
    <row r="54" spans="1:14" ht="14.25" thickBot="1">
      <c r="A54" s="1594" t="s">
        <v>70</v>
      </c>
      <c r="B54" s="1594"/>
      <c r="C54" s="1594"/>
      <c r="D54" s="1594"/>
      <c r="E54" s="1594"/>
      <c r="F54" s="1594"/>
      <c r="G54" s="1594"/>
      <c r="H54" s="1594"/>
      <c r="I54" s="1594"/>
      <c r="J54" s="1594"/>
      <c r="K54" s="1594"/>
      <c r="L54" s="1594"/>
      <c r="M54" s="76"/>
      <c r="N54" s="76"/>
    </row>
    <row r="55" spans="2:14" ht="14.25" thickBot="1">
      <c r="B55" s="1667" t="s">
        <v>597</v>
      </c>
      <c r="C55" s="1667"/>
      <c r="D55" s="1667"/>
      <c r="E55" s="1667"/>
      <c r="F55" s="1667"/>
      <c r="G55" s="1667"/>
      <c r="H55" s="1" t="s">
        <v>584</v>
      </c>
      <c r="I55" s="1668">
        <f>ROUNDUP(K50*(2/12),-4)</f>
        <v>0</v>
      </c>
      <c r="J55" s="1669"/>
      <c r="K55" s="1591" t="s">
        <v>591</v>
      </c>
      <c r="L55" s="1666"/>
      <c r="M55" s="1666"/>
      <c r="N55" s="679"/>
    </row>
    <row r="57" spans="1:14" ht="14.25" thickBot="1">
      <c r="A57" s="1594" t="s">
        <v>132</v>
      </c>
      <c r="B57" s="1594"/>
      <c r="C57" s="1594"/>
      <c r="D57" s="1594"/>
      <c r="E57" s="1594"/>
      <c r="F57" s="1594"/>
      <c r="G57" s="1594"/>
      <c r="H57" s="1594"/>
      <c r="I57" s="1594"/>
      <c r="J57" s="1594"/>
      <c r="K57" s="1594"/>
      <c r="L57" s="1594"/>
      <c r="M57" s="76"/>
      <c r="N57" s="76"/>
    </row>
    <row r="58" spans="2:15" ht="14.25" thickBot="1">
      <c r="B58" t="s">
        <v>96</v>
      </c>
      <c r="H58" s="1" t="s">
        <v>584</v>
      </c>
      <c r="I58" s="1668">
        <f>ROUNDUP(K23*0.35,-4)</f>
        <v>0</v>
      </c>
      <c r="J58" s="1669"/>
      <c r="K58" s="1591" t="s">
        <v>591</v>
      </c>
      <c r="L58" s="1666"/>
      <c r="M58" s="1666"/>
      <c r="O58" s="678"/>
    </row>
    <row r="59" spans="2:15" ht="14.25" thickBot="1">
      <c r="B59" t="s">
        <v>97</v>
      </c>
      <c r="H59" s="1" t="s">
        <v>584</v>
      </c>
      <c r="I59" s="1668">
        <f>ROUNDUP(K27*0.35,-4)</f>
        <v>0</v>
      </c>
      <c r="J59" s="1669"/>
      <c r="K59" s="1591" t="s">
        <v>591</v>
      </c>
      <c r="L59" s="1666"/>
      <c r="M59" s="1666"/>
      <c r="O59" s="678"/>
    </row>
  </sheetData>
  <sheetProtection/>
  <mergeCells count="43">
    <mergeCell ref="A2:L2"/>
    <mergeCell ref="A3:L3"/>
    <mergeCell ref="C15:G15"/>
    <mergeCell ref="C16:G16"/>
    <mergeCell ref="C10:G10"/>
    <mergeCell ref="A8:C8"/>
    <mergeCell ref="A5:C5"/>
    <mergeCell ref="C9:I9"/>
    <mergeCell ref="C12:G12"/>
    <mergeCell ref="A49:C49"/>
    <mergeCell ref="A39:C39"/>
    <mergeCell ref="A29:C29"/>
    <mergeCell ref="C13:G13"/>
    <mergeCell ref="C14:G14"/>
    <mergeCell ref="C19:I19"/>
    <mergeCell ref="C17:G17"/>
    <mergeCell ref="C18:G18"/>
    <mergeCell ref="A54:L54"/>
    <mergeCell ref="A57:L57"/>
    <mergeCell ref="K21:L21"/>
    <mergeCell ref="K23:L23"/>
    <mergeCell ref="K25:L25"/>
    <mergeCell ref="K27:L27"/>
    <mergeCell ref="K31:L31"/>
    <mergeCell ref="K33:L33"/>
    <mergeCell ref="K35:L35"/>
    <mergeCell ref="K37:L37"/>
    <mergeCell ref="K41:L41"/>
    <mergeCell ref="K51:L51"/>
    <mergeCell ref="K42:L42"/>
    <mergeCell ref="K43:L43"/>
    <mergeCell ref="K45:L45"/>
    <mergeCell ref="K46:L46"/>
    <mergeCell ref="K55:M55"/>
    <mergeCell ref="K58:M58"/>
    <mergeCell ref="K59:M59"/>
    <mergeCell ref="A1:B1"/>
    <mergeCell ref="B55:G55"/>
    <mergeCell ref="I55:J55"/>
    <mergeCell ref="I58:J58"/>
    <mergeCell ref="I59:J59"/>
    <mergeCell ref="K47:L47"/>
    <mergeCell ref="K50:L50"/>
  </mergeCells>
  <printOptions horizontalCentered="1"/>
  <pageMargins left="0.64" right="0.62" top="0.35433070866141736" bottom="0.4724409448818898" header="0.2362204724409449" footer="0.2362204724409449"/>
  <pageSetup fitToHeight="1" fitToWidth="1" horizontalDpi="400" verticalDpi="400" orientation="portrait" paperSize="9" scale="95" r:id="rId3"/>
  <legacyDrawing r:id="rId2"/>
</worksheet>
</file>

<file path=xl/worksheets/sheet21.xml><?xml version="1.0" encoding="utf-8"?>
<worksheet xmlns="http://schemas.openxmlformats.org/spreadsheetml/2006/main" xmlns:r="http://schemas.openxmlformats.org/officeDocument/2006/relationships">
  <sheetPr>
    <tabColor indexed="13"/>
    <pageSetUpPr fitToPage="1"/>
  </sheetPr>
  <dimension ref="A1:O59"/>
  <sheetViews>
    <sheetView view="pageBreakPreview" zoomScaleSheetLayoutView="100" zoomScalePageLayoutView="0" workbookViewId="0" topLeftCell="A1">
      <selection activeCell="M17" sqref="M17"/>
    </sheetView>
  </sheetViews>
  <sheetFormatPr defaultColWidth="9.00390625" defaultRowHeight="13.5"/>
  <cols>
    <col min="1" max="2" width="7.125" style="0" customWidth="1"/>
    <col min="3" max="3" width="7.375" style="0" customWidth="1"/>
    <col min="4" max="13" width="7.125" style="0" customWidth="1"/>
  </cols>
  <sheetData>
    <row r="1" spans="1:3" ht="23.25" customHeight="1">
      <c r="A1" s="1693" t="s">
        <v>754</v>
      </c>
      <c r="B1" s="1693"/>
      <c r="C1" s="1693"/>
    </row>
    <row r="2" spans="1:12" ht="27" customHeight="1">
      <c r="A2" s="1556" t="s">
        <v>57</v>
      </c>
      <c r="B2" s="1556"/>
      <c r="C2" s="1556"/>
      <c r="D2" s="1556"/>
      <c r="E2" s="1556"/>
      <c r="F2" s="1556"/>
      <c r="G2" s="1556"/>
      <c r="H2" s="1556"/>
      <c r="I2" s="1556"/>
      <c r="J2" s="1556"/>
      <c r="K2" s="1556"/>
      <c r="L2" s="1556"/>
    </row>
    <row r="3" spans="1:12" ht="13.5">
      <c r="A3" s="1209" t="s">
        <v>780</v>
      </c>
      <c r="B3" s="1209"/>
      <c r="C3" s="1209"/>
      <c r="D3" s="1209"/>
      <c r="E3" s="1209"/>
      <c r="F3" s="1209"/>
      <c r="G3" s="1209"/>
      <c r="H3" s="1209"/>
      <c r="I3" s="1209"/>
      <c r="J3" s="1209"/>
      <c r="K3" s="1209"/>
      <c r="L3" s="1209"/>
    </row>
    <row r="5" spans="1:3" ht="15.75" customHeight="1" thickBot="1">
      <c r="A5" s="1689" t="s">
        <v>755</v>
      </c>
      <c r="B5" s="1689"/>
      <c r="C5" s="1689"/>
    </row>
    <row r="6" spans="1:7" ht="18.75" customHeight="1" thickBot="1">
      <c r="A6" s="110" t="s">
        <v>756</v>
      </c>
      <c r="B6" s="111"/>
      <c r="C6" s="111"/>
      <c r="D6" s="152"/>
      <c r="E6" s="111" t="s">
        <v>615</v>
      </c>
      <c r="F6" s="112"/>
      <c r="G6" s="17"/>
    </row>
    <row r="8" spans="1:3" ht="16.5" customHeight="1" thickBot="1">
      <c r="A8" s="1557" t="s">
        <v>131</v>
      </c>
      <c r="B8" s="1557"/>
      <c r="C8" s="1557"/>
    </row>
    <row r="9" spans="1:11" ht="16.5" customHeight="1">
      <c r="A9" s="267"/>
      <c r="B9" s="267"/>
      <c r="C9" s="1231" t="s">
        <v>217</v>
      </c>
      <c r="D9" s="1232"/>
      <c r="E9" s="1232"/>
      <c r="F9" s="1232"/>
      <c r="G9" s="1232"/>
      <c r="H9" s="1232"/>
      <c r="I9" s="1233"/>
      <c r="J9" s="267"/>
      <c r="K9" s="267"/>
    </row>
    <row r="10" spans="1:11" ht="16.5" customHeight="1">
      <c r="A10" s="267"/>
      <c r="B10" s="267"/>
      <c r="C10" s="1690" t="s">
        <v>757</v>
      </c>
      <c r="D10" s="1691"/>
      <c r="E10" s="1691"/>
      <c r="F10" s="1691"/>
      <c r="G10" s="1691"/>
      <c r="H10" s="916"/>
      <c r="I10" s="270" t="s">
        <v>61</v>
      </c>
      <c r="J10" s="267"/>
      <c r="K10" s="267"/>
    </row>
    <row r="11" spans="1:11" ht="16.5" customHeight="1">
      <c r="A11" s="267"/>
      <c r="B11" s="267"/>
      <c r="C11" s="1690" t="s">
        <v>758</v>
      </c>
      <c r="D11" s="1691"/>
      <c r="E11" s="1691"/>
      <c r="F11" s="1691"/>
      <c r="G11" s="1691"/>
      <c r="H11" s="8"/>
      <c r="I11" s="270" t="s">
        <v>61</v>
      </c>
      <c r="J11" s="267"/>
      <c r="K11" s="267"/>
    </row>
    <row r="12" spans="1:13" ht="16.5" customHeight="1">
      <c r="A12" s="267"/>
      <c r="B12" s="268"/>
      <c r="C12" s="1687" t="s">
        <v>759</v>
      </c>
      <c r="D12" s="1688"/>
      <c r="E12" s="1688"/>
      <c r="F12" s="1688"/>
      <c r="G12" s="1632"/>
      <c r="H12" s="269"/>
      <c r="I12" s="270" t="s">
        <v>61</v>
      </c>
      <c r="K12" s="1694"/>
      <c r="L12" s="1694"/>
      <c r="M12" s="1694"/>
    </row>
    <row r="13" spans="1:11" ht="16.5" customHeight="1">
      <c r="A13" s="17"/>
      <c r="B13" s="164"/>
      <c r="C13" s="154" t="s">
        <v>62</v>
      </c>
      <c r="D13" s="75"/>
      <c r="E13" s="75"/>
      <c r="F13" s="75"/>
      <c r="G13" s="75"/>
      <c r="H13" s="75"/>
      <c r="I13" s="155"/>
      <c r="K13" t="s">
        <v>760</v>
      </c>
    </row>
    <row r="14" spans="1:9" ht="16.5" customHeight="1">
      <c r="A14" s="267"/>
      <c r="B14" s="268"/>
      <c r="C14" s="1678"/>
      <c r="D14" s="1679"/>
      <c r="E14" s="1679"/>
      <c r="F14" s="1679"/>
      <c r="G14" s="1548"/>
      <c r="H14" s="2"/>
      <c r="I14" s="153" t="s">
        <v>61</v>
      </c>
    </row>
    <row r="15" spans="1:9" ht="16.5" customHeight="1">
      <c r="A15" s="267"/>
      <c r="B15" s="268"/>
      <c r="C15" s="1678"/>
      <c r="D15" s="1679"/>
      <c r="E15" s="1679"/>
      <c r="F15" s="1679"/>
      <c r="G15" s="1548"/>
      <c r="H15" s="2"/>
      <c r="I15" s="153" t="s">
        <v>61</v>
      </c>
    </row>
    <row r="16" spans="1:9" ht="16.5" customHeight="1">
      <c r="A16" s="267"/>
      <c r="B16" s="268"/>
      <c r="C16" s="1678"/>
      <c r="D16" s="1679"/>
      <c r="E16" s="1679"/>
      <c r="F16" s="1679"/>
      <c r="G16" s="1548"/>
      <c r="H16" s="2"/>
      <c r="I16" s="153" t="s">
        <v>61</v>
      </c>
    </row>
    <row r="17" spans="1:9" ht="16.5" customHeight="1">
      <c r="A17" s="267"/>
      <c r="B17" s="268"/>
      <c r="C17" s="1681" t="s">
        <v>761</v>
      </c>
      <c r="D17" s="1682"/>
      <c r="E17" s="1682"/>
      <c r="F17" s="1682"/>
      <c r="G17" s="1683"/>
      <c r="H17" s="271"/>
      <c r="I17" s="153" t="s">
        <v>61</v>
      </c>
    </row>
    <row r="18" spans="1:9" ht="16.5" customHeight="1" thickBot="1">
      <c r="A18" s="267"/>
      <c r="B18" s="268"/>
      <c r="C18" s="1684" t="s">
        <v>762</v>
      </c>
      <c r="D18" s="1685"/>
      <c r="E18" s="1685"/>
      <c r="F18" s="1685"/>
      <c r="G18" s="1686"/>
      <c r="H18" s="156">
        <f>ROUNDDOWN(H17*10.42,0)</f>
        <v>0</v>
      </c>
      <c r="I18" s="157" t="s">
        <v>625</v>
      </c>
    </row>
    <row r="19" spans="1:9" ht="16.5" customHeight="1">
      <c r="A19" s="267"/>
      <c r="B19" s="267"/>
      <c r="C19" s="1680" t="s">
        <v>216</v>
      </c>
      <c r="D19" s="1680"/>
      <c r="E19" s="1680"/>
      <c r="F19" s="1680"/>
      <c r="G19" s="1680"/>
      <c r="H19" s="1680"/>
      <c r="I19" s="1680"/>
    </row>
    <row r="20" spans="1:9" ht="20.25" customHeight="1" thickBot="1">
      <c r="A20" s="113" t="s">
        <v>86</v>
      </c>
      <c r="I20" s="275" t="s">
        <v>219</v>
      </c>
    </row>
    <row r="21" spans="1:13" ht="14.25" thickBot="1">
      <c r="A21" s="273"/>
      <c r="B21" t="s">
        <v>763</v>
      </c>
      <c r="C21" s="115">
        <f>$H$18</f>
        <v>0</v>
      </c>
      <c r="D21" t="s">
        <v>87</v>
      </c>
      <c r="E21" s="116">
        <f>$D$6</f>
        <v>0</v>
      </c>
      <c r="F21" t="s">
        <v>764</v>
      </c>
      <c r="G21">
        <v>365</v>
      </c>
      <c r="H21" t="s">
        <v>218</v>
      </c>
      <c r="I21" s="274"/>
      <c r="J21" s="1" t="s">
        <v>765</v>
      </c>
      <c r="K21" s="1676">
        <f>C21*E21*G21*I21</f>
        <v>0</v>
      </c>
      <c r="L21" s="1677"/>
      <c r="M21" t="s">
        <v>89</v>
      </c>
    </row>
    <row r="22" spans="1:11" ht="14.25" thickBot="1">
      <c r="A22" s="114"/>
      <c r="C22" s="272"/>
      <c r="D22" s="17"/>
      <c r="E22" s="163"/>
      <c r="F22" s="17"/>
      <c r="G22" s="17"/>
      <c r="H22" s="17"/>
      <c r="I22" s="17"/>
      <c r="K22" s="118"/>
    </row>
    <row r="23" spans="1:13" ht="14.25" thickBot="1">
      <c r="A23" s="114"/>
      <c r="C23" s="117"/>
      <c r="E23" s="109"/>
      <c r="I23" s="15"/>
      <c r="J23" s="15" t="s">
        <v>90</v>
      </c>
      <c r="K23" s="1672">
        <f>K21</f>
        <v>0</v>
      </c>
      <c r="L23" s="1673"/>
      <c r="M23" t="s">
        <v>574</v>
      </c>
    </row>
    <row r="24" spans="1:9" ht="20.25" customHeight="1" thickBot="1">
      <c r="A24" s="113" t="s">
        <v>91</v>
      </c>
      <c r="I24" s="275" t="s">
        <v>219</v>
      </c>
    </row>
    <row r="25" spans="1:13" ht="14.25" thickBot="1">
      <c r="A25" s="273"/>
      <c r="B25" t="s">
        <v>766</v>
      </c>
      <c r="C25" s="115">
        <f>$H$18</f>
        <v>0</v>
      </c>
      <c r="D25" t="s">
        <v>87</v>
      </c>
      <c r="E25" s="116">
        <f>$D$6</f>
        <v>0</v>
      </c>
      <c r="F25" t="s">
        <v>764</v>
      </c>
      <c r="G25">
        <v>365</v>
      </c>
      <c r="H25" t="s">
        <v>218</v>
      </c>
      <c r="I25" s="274"/>
      <c r="J25" s="1" t="s">
        <v>767</v>
      </c>
      <c r="K25" s="1676">
        <f>C25*E25*G25*I25</f>
        <v>0</v>
      </c>
      <c r="L25" s="1677"/>
      <c r="M25" t="s">
        <v>92</v>
      </c>
    </row>
    <row r="26" spans="1:12" s="17" customFormat="1" ht="14.25" thickBot="1">
      <c r="A26" s="56"/>
      <c r="C26" s="272"/>
      <c r="E26" s="163"/>
      <c r="J26"/>
      <c r="K26" s="118"/>
      <c r="L26"/>
    </row>
    <row r="27" spans="1:13" ht="14.25" thickBot="1">
      <c r="A27" s="114"/>
      <c r="C27" s="117"/>
      <c r="E27" s="109"/>
      <c r="I27" s="15"/>
      <c r="J27" s="15" t="s">
        <v>90</v>
      </c>
      <c r="K27" s="1672">
        <f>K25</f>
        <v>0</v>
      </c>
      <c r="L27" s="1673"/>
      <c r="M27" t="s">
        <v>575</v>
      </c>
    </row>
    <row r="29" spans="1:3" ht="13.5">
      <c r="A29" s="1594" t="s">
        <v>128</v>
      </c>
      <c r="B29" s="1594"/>
      <c r="C29" s="1594"/>
    </row>
    <row r="30" spans="1:9" ht="18.75" customHeight="1" thickBot="1">
      <c r="A30" s="113" t="s">
        <v>86</v>
      </c>
      <c r="I30" s="275" t="s">
        <v>219</v>
      </c>
    </row>
    <row r="31" spans="1:13" ht="14.25" thickBot="1">
      <c r="A31" s="273"/>
      <c r="B31" t="s">
        <v>766</v>
      </c>
      <c r="C31" s="115"/>
      <c r="D31" t="s">
        <v>87</v>
      </c>
      <c r="E31" s="116">
        <f>$D$6</f>
        <v>0</v>
      </c>
      <c r="F31" t="s">
        <v>764</v>
      </c>
      <c r="G31">
        <v>365</v>
      </c>
      <c r="H31" t="s">
        <v>218</v>
      </c>
      <c r="I31" s="274"/>
      <c r="J31" s="1" t="s">
        <v>765</v>
      </c>
      <c r="K31" s="1676">
        <f>C31*E31*G31*I31</f>
        <v>0</v>
      </c>
      <c r="L31" s="1677"/>
      <c r="M31" t="s">
        <v>89</v>
      </c>
    </row>
    <row r="32" spans="1:13" ht="14.25" thickBot="1">
      <c r="A32" s="56"/>
      <c r="B32" s="17"/>
      <c r="C32" s="272"/>
      <c r="D32" s="17"/>
      <c r="E32" s="163"/>
      <c r="F32" s="17"/>
      <c r="G32" s="17"/>
      <c r="H32" s="17"/>
      <c r="I32" s="17"/>
      <c r="K32" s="118"/>
      <c r="M32" s="17"/>
    </row>
    <row r="33" spans="1:13" ht="14.25" thickBot="1">
      <c r="A33" s="114"/>
      <c r="C33" s="117"/>
      <c r="E33" s="109"/>
      <c r="I33" s="15"/>
      <c r="J33" s="15" t="s">
        <v>90</v>
      </c>
      <c r="K33" s="1672">
        <f>K31</f>
        <v>0</v>
      </c>
      <c r="L33" s="1673"/>
      <c r="M33" t="s">
        <v>577</v>
      </c>
    </row>
    <row r="34" spans="1:9" ht="18" customHeight="1" thickBot="1">
      <c r="A34" s="113" t="s">
        <v>91</v>
      </c>
      <c r="I34" s="275" t="s">
        <v>219</v>
      </c>
    </row>
    <row r="35" spans="1:13" ht="14.25" thickBot="1">
      <c r="A35" s="273"/>
      <c r="B35" t="s">
        <v>768</v>
      </c>
      <c r="C35" s="115"/>
      <c r="D35" t="s">
        <v>87</v>
      </c>
      <c r="E35" s="116">
        <f>$D$6</f>
        <v>0</v>
      </c>
      <c r="F35" t="s">
        <v>764</v>
      </c>
      <c r="G35">
        <v>365</v>
      </c>
      <c r="H35" t="s">
        <v>218</v>
      </c>
      <c r="I35" s="274"/>
      <c r="J35" s="1" t="s">
        <v>769</v>
      </c>
      <c r="K35" s="1676">
        <f>C35*E35*G35*I35</f>
        <v>0</v>
      </c>
      <c r="L35" s="1677"/>
      <c r="M35" t="s">
        <v>92</v>
      </c>
    </row>
    <row r="36" spans="1:11" ht="14.25" thickBot="1">
      <c r="A36" s="56"/>
      <c r="B36" s="17"/>
      <c r="C36" s="272"/>
      <c r="D36" s="17"/>
      <c r="E36" s="163"/>
      <c r="F36" s="17"/>
      <c r="G36" s="17"/>
      <c r="H36" s="17"/>
      <c r="I36" s="17"/>
      <c r="K36" s="118"/>
    </row>
    <row r="37" spans="3:13" ht="14.25" thickBot="1">
      <c r="C37" s="117"/>
      <c r="E37" s="109"/>
      <c r="I37" s="15"/>
      <c r="J37" s="15" t="s">
        <v>90</v>
      </c>
      <c r="K37" s="1672">
        <f>K35</f>
        <v>0</v>
      </c>
      <c r="L37" s="1673"/>
      <c r="M37" t="s">
        <v>578</v>
      </c>
    </row>
    <row r="38" spans="9:11" ht="13.5">
      <c r="I38" s="1"/>
      <c r="J38" s="1"/>
      <c r="K38" s="118"/>
    </row>
    <row r="39" spans="1:3" ht="13.5">
      <c r="A39" s="1594" t="s">
        <v>129</v>
      </c>
      <c r="B39" s="1594"/>
      <c r="C39" s="1594"/>
    </row>
    <row r="40" spans="1:9" ht="18" customHeight="1" thickBot="1">
      <c r="A40" s="113" t="s">
        <v>86</v>
      </c>
      <c r="I40" s="275" t="s">
        <v>219</v>
      </c>
    </row>
    <row r="41" spans="1:13" ht="14.25" thickBot="1">
      <c r="A41" s="273"/>
      <c r="B41" t="s">
        <v>770</v>
      </c>
      <c r="C41" s="115"/>
      <c r="D41" t="s">
        <v>87</v>
      </c>
      <c r="E41" s="116">
        <f>$D$6</f>
        <v>0</v>
      </c>
      <c r="F41" t="s">
        <v>764</v>
      </c>
      <c r="G41">
        <v>365</v>
      </c>
      <c r="H41" t="s">
        <v>218</v>
      </c>
      <c r="I41" s="274"/>
      <c r="J41" s="1" t="s">
        <v>769</v>
      </c>
      <c r="K41" s="1674">
        <f>C41*E41*G41*I41</f>
        <v>0</v>
      </c>
      <c r="L41" s="1674"/>
      <c r="M41" t="s">
        <v>89</v>
      </c>
    </row>
    <row r="42" spans="1:13" ht="14.25" thickBot="1">
      <c r="A42" s="273"/>
      <c r="B42" t="s">
        <v>768</v>
      </c>
      <c r="C42" s="115"/>
      <c r="D42" t="s">
        <v>87</v>
      </c>
      <c r="E42" s="116">
        <f>$D$6</f>
        <v>0</v>
      </c>
      <c r="F42" t="s">
        <v>764</v>
      </c>
      <c r="G42">
        <v>365</v>
      </c>
      <c r="H42" t="s">
        <v>218</v>
      </c>
      <c r="I42" s="274"/>
      <c r="J42" s="1" t="s">
        <v>769</v>
      </c>
      <c r="K42" s="1675">
        <f>C42*E42*G42*I42</f>
        <v>0</v>
      </c>
      <c r="L42" s="1675"/>
      <c r="M42" t="s">
        <v>89</v>
      </c>
    </row>
    <row r="43" spans="1:13" ht="14.25" thickBot="1">
      <c r="A43" s="114"/>
      <c r="C43" s="117"/>
      <c r="E43" s="109"/>
      <c r="I43" s="15"/>
      <c r="J43" s="15" t="s">
        <v>90</v>
      </c>
      <c r="K43" s="1672">
        <f>K41+K42</f>
        <v>0</v>
      </c>
      <c r="L43" s="1673"/>
      <c r="M43" t="s">
        <v>579</v>
      </c>
    </row>
    <row r="44" spans="1:9" ht="18" customHeight="1" thickBot="1">
      <c r="A44" s="113" t="s">
        <v>91</v>
      </c>
      <c r="I44" s="275" t="s">
        <v>219</v>
      </c>
    </row>
    <row r="45" spans="1:13" ht="14.25" thickBot="1">
      <c r="A45" s="273"/>
      <c r="B45" t="s">
        <v>770</v>
      </c>
      <c r="C45" s="115"/>
      <c r="D45" t="s">
        <v>87</v>
      </c>
      <c r="E45" s="116">
        <f>$D$6</f>
        <v>0</v>
      </c>
      <c r="F45" t="s">
        <v>764</v>
      </c>
      <c r="G45">
        <v>365</v>
      </c>
      <c r="H45" t="s">
        <v>218</v>
      </c>
      <c r="I45" s="274"/>
      <c r="J45" s="1" t="s">
        <v>771</v>
      </c>
      <c r="K45" s="1674">
        <f>C45*E45*G45*I45</f>
        <v>0</v>
      </c>
      <c r="L45" s="1674"/>
      <c r="M45" t="s">
        <v>89</v>
      </c>
    </row>
    <row r="46" spans="1:13" ht="14.25" thickBot="1">
      <c r="A46" s="273"/>
      <c r="B46" t="s">
        <v>770</v>
      </c>
      <c r="C46" s="115"/>
      <c r="D46" t="s">
        <v>87</v>
      </c>
      <c r="E46" s="116">
        <f>$D$6</f>
        <v>0</v>
      </c>
      <c r="F46" t="s">
        <v>764</v>
      </c>
      <c r="G46">
        <v>365</v>
      </c>
      <c r="H46" t="s">
        <v>218</v>
      </c>
      <c r="I46" s="274"/>
      <c r="J46" s="1" t="s">
        <v>769</v>
      </c>
      <c r="K46" s="1675">
        <f>C46*E46*G46*I46</f>
        <v>0</v>
      </c>
      <c r="L46" s="1675"/>
      <c r="M46" t="s">
        <v>89</v>
      </c>
    </row>
    <row r="47" spans="9:13" ht="14.25" thickBot="1">
      <c r="I47" s="15"/>
      <c r="J47" s="15" t="s">
        <v>90</v>
      </c>
      <c r="K47" s="1670">
        <f>K45+K46</f>
        <v>0</v>
      </c>
      <c r="L47" s="1671"/>
      <c r="M47" t="s">
        <v>580</v>
      </c>
    </row>
    <row r="48" spans="9:11" ht="13.5">
      <c r="I48" s="1"/>
      <c r="K48" s="118"/>
    </row>
    <row r="49" spans="1:3" ht="14.25" thickBot="1">
      <c r="A49" s="1594" t="s">
        <v>130</v>
      </c>
      <c r="B49" s="1594"/>
      <c r="C49" s="1594"/>
    </row>
    <row r="50" spans="1:13" ht="14.25" thickBot="1">
      <c r="A50" s="76" t="s">
        <v>94</v>
      </c>
      <c r="E50" s="15" t="s">
        <v>770</v>
      </c>
      <c r="F50" t="s">
        <v>772</v>
      </c>
      <c r="K50" s="1672">
        <f>K23+K33+K43</f>
        <v>0</v>
      </c>
      <c r="L50" s="1673"/>
      <c r="M50" t="s">
        <v>585</v>
      </c>
    </row>
    <row r="51" spans="1:13" ht="14.25" thickBot="1">
      <c r="A51" s="76" t="s">
        <v>95</v>
      </c>
      <c r="E51" s="15" t="s">
        <v>770</v>
      </c>
      <c r="F51" t="s">
        <v>773</v>
      </c>
      <c r="K51" s="1672">
        <f>K27+K37+K47</f>
        <v>0</v>
      </c>
      <c r="L51" s="1673"/>
      <c r="M51" t="s">
        <v>588</v>
      </c>
    </row>
    <row r="54" spans="1:14" ht="14.25" thickBot="1">
      <c r="A54" s="1594" t="s">
        <v>70</v>
      </c>
      <c r="B54" s="1594"/>
      <c r="C54" s="1594"/>
      <c r="D54" s="1594"/>
      <c r="E54" s="1594"/>
      <c r="F54" s="1594"/>
      <c r="G54" s="1594"/>
      <c r="H54" s="1594"/>
      <c r="I54" s="1594"/>
      <c r="J54" s="1594"/>
      <c r="K54" s="1594"/>
      <c r="L54" s="1594"/>
      <c r="M54" s="76"/>
      <c r="N54" s="76"/>
    </row>
    <row r="55" spans="2:14" ht="14.25" thickBot="1">
      <c r="B55" s="1692" t="s">
        <v>597</v>
      </c>
      <c r="C55" s="1692"/>
      <c r="D55" s="1692"/>
      <c r="E55" s="1692"/>
      <c r="F55" s="1692"/>
      <c r="G55" s="1692"/>
      <c r="H55" s="1" t="s">
        <v>770</v>
      </c>
      <c r="I55" s="1668">
        <f>ROUNDUP(K50*(2/12),-4)</f>
        <v>0</v>
      </c>
      <c r="J55" s="1669"/>
      <c r="K55" s="1591" t="s">
        <v>591</v>
      </c>
      <c r="L55" s="1666"/>
      <c r="M55" s="1666"/>
      <c r="N55" s="679"/>
    </row>
    <row r="57" spans="1:14" ht="14.25" thickBot="1">
      <c r="A57" s="1594" t="s">
        <v>132</v>
      </c>
      <c r="B57" s="1594"/>
      <c r="C57" s="1594"/>
      <c r="D57" s="1594"/>
      <c r="E57" s="1594"/>
      <c r="F57" s="1594"/>
      <c r="G57" s="1594"/>
      <c r="H57" s="1594"/>
      <c r="I57" s="1594"/>
      <c r="J57" s="1594"/>
      <c r="K57" s="1594"/>
      <c r="L57" s="1594"/>
      <c r="M57" s="76"/>
      <c r="N57" s="76"/>
    </row>
    <row r="58" spans="2:15" ht="14.25" thickBot="1">
      <c r="B58" t="s">
        <v>96</v>
      </c>
      <c r="H58" s="1" t="s">
        <v>770</v>
      </c>
      <c r="I58" s="1668">
        <f>ROUNDUP(K23*0.35,-4)</f>
        <v>0</v>
      </c>
      <c r="J58" s="1669"/>
      <c r="K58" s="1591" t="s">
        <v>591</v>
      </c>
      <c r="L58" s="1666"/>
      <c r="M58" s="1666"/>
      <c r="O58" s="678"/>
    </row>
    <row r="59" spans="2:15" ht="14.25" thickBot="1">
      <c r="B59" t="s">
        <v>97</v>
      </c>
      <c r="H59" s="1" t="s">
        <v>770</v>
      </c>
      <c r="I59" s="1668">
        <f>ROUNDUP(K27*0.35,-4)</f>
        <v>0</v>
      </c>
      <c r="J59" s="1669"/>
      <c r="K59" s="1591" t="s">
        <v>591</v>
      </c>
      <c r="L59" s="1666"/>
      <c r="M59" s="1666"/>
      <c r="O59" s="678"/>
    </row>
  </sheetData>
  <sheetProtection/>
  <mergeCells count="44">
    <mergeCell ref="A57:L57"/>
    <mergeCell ref="I58:J58"/>
    <mergeCell ref="K58:M58"/>
    <mergeCell ref="I59:J59"/>
    <mergeCell ref="K59:M59"/>
    <mergeCell ref="A1:C1"/>
    <mergeCell ref="C11:G11"/>
    <mergeCell ref="K12:M12"/>
    <mergeCell ref="K47:L47"/>
    <mergeCell ref="A49:C49"/>
    <mergeCell ref="K50:L50"/>
    <mergeCell ref="K51:L51"/>
    <mergeCell ref="A54:L54"/>
    <mergeCell ref="B55:G55"/>
    <mergeCell ref="I55:J55"/>
    <mergeCell ref="K55:M55"/>
    <mergeCell ref="A39:C39"/>
    <mergeCell ref="K41:L41"/>
    <mergeCell ref="K42:L42"/>
    <mergeCell ref="K43:L43"/>
    <mergeCell ref="K45:L45"/>
    <mergeCell ref="K46:L46"/>
    <mergeCell ref="K27:L27"/>
    <mergeCell ref="A29:C29"/>
    <mergeCell ref="K31:L31"/>
    <mergeCell ref="K33:L33"/>
    <mergeCell ref="K35:L35"/>
    <mergeCell ref="K37:L37"/>
    <mergeCell ref="C17:G17"/>
    <mergeCell ref="C18:G18"/>
    <mergeCell ref="C19:I19"/>
    <mergeCell ref="K21:L21"/>
    <mergeCell ref="K23:L23"/>
    <mergeCell ref="K25:L25"/>
    <mergeCell ref="C10:G10"/>
    <mergeCell ref="C12:G12"/>
    <mergeCell ref="C14:G14"/>
    <mergeCell ref="C15:G15"/>
    <mergeCell ref="C16:G16"/>
    <mergeCell ref="A2:L2"/>
    <mergeCell ref="A3:L3"/>
    <mergeCell ref="A5:C5"/>
    <mergeCell ref="A8:C8"/>
    <mergeCell ref="C9:I9"/>
  </mergeCells>
  <printOptions horizontalCentered="1"/>
  <pageMargins left="0.64" right="0.62" top="0.35433070866141736" bottom="0.4724409448818898" header="0.2362204724409449" footer="0.2362204724409449"/>
  <pageSetup fitToHeight="1" fitToWidth="1" horizontalDpi="400" verticalDpi="400" orientation="portrait" paperSize="9" scale="95" r:id="rId3"/>
  <legacyDrawing r:id="rId2"/>
</worksheet>
</file>

<file path=xl/worksheets/sheet22.xml><?xml version="1.0" encoding="utf-8"?>
<worksheet xmlns="http://schemas.openxmlformats.org/spreadsheetml/2006/main" xmlns:r="http://schemas.openxmlformats.org/officeDocument/2006/relationships">
  <sheetPr>
    <tabColor indexed="13"/>
    <pageSetUpPr fitToPage="1"/>
  </sheetPr>
  <dimension ref="A1:O59"/>
  <sheetViews>
    <sheetView view="pageBreakPreview" zoomScaleSheetLayoutView="100" zoomScalePageLayoutView="0" workbookViewId="0" topLeftCell="A1">
      <selection activeCell="O22" sqref="O22"/>
    </sheetView>
  </sheetViews>
  <sheetFormatPr defaultColWidth="9.00390625" defaultRowHeight="13.5"/>
  <cols>
    <col min="1" max="13" width="7.125" style="0" customWidth="1"/>
  </cols>
  <sheetData>
    <row r="1" spans="1:3" ht="23.25" customHeight="1">
      <c r="A1" s="1693" t="s">
        <v>774</v>
      </c>
      <c r="B1" s="1693"/>
      <c r="C1" s="1693"/>
    </row>
    <row r="2" spans="1:12" ht="27" customHeight="1">
      <c r="A2" s="1556" t="s">
        <v>57</v>
      </c>
      <c r="B2" s="1556"/>
      <c r="C2" s="1556"/>
      <c r="D2" s="1556"/>
      <c r="E2" s="1556"/>
      <c r="F2" s="1556"/>
      <c r="G2" s="1556"/>
      <c r="H2" s="1556"/>
      <c r="I2" s="1556"/>
      <c r="J2" s="1556"/>
      <c r="K2" s="1556"/>
      <c r="L2" s="1556"/>
    </row>
    <row r="3" spans="1:12" ht="13.5">
      <c r="A3" s="1209" t="s">
        <v>781</v>
      </c>
      <c r="B3" s="1209"/>
      <c r="C3" s="1209"/>
      <c r="D3" s="1209"/>
      <c r="E3" s="1209"/>
      <c r="F3" s="1209"/>
      <c r="G3" s="1209"/>
      <c r="H3" s="1209"/>
      <c r="I3" s="1209"/>
      <c r="J3" s="1209"/>
      <c r="K3" s="1209"/>
      <c r="L3" s="1209"/>
    </row>
    <row r="5" spans="1:4" ht="15.75" customHeight="1" thickBot="1">
      <c r="A5" s="1695" t="s">
        <v>775</v>
      </c>
      <c r="B5" s="1695"/>
      <c r="C5" s="1695"/>
      <c r="D5" s="1695"/>
    </row>
    <row r="6" spans="1:13" ht="18.75" customHeight="1" thickBot="1">
      <c r="A6" s="110" t="s">
        <v>776</v>
      </c>
      <c r="B6" s="111"/>
      <c r="C6" s="111"/>
      <c r="D6" s="925"/>
      <c r="E6" s="152"/>
      <c r="F6" s="926" t="s">
        <v>646</v>
      </c>
      <c r="G6" s="17"/>
      <c r="M6" s="17"/>
    </row>
    <row r="7" ht="13.5">
      <c r="D7" s="927"/>
    </row>
    <row r="8" spans="1:3" ht="16.5" customHeight="1" thickBot="1">
      <c r="A8" s="1557" t="s">
        <v>131</v>
      </c>
      <c r="B8" s="1557"/>
      <c r="C8" s="1557"/>
    </row>
    <row r="9" spans="1:11" ht="16.5" customHeight="1">
      <c r="A9" s="267"/>
      <c r="B9" s="267"/>
      <c r="C9" s="1231" t="s">
        <v>217</v>
      </c>
      <c r="D9" s="1232"/>
      <c r="E9" s="1232"/>
      <c r="F9" s="1232"/>
      <c r="G9" s="1232"/>
      <c r="H9" s="1232"/>
      <c r="I9" s="1233"/>
      <c r="J9" s="267"/>
      <c r="K9" s="267"/>
    </row>
    <row r="10" spans="1:9" ht="16.5" customHeight="1">
      <c r="A10" s="267"/>
      <c r="B10" s="268"/>
      <c r="C10" s="1687" t="s">
        <v>777</v>
      </c>
      <c r="D10" s="1688"/>
      <c r="E10" s="1688"/>
      <c r="F10" s="1688"/>
      <c r="G10" s="1632"/>
      <c r="H10" s="269"/>
      <c r="I10" s="270" t="s">
        <v>61</v>
      </c>
    </row>
    <row r="11" spans="1:9" ht="16.5" customHeight="1">
      <c r="A11" s="17"/>
      <c r="B11" s="164"/>
      <c r="C11" s="154" t="s">
        <v>62</v>
      </c>
      <c r="D11" s="75"/>
      <c r="E11" s="75"/>
      <c r="F11" s="75"/>
      <c r="G11" s="75"/>
      <c r="H11" s="75"/>
      <c r="I11" s="155"/>
    </row>
    <row r="12" spans="1:9" ht="16.5" customHeight="1">
      <c r="A12" s="267"/>
      <c r="B12" s="268"/>
      <c r="C12" s="1678"/>
      <c r="D12" s="1679"/>
      <c r="E12" s="1679"/>
      <c r="F12" s="1679"/>
      <c r="G12" s="1548"/>
      <c r="H12" s="2"/>
      <c r="I12" s="153" t="s">
        <v>61</v>
      </c>
    </row>
    <row r="13" spans="1:9" ht="16.5" customHeight="1">
      <c r="A13" s="267"/>
      <c r="B13" s="268"/>
      <c r="C13" s="1678"/>
      <c r="D13" s="1679"/>
      <c r="E13" s="1679"/>
      <c r="F13" s="1679"/>
      <c r="G13" s="1548"/>
      <c r="H13" s="2"/>
      <c r="I13" s="153" t="s">
        <v>61</v>
      </c>
    </row>
    <row r="14" spans="1:9" ht="16.5" customHeight="1">
      <c r="A14" s="267"/>
      <c r="B14" s="268"/>
      <c r="C14" s="1678"/>
      <c r="D14" s="1679"/>
      <c r="E14" s="1679"/>
      <c r="F14" s="1679"/>
      <c r="G14" s="1548"/>
      <c r="H14" s="2"/>
      <c r="I14" s="153" t="s">
        <v>61</v>
      </c>
    </row>
    <row r="15" spans="1:9" ht="16.5" customHeight="1">
      <c r="A15" s="267"/>
      <c r="B15" s="268"/>
      <c r="C15" s="1678"/>
      <c r="D15" s="1679"/>
      <c r="E15" s="1679"/>
      <c r="F15" s="1679"/>
      <c r="G15" s="1548"/>
      <c r="H15" s="2"/>
      <c r="I15" s="153" t="s">
        <v>61</v>
      </c>
    </row>
    <row r="16" spans="1:9" ht="16.5" customHeight="1">
      <c r="A16" s="267"/>
      <c r="B16" s="268"/>
      <c r="C16" s="1678"/>
      <c r="D16" s="1679"/>
      <c r="E16" s="1679"/>
      <c r="F16" s="1679"/>
      <c r="G16" s="1548"/>
      <c r="H16" s="2"/>
      <c r="I16" s="153" t="s">
        <v>61</v>
      </c>
    </row>
    <row r="17" spans="1:9" ht="16.5" customHeight="1">
      <c r="A17" s="267"/>
      <c r="B17" s="268"/>
      <c r="C17" s="1681" t="s">
        <v>212</v>
      </c>
      <c r="D17" s="1682"/>
      <c r="E17" s="1682"/>
      <c r="F17" s="1682"/>
      <c r="G17" s="1683"/>
      <c r="H17" s="271"/>
      <c r="I17" s="153" t="s">
        <v>61</v>
      </c>
    </row>
    <row r="18" spans="1:9" ht="16.5" customHeight="1" thickBot="1">
      <c r="A18" s="267"/>
      <c r="B18" s="268"/>
      <c r="C18" s="1684" t="s">
        <v>213</v>
      </c>
      <c r="D18" s="1685"/>
      <c r="E18" s="1685"/>
      <c r="F18" s="1685"/>
      <c r="G18" s="1686"/>
      <c r="H18" s="156">
        <f>ROUNDDOWN(H17*10.42,0)</f>
        <v>0</v>
      </c>
      <c r="I18" s="157" t="s">
        <v>625</v>
      </c>
    </row>
    <row r="19" spans="1:9" ht="16.5" customHeight="1">
      <c r="A19" s="267"/>
      <c r="B19" s="267"/>
      <c r="C19" s="1680" t="s">
        <v>216</v>
      </c>
      <c r="D19" s="1680"/>
      <c r="E19" s="1680"/>
      <c r="F19" s="1680"/>
      <c r="G19" s="1680"/>
      <c r="H19" s="1680"/>
      <c r="I19" s="1680"/>
    </row>
    <row r="20" spans="1:9" ht="20.25" customHeight="1" thickBot="1">
      <c r="A20" s="113" t="s">
        <v>86</v>
      </c>
      <c r="I20" s="275" t="s">
        <v>219</v>
      </c>
    </row>
    <row r="21" spans="1:13" ht="14.25" thickBot="1">
      <c r="A21" s="273"/>
      <c r="B21" t="s">
        <v>763</v>
      </c>
      <c r="C21" s="115">
        <f>$H$18</f>
        <v>0</v>
      </c>
      <c r="D21" t="s">
        <v>87</v>
      </c>
      <c r="E21" s="116">
        <f>$E$6</f>
        <v>0</v>
      </c>
      <c r="F21" t="s">
        <v>88</v>
      </c>
      <c r="G21">
        <v>12</v>
      </c>
      <c r="H21" t="s">
        <v>778</v>
      </c>
      <c r="I21" s="274"/>
      <c r="J21" s="1" t="s">
        <v>779</v>
      </c>
      <c r="K21" s="1676">
        <f>C21*E21*G21*I21</f>
        <v>0</v>
      </c>
      <c r="L21" s="1677"/>
      <c r="M21" t="s">
        <v>89</v>
      </c>
    </row>
    <row r="22" spans="1:11" ht="14.25" thickBot="1">
      <c r="A22" s="114"/>
      <c r="C22" s="272"/>
      <c r="D22" s="17"/>
      <c r="E22" s="163"/>
      <c r="F22" s="17"/>
      <c r="G22" s="17"/>
      <c r="H22" s="17"/>
      <c r="I22" s="17"/>
      <c r="K22" s="118"/>
    </row>
    <row r="23" spans="1:13" ht="14.25" thickBot="1">
      <c r="A23" s="114"/>
      <c r="C23" s="117"/>
      <c r="E23" s="109"/>
      <c r="I23" s="15"/>
      <c r="J23" s="15" t="s">
        <v>90</v>
      </c>
      <c r="K23" s="1672">
        <f>K21</f>
        <v>0</v>
      </c>
      <c r="L23" s="1673"/>
      <c r="M23" t="s">
        <v>574</v>
      </c>
    </row>
    <row r="24" spans="1:9" ht="20.25" customHeight="1" thickBot="1">
      <c r="A24" s="113" t="s">
        <v>91</v>
      </c>
      <c r="I24" s="275" t="s">
        <v>219</v>
      </c>
    </row>
    <row r="25" spans="1:13" ht="14.25" thickBot="1">
      <c r="A25" s="273"/>
      <c r="B25" t="s">
        <v>766</v>
      </c>
      <c r="C25" s="115">
        <f>$H$18</f>
        <v>0</v>
      </c>
      <c r="D25" t="s">
        <v>87</v>
      </c>
      <c r="E25" s="116">
        <f>$E$6</f>
        <v>0</v>
      </c>
      <c r="F25" t="s">
        <v>88</v>
      </c>
      <c r="G25">
        <v>12</v>
      </c>
      <c r="H25" t="s">
        <v>778</v>
      </c>
      <c r="I25" s="274"/>
      <c r="J25" s="1" t="s">
        <v>769</v>
      </c>
      <c r="K25" s="1676">
        <f>C25*E25*G25*I25</f>
        <v>0</v>
      </c>
      <c r="L25" s="1677"/>
      <c r="M25" t="s">
        <v>92</v>
      </c>
    </row>
    <row r="26" spans="1:12" s="17" customFormat="1" ht="14.25" thickBot="1">
      <c r="A26" s="56"/>
      <c r="C26" s="272"/>
      <c r="E26" s="163"/>
      <c r="J26"/>
      <c r="K26" s="118"/>
      <c r="L26"/>
    </row>
    <row r="27" spans="1:13" ht="14.25" thickBot="1">
      <c r="A27" s="114"/>
      <c r="C27" s="117"/>
      <c r="E27" s="109"/>
      <c r="I27" s="15"/>
      <c r="J27" s="15" t="s">
        <v>90</v>
      </c>
      <c r="K27" s="1672">
        <f>K25</f>
        <v>0</v>
      </c>
      <c r="L27" s="1673"/>
      <c r="M27" t="s">
        <v>575</v>
      </c>
    </row>
    <row r="29" spans="1:3" ht="13.5">
      <c r="A29" s="1594" t="s">
        <v>128</v>
      </c>
      <c r="B29" s="1594"/>
      <c r="C29" s="1594"/>
    </row>
    <row r="30" spans="1:9" ht="18.75" customHeight="1" thickBot="1">
      <c r="A30" s="113" t="s">
        <v>86</v>
      </c>
      <c r="I30" s="275" t="s">
        <v>219</v>
      </c>
    </row>
    <row r="31" spans="1:13" ht="14.25" thickBot="1">
      <c r="A31" s="273"/>
      <c r="B31" t="s">
        <v>768</v>
      </c>
      <c r="C31" s="115"/>
      <c r="D31" t="s">
        <v>87</v>
      </c>
      <c r="E31" s="116">
        <f>$E$6</f>
        <v>0</v>
      </c>
      <c r="F31" t="s">
        <v>88</v>
      </c>
      <c r="G31">
        <v>12</v>
      </c>
      <c r="H31" t="s">
        <v>778</v>
      </c>
      <c r="I31" s="274"/>
      <c r="J31" s="1" t="s">
        <v>769</v>
      </c>
      <c r="K31" s="1676">
        <f>C31*E31*G31*I31</f>
        <v>0</v>
      </c>
      <c r="L31" s="1677"/>
      <c r="M31" t="s">
        <v>89</v>
      </c>
    </row>
    <row r="32" spans="1:13" ht="14.25" thickBot="1">
      <c r="A32" s="56"/>
      <c r="B32" s="17"/>
      <c r="C32" s="272"/>
      <c r="D32" s="17"/>
      <c r="E32" s="163"/>
      <c r="F32" s="17"/>
      <c r="G32" s="17"/>
      <c r="H32" s="17"/>
      <c r="I32" s="17"/>
      <c r="K32" s="118"/>
      <c r="M32" s="17"/>
    </row>
    <row r="33" spans="1:13" ht="14.25" thickBot="1">
      <c r="A33" s="114"/>
      <c r="C33" s="117"/>
      <c r="E33" s="109"/>
      <c r="I33" s="15"/>
      <c r="J33" s="15" t="s">
        <v>90</v>
      </c>
      <c r="K33" s="1672">
        <f>K31</f>
        <v>0</v>
      </c>
      <c r="L33" s="1673"/>
      <c r="M33" t="s">
        <v>577</v>
      </c>
    </row>
    <row r="34" spans="1:9" ht="18" customHeight="1" thickBot="1">
      <c r="A34" s="113" t="s">
        <v>91</v>
      </c>
      <c r="I34" s="275" t="s">
        <v>219</v>
      </c>
    </row>
    <row r="35" spans="1:13" ht="14.25" thickBot="1">
      <c r="A35" s="273"/>
      <c r="B35" t="s">
        <v>768</v>
      </c>
      <c r="C35" s="115"/>
      <c r="D35" t="s">
        <v>87</v>
      </c>
      <c r="E35" s="116">
        <f>$E$6</f>
        <v>0</v>
      </c>
      <c r="F35" t="s">
        <v>88</v>
      </c>
      <c r="G35">
        <v>12</v>
      </c>
      <c r="H35" t="s">
        <v>778</v>
      </c>
      <c r="I35" s="274"/>
      <c r="J35" s="1" t="s">
        <v>769</v>
      </c>
      <c r="K35" s="1676">
        <f>C35*E35*G35*I35</f>
        <v>0</v>
      </c>
      <c r="L35" s="1677"/>
      <c r="M35" t="s">
        <v>92</v>
      </c>
    </row>
    <row r="36" spans="1:11" ht="14.25" thickBot="1">
      <c r="A36" s="56"/>
      <c r="B36" s="17"/>
      <c r="C36" s="272"/>
      <c r="D36" s="17"/>
      <c r="E36" s="163"/>
      <c r="F36" s="17"/>
      <c r="G36" s="17"/>
      <c r="H36" s="17"/>
      <c r="I36" s="17"/>
      <c r="K36" s="118"/>
    </row>
    <row r="37" spans="3:13" ht="14.25" thickBot="1">
      <c r="C37" s="117"/>
      <c r="E37" s="109"/>
      <c r="I37" s="15"/>
      <c r="J37" s="15" t="s">
        <v>90</v>
      </c>
      <c r="K37" s="1672">
        <f>K35</f>
        <v>0</v>
      </c>
      <c r="L37" s="1673"/>
      <c r="M37" t="s">
        <v>578</v>
      </c>
    </row>
    <row r="38" spans="9:11" ht="13.5">
      <c r="I38" s="1"/>
      <c r="J38" s="1"/>
      <c r="K38" s="118"/>
    </row>
    <row r="39" spans="1:3" ht="13.5">
      <c r="A39" s="1594" t="s">
        <v>129</v>
      </c>
      <c r="B39" s="1594"/>
      <c r="C39" s="1594"/>
    </row>
    <row r="40" spans="1:9" ht="18" customHeight="1" thickBot="1">
      <c r="A40" s="113" t="s">
        <v>86</v>
      </c>
      <c r="I40" s="275" t="s">
        <v>219</v>
      </c>
    </row>
    <row r="41" spans="1:13" ht="14.25" thickBot="1">
      <c r="A41" s="273"/>
      <c r="B41" t="s">
        <v>768</v>
      </c>
      <c r="C41" s="115"/>
      <c r="D41" t="s">
        <v>87</v>
      </c>
      <c r="E41" s="116">
        <f>$E$6</f>
        <v>0</v>
      </c>
      <c r="F41" t="s">
        <v>88</v>
      </c>
      <c r="G41">
        <v>12</v>
      </c>
      <c r="H41" t="s">
        <v>778</v>
      </c>
      <c r="I41" s="274"/>
      <c r="J41" s="1" t="s">
        <v>769</v>
      </c>
      <c r="K41" s="1674">
        <f>C41*E41*G41*I41</f>
        <v>0</v>
      </c>
      <c r="L41" s="1674"/>
      <c r="M41" t="s">
        <v>89</v>
      </c>
    </row>
    <row r="42" spans="1:13" ht="14.25" thickBot="1">
      <c r="A42" s="273"/>
      <c r="B42" t="s">
        <v>768</v>
      </c>
      <c r="C42" s="115"/>
      <c r="D42" t="s">
        <v>87</v>
      </c>
      <c r="E42" s="116">
        <f>$E$6</f>
        <v>0</v>
      </c>
      <c r="F42" t="s">
        <v>88</v>
      </c>
      <c r="G42">
        <v>12</v>
      </c>
      <c r="H42" t="s">
        <v>778</v>
      </c>
      <c r="I42" s="274"/>
      <c r="J42" s="1" t="s">
        <v>769</v>
      </c>
      <c r="K42" s="1675">
        <f>C42*E42*G42*I42</f>
        <v>0</v>
      </c>
      <c r="L42" s="1675"/>
      <c r="M42" t="s">
        <v>89</v>
      </c>
    </row>
    <row r="43" spans="1:13" ht="14.25" thickBot="1">
      <c r="A43" s="114"/>
      <c r="C43" s="117"/>
      <c r="E43" s="109"/>
      <c r="I43" s="15"/>
      <c r="J43" s="15" t="s">
        <v>90</v>
      </c>
      <c r="K43" s="1672">
        <f>K41+K42</f>
        <v>0</v>
      </c>
      <c r="L43" s="1673"/>
      <c r="M43" t="s">
        <v>579</v>
      </c>
    </row>
    <row r="44" spans="1:9" ht="18" customHeight="1" thickBot="1">
      <c r="A44" s="113" t="s">
        <v>91</v>
      </c>
      <c r="I44" s="275" t="s">
        <v>219</v>
      </c>
    </row>
    <row r="45" spans="1:13" ht="14.25" thickBot="1">
      <c r="A45" s="273"/>
      <c r="B45" t="s">
        <v>770</v>
      </c>
      <c r="C45" s="115"/>
      <c r="D45" t="s">
        <v>87</v>
      </c>
      <c r="E45" s="116">
        <f>$E$6</f>
        <v>0</v>
      </c>
      <c r="F45" t="s">
        <v>88</v>
      </c>
      <c r="G45">
        <v>12</v>
      </c>
      <c r="H45" t="s">
        <v>778</v>
      </c>
      <c r="I45" s="274"/>
      <c r="J45" s="1" t="s">
        <v>769</v>
      </c>
      <c r="K45" s="1674">
        <f>C45*E45*G45*I45</f>
        <v>0</v>
      </c>
      <c r="L45" s="1674"/>
      <c r="M45" t="s">
        <v>89</v>
      </c>
    </row>
    <row r="46" spans="1:13" ht="14.25" thickBot="1">
      <c r="A46" s="273"/>
      <c r="B46" t="s">
        <v>768</v>
      </c>
      <c r="C46" s="115"/>
      <c r="D46" t="s">
        <v>87</v>
      </c>
      <c r="E46" s="116">
        <f>$E$6</f>
        <v>0</v>
      </c>
      <c r="F46" t="s">
        <v>88</v>
      </c>
      <c r="G46">
        <v>12</v>
      </c>
      <c r="H46" t="s">
        <v>778</v>
      </c>
      <c r="I46" s="274"/>
      <c r="J46" s="1" t="s">
        <v>769</v>
      </c>
      <c r="K46" s="1675">
        <f>C46*E46*G46*I46</f>
        <v>0</v>
      </c>
      <c r="L46" s="1675"/>
      <c r="M46" t="s">
        <v>89</v>
      </c>
    </row>
    <row r="47" spans="9:13" ht="14.25" thickBot="1">
      <c r="I47" s="15"/>
      <c r="J47" s="15" t="s">
        <v>90</v>
      </c>
      <c r="K47" s="1670">
        <f>K45+K46</f>
        <v>0</v>
      </c>
      <c r="L47" s="1671"/>
      <c r="M47" t="s">
        <v>580</v>
      </c>
    </row>
    <row r="48" spans="9:11" ht="13.5">
      <c r="I48" s="1"/>
      <c r="K48" s="118"/>
    </row>
    <row r="49" spans="1:3" ht="14.25" thickBot="1">
      <c r="A49" s="1594" t="s">
        <v>130</v>
      </c>
      <c r="B49" s="1594"/>
      <c r="C49" s="1594"/>
    </row>
    <row r="50" spans="1:13" ht="14.25" thickBot="1">
      <c r="A50" s="76" t="s">
        <v>94</v>
      </c>
      <c r="E50" s="15" t="s">
        <v>770</v>
      </c>
      <c r="F50" t="s">
        <v>772</v>
      </c>
      <c r="K50" s="1672">
        <f>K23+K33+K43</f>
        <v>0</v>
      </c>
      <c r="L50" s="1673"/>
      <c r="M50" t="s">
        <v>585</v>
      </c>
    </row>
    <row r="51" spans="1:13" ht="14.25" thickBot="1">
      <c r="A51" s="76" t="s">
        <v>95</v>
      </c>
      <c r="E51" s="15" t="s">
        <v>770</v>
      </c>
      <c r="F51" t="s">
        <v>773</v>
      </c>
      <c r="K51" s="1672">
        <f>K27+K37+K47</f>
        <v>0</v>
      </c>
      <c r="L51" s="1673"/>
      <c r="M51" t="s">
        <v>588</v>
      </c>
    </row>
    <row r="54" spans="1:14" ht="14.25" thickBot="1">
      <c r="A54" s="1594" t="s">
        <v>70</v>
      </c>
      <c r="B54" s="1594"/>
      <c r="C54" s="1594"/>
      <c r="D54" s="1594"/>
      <c r="E54" s="1594"/>
      <c r="F54" s="1594"/>
      <c r="G54" s="1594"/>
      <c r="H54" s="1594"/>
      <c r="I54" s="1594"/>
      <c r="J54" s="1594"/>
      <c r="K54" s="1594"/>
      <c r="L54" s="1594"/>
      <c r="M54" s="76"/>
      <c r="N54" s="76"/>
    </row>
    <row r="55" spans="2:14" ht="14.25" thickBot="1">
      <c r="B55" s="1692" t="s">
        <v>597</v>
      </c>
      <c r="C55" s="1692"/>
      <c r="D55" s="1692"/>
      <c r="E55" s="1692"/>
      <c r="F55" s="1692"/>
      <c r="G55" s="1692"/>
      <c r="H55" s="1" t="s">
        <v>770</v>
      </c>
      <c r="I55" s="1668">
        <f>ROUNDUP(K50*(2/12),-4)</f>
        <v>0</v>
      </c>
      <c r="J55" s="1669"/>
      <c r="K55" s="1591" t="s">
        <v>591</v>
      </c>
      <c r="L55" s="1666"/>
      <c r="M55" s="1666"/>
      <c r="N55" s="679"/>
    </row>
    <row r="57" spans="1:14" ht="14.25" thickBot="1">
      <c r="A57" s="1594" t="s">
        <v>132</v>
      </c>
      <c r="B57" s="1594"/>
      <c r="C57" s="1594"/>
      <c r="D57" s="1594"/>
      <c r="E57" s="1594"/>
      <c r="F57" s="1594"/>
      <c r="G57" s="1594"/>
      <c r="H57" s="1594"/>
      <c r="I57" s="1594"/>
      <c r="J57" s="1594"/>
      <c r="K57" s="1594"/>
      <c r="L57" s="1594"/>
      <c r="M57" s="76"/>
      <c r="N57" s="76"/>
    </row>
    <row r="58" spans="2:15" ht="14.25" thickBot="1">
      <c r="B58" t="s">
        <v>96</v>
      </c>
      <c r="H58" s="1" t="s">
        <v>770</v>
      </c>
      <c r="I58" s="1668">
        <f>ROUNDUP(K23*0.35,-4)</f>
        <v>0</v>
      </c>
      <c r="J58" s="1669"/>
      <c r="K58" s="1591" t="s">
        <v>591</v>
      </c>
      <c r="L58" s="1666"/>
      <c r="M58" s="1666"/>
      <c r="O58" s="678"/>
    </row>
    <row r="59" spans="2:15" ht="14.25" thickBot="1">
      <c r="B59" t="s">
        <v>97</v>
      </c>
      <c r="H59" s="1" t="s">
        <v>770</v>
      </c>
      <c r="I59" s="1668">
        <f>ROUNDUP(K27*0.35,-4)</f>
        <v>0</v>
      </c>
      <c r="J59" s="1669"/>
      <c r="K59" s="1591" t="s">
        <v>591</v>
      </c>
      <c r="L59" s="1666"/>
      <c r="M59" s="1666"/>
      <c r="O59" s="678"/>
    </row>
  </sheetData>
  <sheetProtection/>
  <mergeCells count="43">
    <mergeCell ref="I59:J59"/>
    <mergeCell ref="K59:M59"/>
    <mergeCell ref="A5:D5"/>
    <mergeCell ref="C13:G13"/>
    <mergeCell ref="B55:G55"/>
    <mergeCell ref="I55:J55"/>
    <mergeCell ref="K55:M55"/>
    <mergeCell ref="A57:L57"/>
    <mergeCell ref="I58:J58"/>
    <mergeCell ref="K58:M58"/>
    <mergeCell ref="K46:L46"/>
    <mergeCell ref="K47:L47"/>
    <mergeCell ref="A49:C49"/>
    <mergeCell ref="K50:L50"/>
    <mergeCell ref="K51:L51"/>
    <mergeCell ref="A54:L54"/>
    <mergeCell ref="K37:L37"/>
    <mergeCell ref="A39:C39"/>
    <mergeCell ref="K41:L41"/>
    <mergeCell ref="K42:L42"/>
    <mergeCell ref="K43:L43"/>
    <mergeCell ref="K45:L45"/>
    <mergeCell ref="K25:L25"/>
    <mergeCell ref="K27:L27"/>
    <mergeCell ref="A29:C29"/>
    <mergeCell ref="K31:L31"/>
    <mergeCell ref="K33:L33"/>
    <mergeCell ref="K35:L35"/>
    <mergeCell ref="C16:G16"/>
    <mergeCell ref="C17:G17"/>
    <mergeCell ref="C18:G18"/>
    <mergeCell ref="C19:I19"/>
    <mergeCell ref="K21:L21"/>
    <mergeCell ref="K23:L23"/>
    <mergeCell ref="C10:G10"/>
    <mergeCell ref="C12:G12"/>
    <mergeCell ref="C14:G14"/>
    <mergeCell ref="C15:G15"/>
    <mergeCell ref="A1:C1"/>
    <mergeCell ref="A2:L2"/>
    <mergeCell ref="A3:L3"/>
    <mergeCell ref="A8:C8"/>
    <mergeCell ref="C9:I9"/>
  </mergeCells>
  <printOptions horizontalCentered="1"/>
  <pageMargins left="0.64" right="0.62" top="0.35433070866141736" bottom="0.4724409448818898" header="0.2362204724409449" footer="0.2362204724409449"/>
  <pageSetup fitToHeight="1" fitToWidth="1" horizontalDpi="400" verticalDpi="400" orientation="portrait" paperSize="9" scale="95" r:id="rId3"/>
  <legacyDrawing r:id="rId2"/>
</worksheet>
</file>

<file path=xl/worksheets/sheet23.xml><?xml version="1.0" encoding="utf-8"?>
<worksheet xmlns="http://schemas.openxmlformats.org/spreadsheetml/2006/main" xmlns:r="http://schemas.openxmlformats.org/officeDocument/2006/relationships">
  <sheetPr>
    <tabColor indexed="52"/>
  </sheetPr>
  <dimension ref="A1:K24"/>
  <sheetViews>
    <sheetView zoomScalePageLayoutView="0" workbookViewId="0" topLeftCell="A10">
      <selection activeCell="B7" sqref="B7:D7"/>
    </sheetView>
  </sheetViews>
  <sheetFormatPr defaultColWidth="9.00390625" defaultRowHeight="13.5"/>
  <cols>
    <col min="1" max="1" width="3.625" style="0" customWidth="1"/>
    <col min="2" max="2" width="15.625" style="0" customWidth="1"/>
    <col min="3" max="3" width="20.625" style="0" customWidth="1"/>
    <col min="4" max="4" width="5.625" style="0" customWidth="1"/>
    <col min="5" max="5" width="3.625" style="0" customWidth="1"/>
    <col min="6" max="6" width="15.625" style="0" customWidth="1"/>
    <col min="7" max="7" width="5.625" style="0" customWidth="1"/>
    <col min="8" max="8" width="10.625" style="0" customWidth="1"/>
    <col min="9" max="9" width="15.625" style="0" customWidth="1"/>
    <col min="10" max="10" width="20.625" style="0" customWidth="1"/>
    <col min="11" max="11" width="5.25390625" style="0" bestFit="1" customWidth="1"/>
  </cols>
  <sheetData>
    <row r="1" spans="1:11" ht="14.25">
      <c r="A1" s="16"/>
      <c r="B1" s="809" t="s">
        <v>718</v>
      </c>
      <c r="C1" s="16"/>
      <c r="D1" s="16"/>
      <c r="E1" s="16"/>
      <c r="F1" s="16"/>
      <c r="G1" s="16"/>
      <c r="H1" s="16"/>
      <c r="I1" s="16"/>
      <c r="J1" s="16"/>
      <c r="K1" s="16"/>
    </row>
    <row r="2" spans="1:11" ht="13.5">
      <c r="A2" s="16"/>
      <c r="B2" s="16"/>
      <c r="C2" s="16"/>
      <c r="D2" s="16"/>
      <c r="E2" s="16"/>
      <c r="F2" s="16"/>
      <c r="G2" s="16"/>
      <c r="H2" s="16"/>
      <c r="I2" s="16"/>
      <c r="J2" s="16"/>
      <c r="K2" s="16"/>
    </row>
    <row r="3" spans="1:11" ht="25.5" customHeight="1">
      <c r="A3" s="16"/>
      <c r="B3" s="1176" t="s">
        <v>719</v>
      </c>
      <c r="C3" s="1176"/>
      <c r="D3" s="1176"/>
      <c r="E3" s="1176"/>
      <c r="F3" s="1176"/>
      <c r="G3" s="1176"/>
      <c r="H3" s="1176"/>
      <c r="I3" s="1176"/>
      <c r="J3" s="1176"/>
      <c r="K3" s="1176"/>
    </row>
    <row r="4" spans="1:11" ht="13.5">
      <c r="A4" s="16"/>
      <c r="B4" s="16"/>
      <c r="C4" s="16"/>
      <c r="D4" s="16"/>
      <c r="E4" s="16"/>
      <c r="F4" s="16"/>
      <c r="G4" s="16"/>
      <c r="H4" s="16"/>
      <c r="I4" s="16"/>
      <c r="J4" s="16"/>
      <c r="K4" s="16"/>
    </row>
    <row r="5" spans="1:11" ht="13.5">
      <c r="A5" s="16"/>
      <c r="B5" s="22" t="s">
        <v>720</v>
      </c>
      <c r="C5" s="23"/>
      <c r="D5" s="23"/>
      <c r="E5" s="16"/>
      <c r="F5" s="22" t="s">
        <v>721</v>
      </c>
      <c r="G5" s="23"/>
      <c r="H5" s="23"/>
      <c r="I5" s="23"/>
      <c r="J5" s="16"/>
      <c r="K5" s="16"/>
    </row>
    <row r="6" spans="1:11" ht="14.25" thickBot="1">
      <c r="A6" s="16"/>
      <c r="B6" s="16"/>
      <c r="C6" s="16"/>
      <c r="D6" s="16"/>
      <c r="E6" s="16"/>
      <c r="F6" s="16"/>
      <c r="G6" s="16"/>
      <c r="H6" s="16"/>
      <c r="I6" s="16"/>
      <c r="J6" s="16"/>
      <c r="K6" s="16"/>
    </row>
    <row r="7" spans="1:11" ht="21" customHeight="1">
      <c r="A7" s="16"/>
      <c r="B7" s="1181" t="s">
        <v>850</v>
      </c>
      <c r="C7" s="1182"/>
      <c r="D7" s="1182"/>
      <c r="E7" s="1181" t="s">
        <v>851</v>
      </c>
      <c r="F7" s="1182"/>
      <c r="G7" s="1182"/>
      <c r="H7" s="1182"/>
      <c r="I7" s="1182"/>
      <c r="J7" s="1182"/>
      <c r="K7" s="1183"/>
    </row>
    <row r="8" spans="1:11" ht="21" customHeight="1">
      <c r="A8" s="16"/>
      <c r="B8" s="31" t="s">
        <v>722</v>
      </c>
      <c r="C8" s="1205" t="s">
        <v>723</v>
      </c>
      <c r="D8" s="1696"/>
      <c r="E8" s="1720" t="s">
        <v>724</v>
      </c>
      <c r="F8" s="48" t="s">
        <v>722</v>
      </c>
      <c r="G8" s="1205" t="s">
        <v>725</v>
      </c>
      <c r="H8" s="1704"/>
      <c r="I8" s="48" t="s">
        <v>726</v>
      </c>
      <c r="J8" s="1205" t="s">
        <v>727</v>
      </c>
      <c r="K8" s="1715"/>
    </row>
    <row r="9" spans="1:11" ht="21" customHeight="1">
      <c r="A9" s="16"/>
      <c r="B9" s="1697" t="s">
        <v>728</v>
      </c>
      <c r="C9" s="201"/>
      <c r="D9" s="202" t="s">
        <v>640</v>
      </c>
      <c r="E9" s="1721"/>
      <c r="F9" s="1174" t="s">
        <v>635</v>
      </c>
      <c r="G9" s="1724"/>
      <c r="H9" s="1725"/>
      <c r="I9" s="77" t="s">
        <v>729</v>
      </c>
      <c r="J9" s="201"/>
      <c r="K9" s="211" t="s">
        <v>623</v>
      </c>
    </row>
    <row r="10" spans="1:11" ht="21" customHeight="1">
      <c r="A10" s="16"/>
      <c r="B10" s="1698"/>
      <c r="C10" s="203"/>
      <c r="D10" s="204" t="s">
        <v>623</v>
      </c>
      <c r="E10" s="1721"/>
      <c r="F10" s="1726"/>
      <c r="G10" s="1729"/>
      <c r="H10" s="1730"/>
      <c r="I10" s="81" t="s">
        <v>729</v>
      </c>
      <c r="J10" s="212"/>
      <c r="K10" s="213" t="s">
        <v>623</v>
      </c>
    </row>
    <row r="11" spans="1:11" ht="21" customHeight="1">
      <c r="A11" s="16"/>
      <c r="B11" s="1699"/>
      <c r="C11" s="1700" t="s">
        <v>730</v>
      </c>
      <c r="D11" s="1701"/>
      <c r="E11" s="1721"/>
      <c r="F11" s="1726"/>
      <c r="G11" s="1729"/>
      <c r="H11" s="1730"/>
      <c r="I11" s="81" t="s">
        <v>729</v>
      </c>
      <c r="J11" s="212"/>
      <c r="K11" s="213" t="s">
        <v>623</v>
      </c>
    </row>
    <row r="12" spans="1:11" ht="21" customHeight="1">
      <c r="A12" s="16"/>
      <c r="B12" s="1697" t="s">
        <v>731</v>
      </c>
      <c r="C12" s="201"/>
      <c r="D12" s="202" t="s">
        <v>198</v>
      </c>
      <c r="E12" s="1721"/>
      <c r="F12" s="1726"/>
      <c r="G12" s="1729"/>
      <c r="H12" s="1730"/>
      <c r="I12" s="81" t="s">
        <v>729</v>
      </c>
      <c r="J12" s="212"/>
      <c r="K12" s="213" t="s">
        <v>623</v>
      </c>
    </row>
    <row r="13" spans="1:11" ht="21" customHeight="1">
      <c r="A13" s="16"/>
      <c r="B13" s="1698"/>
      <c r="C13" s="203"/>
      <c r="D13" s="204" t="s">
        <v>623</v>
      </c>
      <c r="E13" s="1721"/>
      <c r="F13" s="1175"/>
      <c r="G13" s="1707"/>
      <c r="H13" s="1731"/>
      <c r="I13" s="82" t="s">
        <v>729</v>
      </c>
      <c r="J13" s="214"/>
      <c r="K13" s="215" t="s">
        <v>623</v>
      </c>
    </row>
    <row r="14" spans="1:11" ht="21" customHeight="1">
      <c r="A14" s="16"/>
      <c r="B14" s="1699"/>
      <c r="C14" s="1700" t="s">
        <v>730</v>
      </c>
      <c r="D14" s="1701"/>
      <c r="E14" s="1721"/>
      <c r="F14" s="1174" t="s">
        <v>630</v>
      </c>
      <c r="G14" s="1702"/>
      <c r="H14" s="1703"/>
      <c r="I14" s="83"/>
      <c r="J14" s="216"/>
      <c r="K14" s="217" t="s">
        <v>623</v>
      </c>
    </row>
    <row r="15" spans="1:11" ht="21" customHeight="1" thickBot="1">
      <c r="A15" s="16"/>
      <c r="B15" s="31" t="s">
        <v>732</v>
      </c>
      <c r="C15" s="205"/>
      <c r="D15" s="206" t="s">
        <v>623</v>
      </c>
      <c r="E15" s="1721"/>
      <c r="F15" s="1727"/>
      <c r="G15" s="1718"/>
      <c r="H15" s="1719"/>
      <c r="I15" s="86"/>
      <c r="J15" s="218"/>
      <c r="K15" s="219" t="s">
        <v>623</v>
      </c>
    </row>
    <row r="16" spans="1:11" ht="21" customHeight="1" thickTop="1">
      <c r="A16" s="16"/>
      <c r="B16" s="31" t="s">
        <v>733</v>
      </c>
      <c r="C16" s="205"/>
      <c r="D16" s="206" t="s">
        <v>623</v>
      </c>
      <c r="E16" s="1722"/>
      <c r="F16" s="1192" t="s">
        <v>734</v>
      </c>
      <c r="G16" s="1728"/>
      <c r="H16" s="1728"/>
      <c r="I16" s="1710"/>
      <c r="J16" s="214"/>
      <c r="K16" s="215" t="s">
        <v>623</v>
      </c>
    </row>
    <row r="17" spans="1:11" ht="21" customHeight="1" thickBot="1">
      <c r="A17" s="16"/>
      <c r="B17" s="87" t="s">
        <v>630</v>
      </c>
      <c r="C17" s="207"/>
      <c r="D17" s="208" t="s">
        <v>623</v>
      </c>
      <c r="E17" s="1720" t="s">
        <v>735</v>
      </c>
      <c r="F17" s="48" t="s">
        <v>722</v>
      </c>
      <c r="G17" s="1205" t="s">
        <v>736</v>
      </c>
      <c r="H17" s="1704"/>
      <c r="I17" s="48" t="s">
        <v>737</v>
      </c>
      <c r="J17" s="1716" t="s">
        <v>738</v>
      </c>
      <c r="K17" s="1717"/>
    </row>
    <row r="18" spans="1:11" ht="21" customHeight="1" thickBot="1" thickTop="1">
      <c r="A18" s="16"/>
      <c r="B18" s="88" t="s">
        <v>739</v>
      </c>
      <c r="C18" s="209"/>
      <c r="D18" s="210" t="s">
        <v>623</v>
      </c>
      <c r="E18" s="1721"/>
      <c r="F18" s="1174" t="s">
        <v>740</v>
      </c>
      <c r="G18" s="1702"/>
      <c r="H18" s="1703"/>
      <c r="I18" s="83"/>
      <c r="J18" s="216"/>
      <c r="K18" s="217" t="s">
        <v>623</v>
      </c>
    </row>
    <row r="19" spans="1:11" ht="21" customHeight="1" thickBot="1">
      <c r="A19" s="16"/>
      <c r="B19" s="1711"/>
      <c r="C19" s="1712"/>
      <c r="D19" s="1712"/>
      <c r="E19" s="1721"/>
      <c r="F19" s="1727"/>
      <c r="G19" s="1718"/>
      <c r="H19" s="1719"/>
      <c r="I19" s="86"/>
      <c r="J19" s="218"/>
      <c r="K19" s="219" t="s">
        <v>623</v>
      </c>
    </row>
    <row r="20" spans="1:11" ht="21" customHeight="1" thickBot="1" thickTop="1">
      <c r="A20" s="16"/>
      <c r="B20" s="1713"/>
      <c r="C20" s="1714"/>
      <c r="D20" s="1714"/>
      <c r="E20" s="1723"/>
      <c r="F20" s="89" t="s">
        <v>741</v>
      </c>
      <c r="G20" s="1708"/>
      <c r="H20" s="1709"/>
      <c r="I20" s="90"/>
      <c r="J20" s="209"/>
      <c r="K20" s="220" t="s">
        <v>623</v>
      </c>
    </row>
    <row r="21" spans="1:11" ht="21" customHeight="1">
      <c r="A21" s="16"/>
      <c r="B21" s="1205" t="s">
        <v>742</v>
      </c>
      <c r="C21" s="1704"/>
      <c r="D21" s="1705">
        <f>C18-J16</f>
        <v>0</v>
      </c>
      <c r="E21" s="1706"/>
      <c r="F21" s="1707"/>
      <c r="G21" s="41" t="s">
        <v>623</v>
      </c>
      <c r="H21" s="1192" t="s">
        <v>743</v>
      </c>
      <c r="I21" s="1710"/>
      <c r="J21" s="214"/>
      <c r="K21" s="221" t="s">
        <v>623</v>
      </c>
    </row>
    <row r="22" spans="1:11" ht="27" customHeight="1">
      <c r="A22" s="16"/>
      <c r="B22" s="34"/>
      <c r="C22" s="91" t="s">
        <v>98</v>
      </c>
      <c r="D22" s="91"/>
      <c r="E22" s="91"/>
      <c r="F22" s="91"/>
      <c r="G22" s="91"/>
      <c r="H22" s="91"/>
      <c r="I22" s="91"/>
      <c r="J22" s="91"/>
      <c r="K22" s="35"/>
    </row>
    <row r="23" spans="1:11" ht="27" customHeight="1">
      <c r="A23" s="16"/>
      <c r="B23" s="78"/>
      <c r="C23" s="24" t="s">
        <v>852</v>
      </c>
      <c r="D23" s="24"/>
      <c r="E23" s="24"/>
      <c r="F23" s="24"/>
      <c r="G23" s="24"/>
      <c r="H23" s="24"/>
      <c r="I23" s="24"/>
      <c r="J23" s="24"/>
      <c r="K23" s="92"/>
    </row>
    <row r="24" spans="1:11" ht="27" customHeight="1">
      <c r="A24" s="16"/>
      <c r="B24" s="39"/>
      <c r="C24" s="49"/>
      <c r="D24" s="49"/>
      <c r="E24" s="49"/>
      <c r="F24" s="49"/>
      <c r="G24" s="23"/>
      <c r="H24" s="93" t="s">
        <v>744</v>
      </c>
      <c r="I24" s="93"/>
      <c r="J24" s="49"/>
      <c r="K24" s="50"/>
    </row>
  </sheetData>
  <sheetProtection/>
  <mergeCells count="32">
    <mergeCell ref="F9:F13"/>
    <mergeCell ref="F14:F15"/>
    <mergeCell ref="F16:I16"/>
    <mergeCell ref="F18:F19"/>
    <mergeCell ref="G10:H10"/>
    <mergeCell ref="G18:H18"/>
    <mergeCell ref="G19:H19"/>
    <mergeCell ref="G11:H11"/>
    <mergeCell ref="G12:H12"/>
    <mergeCell ref="G13:H13"/>
    <mergeCell ref="B3:K3"/>
    <mergeCell ref="E7:K7"/>
    <mergeCell ref="J8:K8"/>
    <mergeCell ref="J17:K17"/>
    <mergeCell ref="G15:H15"/>
    <mergeCell ref="G17:H17"/>
    <mergeCell ref="E8:E16"/>
    <mergeCell ref="E17:E20"/>
    <mergeCell ref="G8:H8"/>
    <mergeCell ref="G9:H9"/>
    <mergeCell ref="G14:H14"/>
    <mergeCell ref="B21:C21"/>
    <mergeCell ref="D21:F21"/>
    <mergeCell ref="G20:H20"/>
    <mergeCell ref="H21:I21"/>
    <mergeCell ref="B19:D20"/>
    <mergeCell ref="B7:D7"/>
    <mergeCell ref="C8:D8"/>
    <mergeCell ref="B9:B11"/>
    <mergeCell ref="B12:B14"/>
    <mergeCell ref="C11:D11"/>
    <mergeCell ref="C14:D14"/>
  </mergeCells>
  <printOptions horizontalCentered="1"/>
  <pageMargins left="0.5511811023622047" right="0.7874015748031497" top="0.8267716535433072" bottom="0.984251968503937"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indexed="52"/>
  </sheetPr>
  <dimension ref="B1:H26"/>
  <sheetViews>
    <sheetView zoomScalePageLayoutView="0" workbookViewId="0" topLeftCell="A1">
      <selection activeCell="B3" sqref="B3:H3"/>
    </sheetView>
  </sheetViews>
  <sheetFormatPr defaultColWidth="9.00390625" defaultRowHeight="13.5"/>
  <cols>
    <col min="1" max="1" width="3.625" style="0" customWidth="1"/>
    <col min="2" max="2" width="12.625" style="0" customWidth="1"/>
    <col min="3" max="3" width="30.625" style="0" customWidth="1"/>
    <col min="4" max="4" width="15.625" style="0" customWidth="1"/>
    <col min="5" max="5" width="3.375" style="0" bestFit="1" customWidth="1"/>
    <col min="6" max="6" width="25.625" style="0" customWidth="1"/>
    <col min="7" max="7" width="5.25390625" style="0" bestFit="1" customWidth="1"/>
    <col min="8" max="8" width="17.25390625" style="0" bestFit="1" customWidth="1"/>
  </cols>
  <sheetData>
    <row r="1" spans="2:3" s="16" customFormat="1" ht="19.5" customHeight="1">
      <c r="B1" s="1177" t="s">
        <v>85</v>
      </c>
      <c r="C1" s="1177"/>
    </row>
    <row r="2" s="16" customFormat="1" ht="13.5"/>
    <row r="3" spans="2:8" s="16" customFormat="1" ht="22.5" customHeight="1">
      <c r="B3" s="1176" t="s">
        <v>853</v>
      </c>
      <c r="C3" s="1176"/>
      <c r="D3" s="1176"/>
      <c r="E3" s="1176"/>
      <c r="F3" s="1176"/>
      <c r="G3" s="1176"/>
      <c r="H3" s="1176"/>
    </row>
    <row r="4" s="16" customFormat="1" ht="13.5"/>
    <row r="5" spans="2:3" s="16" customFormat="1" ht="13.5">
      <c r="B5" s="22" t="s">
        <v>720</v>
      </c>
      <c r="C5" s="23"/>
    </row>
    <row r="6" s="16" customFormat="1" ht="13.5"/>
    <row r="7" spans="2:8" s="16" customFormat="1" ht="18" customHeight="1">
      <c r="B7" s="48" t="s">
        <v>614</v>
      </c>
      <c r="C7" s="48" t="s">
        <v>745</v>
      </c>
      <c r="D7" s="1205" t="s">
        <v>746</v>
      </c>
      <c r="E7" s="1704"/>
      <c r="F7" s="1205" t="s">
        <v>747</v>
      </c>
      <c r="G7" s="1704"/>
      <c r="H7" s="48" t="s">
        <v>0</v>
      </c>
    </row>
    <row r="8" spans="2:8" s="16" customFormat="1" ht="18" customHeight="1">
      <c r="B8" s="1174" t="s">
        <v>728</v>
      </c>
      <c r="C8" s="94"/>
      <c r="D8" s="34"/>
      <c r="E8" s="35" t="s">
        <v>640</v>
      </c>
      <c r="F8" s="34"/>
      <c r="G8" s="35" t="s">
        <v>623</v>
      </c>
      <c r="H8" s="77" t="s">
        <v>1</v>
      </c>
    </row>
    <row r="9" spans="2:8" s="16" customFormat="1" ht="18" customHeight="1">
      <c r="B9" s="1726"/>
      <c r="C9" s="95"/>
      <c r="D9" s="79"/>
      <c r="E9" s="80" t="s">
        <v>4</v>
      </c>
      <c r="F9" s="79"/>
      <c r="G9" s="80" t="s">
        <v>623</v>
      </c>
      <c r="H9" s="81" t="s">
        <v>1</v>
      </c>
    </row>
    <row r="10" spans="2:8" s="16" customFormat="1" ht="18" customHeight="1">
      <c r="B10" s="1726"/>
      <c r="C10" s="95"/>
      <c r="D10" s="79"/>
      <c r="E10" s="80" t="s">
        <v>4</v>
      </c>
      <c r="F10" s="79"/>
      <c r="G10" s="80" t="s">
        <v>623</v>
      </c>
      <c r="H10" s="81" t="s">
        <v>1</v>
      </c>
    </row>
    <row r="11" spans="2:8" s="16" customFormat="1" ht="18" customHeight="1">
      <c r="B11" s="1726"/>
      <c r="C11" s="95"/>
      <c r="D11" s="79"/>
      <c r="E11" s="80" t="s">
        <v>4</v>
      </c>
      <c r="F11" s="79"/>
      <c r="G11" s="80" t="s">
        <v>623</v>
      </c>
      <c r="H11" s="81" t="s">
        <v>1</v>
      </c>
    </row>
    <row r="12" spans="2:8" s="16" customFormat="1" ht="18" customHeight="1">
      <c r="B12" s="1726"/>
      <c r="C12" s="95"/>
      <c r="D12" s="79"/>
      <c r="E12" s="80" t="s">
        <v>4</v>
      </c>
      <c r="F12" s="79"/>
      <c r="G12" s="80" t="s">
        <v>623</v>
      </c>
      <c r="H12" s="81" t="s">
        <v>1</v>
      </c>
    </row>
    <row r="13" spans="2:8" s="16" customFormat="1" ht="18" customHeight="1">
      <c r="B13" s="1726"/>
      <c r="C13" s="95"/>
      <c r="D13" s="79"/>
      <c r="E13" s="80" t="s">
        <v>4</v>
      </c>
      <c r="F13" s="79"/>
      <c r="G13" s="80" t="s">
        <v>623</v>
      </c>
      <c r="H13" s="81" t="s">
        <v>1</v>
      </c>
    </row>
    <row r="14" spans="2:8" s="16" customFormat="1" ht="18" customHeight="1">
      <c r="B14" s="1726"/>
      <c r="C14" s="95"/>
      <c r="D14" s="79"/>
      <c r="E14" s="80" t="s">
        <v>4</v>
      </c>
      <c r="F14" s="79"/>
      <c r="G14" s="80" t="s">
        <v>623</v>
      </c>
      <c r="H14" s="81" t="s">
        <v>1</v>
      </c>
    </row>
    <row r="15" spans="2:8" s="16" customFormat="1" ht="18" customHeight="1" thickBot="1">
      <c r="B15" s="1726"/>
      <c r="C15" s="86"/>
      <c r="D15" s="84"/>
      <c r="E15" s="85" t="s">
        <v>4</v>
      </c>
      <c r="F15" s="84"/>
      <c r="G15" s="85" t="s">
        <v>623</v>
      </c>
      <c r="H15" s="96" t="s">
        <v>1</v>
      </c>
    </row>
    <row r="16" spans="2:8" s="16" customFormat="1" ht="18" customHeight="1" thickBot="1" thickTop="1">
      <c r="B16" s="1732"/>
      <c r="C16" s="97" t="s">
        <v>2</v>
      </c>
      <c r="D16" s="98"/>
      <c r="E16" s="99" t="s">
        <v>639</v>
      </c>
      <c r="F16" s="98"/>
      <c r="G16" s="99" t="s">
        <v>623</v>
      </c>
      <c r="H16" s="100"/>
    </row>
    <row r="17" spans="2:8" s="16" customFormat="1" ht="18" customHeight="1">
      <c r="B17" s="1726" t="s">
        <v>731</v>
      </c>
      <c r="C17" s="101"/>
      <c r="D17" s="78"/>
      <c r="E17" s="92" t="s">
        <v>198</v>
      </c>
      <c r="F17" s="78"/>
      <c r="G17" s="92" t="s">
        <v>623</v>
      </c>
      <c r="H17" s="102" t="s">
        <v>1</v>
      </c>
    </row>
    <row r="18" spans="2:8" s="16" customFormat="1" ht="18" customHeight="1">
      <c r="B18" s="1726"/>
      <c r="C18" s="95"/>
      <c r="D18" s="79"/>
      <c r="E18" s="80" t="s">
        <v>4</v>
      </c>
      <c r="F18" s="79"/>
      <c r="G18" s="80" t="s">
        <v>623</v>
      </c>
      <c r="H18" s="81" t="s">
        <v>1</v>
      </c>
    </row>
    <row r="19" spans="2:8" s="16" customFormat="1" ht="18" customHeight="1">
      <c r="B19" s="1726"/>
      <c r="C19" s="95"/>
      <c r="D19" s="79"/>
      <c r="E19" s="80" t="s">
        <v>4</v>
      </c>
      <c r="F19" s="79"/>
      <c r="G19" s="80" t="s">
        <v>623</v>
      </c>
      <c r="H19" s="81" t="s">
        <v>1</v>
      </c>
    </row>
    <row r="20" spans="2:8" s="16" customFormat="1" ht="18" customHeight="1">
      <c r="B20" s="1726"/>
      <c r="C20" s="95"/>
      <c r="D20" s="79"/>
      <c r="E20" s="80" t="s">
        <v>4</v>
      </c>
      <c r="F20" s="79"/>
      <c r="G20" s="80" t="s">
        <v>623</v>
      </c>
      <c r="H20" s="81" t="s">
        <v>1</v>
      </c>
    </row>
    <row r="21" spans="2:8" s="16" customFormat="1" ht="18" customHeight="1">
      <c r="B21" s="1726"/>
      <c r="C21" s="95"/>
      <c r="D21" s="79"/>
      <c r="E21" s="80" t="s">
        <v>4</v>
      </c>
      <c r="F21" s="79"/>
      <c r="G21" s="80" t="s">
        <v>623</v>
      </c>
      <c r="H21" s="81" t="s">
        <v>1</v>
      </c>
    </row>
    <row r="22" spans="2:8" s="16" customFormat="1" ht="18" customHeight="1">
      <c r="B22" s="1726"/>
      <c r="C22" s="95"/>
      <c r="D22" s="79"/>
      <c r="E22" s="80" t="s">
        <v>4</v>
      </c>
      <c r="F22" s="79"/>
      <c r="G22" s="80" t="s">
        <v>623</v>
      </c>
      <c r="H22" s="81" t="s">
        <v>1</v>
      </c>
    </row>
    <row r="23" spans="2:8" s="16" customFormat="1" ht="18" customHeight="1">
      <c r="B23" s="1726"/>
      <c r="C23" s="95"/>
      <c r="D23" s="79"/>
      <c r="E23" s="80" t="s">
        <v>4</v>
      </c>
      <c r="F23" s="79"/>
      <c r="G23" s="80" t="s">
        <v>623</v>
      </c>
      <c r="H23" s="81" t="s">
        <v>1</v>
      </c>
    </row>
    <row r="24" spans="2:8" s="16" customFormat="1" ht="18" customHeight="1" thickBot="1">
      <c r="B24" s="1726"/>
      <c r="C24" s="86"/>
      <c r="D24" s="84"/>
      <c r="E24" s="85" t="s">
        <v>4</v>
      </c>
      <c r="F24" s="84"/>
      <c r="G24" s="85" t="s">
        <v>623</v>
      </c>
      <c r="H24" s="96" t="s">
        <v>1</v>
      </c>
    </row>
    <row r="25" spans="2:8" s="16" customFormat="1" ht="18" customHeight="1" thickTop="1">
      <c r="B25" s="1175"/>
      <c r="C25" s="103" t="s">
        <v>3</v>
      </c>
      <c r="D25" s="104"/>
      <c r="E25" s="105" t="s">
        <v>5</v>
      </c>
      <c r="F25" s="104"/>
      <c r="G25" s="105" t="s">
        <v>623</v>
      </c>
      <c r="H25" s="106"/>
    </row>
    <row r="26" spans="2:8" s="16" customFormat="1" ht="13.5">
      <c r="B26" s="24"/>
      <c r="C26" s="24"/>
      <c r="D26" s="24"/>
      <c r="E26" s="24"/>
      <c r="F26" s="24"/>
      <c r="G26" s="24"/>
      <c r="H26" s="24"/>
    </row>
    <row r="27" s="16" customFormat="1" ht="13.5"/>
  </sheetData>
  <sheetProtection/>
  <mergeCells count="6">
    <mergeCell ref="B1:C1"/>
    <mergeCell ref="B3:H3"/>
    <mergeCell ref="B17:B25"/>
    <mergeCell ref="B8:B16"/>
    <mergeCell ref="D7:E7"/>
    <mergeCell ref="F7:G7"/>
  </mergeCells>
  <printOptions/>
  <pageMargins left="0.984251968503937" right="0.53" top="0.7874015748031497" bottom="0.984251968503937"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indexed="52"/>
  </sheetPr>
  <dimension ref="B2:L31"/>
  <sheetViews>
    <sheetView zoomScalePageLayoutView="0" workbookViewId="0" topLeftCell="A3">
      <selection activeCell="C28" sqref="C28:L29"/>
    </sheetView>
  </sheetViews>
  <sheetFormatPr defaultColWidth="9.00390625" defaultRowHeight="13.5"/>
  <cols>
    <col min="1" max="1" width="3.625" style="16" customWidth="1"/>
    <col min="2" max="2" width="3.625" style="107" customWidth="1"/>
    <col min="3" max="3" width="4.75390625" style="16" customWidth="1"/>
    <col min="4" max="4" width="3.625" style="16" customWidth="1"/>
    <col min="5" max="16384" width="9.00390625" style="16" customWidth="1"/>
  </cols>
  <sheetData>
    <row r="2" spans="2:12" ht="24.75" customHeight="1">
      <c r="B2" s="1207" t="s">
        <v>843</v>
      </c>
      <c r="C2" s="1207"/>
      <c r="D2" s="1207"/>
      <c r="E2" s="1207"/>
      <c r="F2" s="1207"/>
      <c r="G2" s="1207"/>
      <c r="H2" s="1207"/>
      <c r="I2" s="1207"/>
      <c r="J2" s="1207"/>
      <c r="K2" s="1207"/>
      <c r="L2" s="1207"/>
    </row>
    <row r="5" spans="2:12" ht="13.5" customHeight="1">
      <c r="B5" s="107" t="s">
        <v>118</v>
      </c>
      <c r="C5" s="1733" t="s">
        <v>133</v>
      </c>
      <c r="D5" s="1733"/>
      <c r="E5" s="1733"/>
      <c r="F5" s="1733"/>
      <c r="G5" s="1733"/>
      <c r="H5" s="1733"/>
      <c r="I5" s="1733"/>
      <c r="J5" s="1733"/>
      <c r="K5" s="1733"/>
      <c r="L5" s="1733"/>
    </row>
    <row r="6" spans="3:12" ht="13.5">
      <c r="C6" s="1733"/>
      <c r="D6" s="1733"/>
      <c r="E6" s="1733"/>
      <c r="F6" s="1733"/>
      <c r="G6" s="1733"/>
      <c r="H6" s="1733"/>
      <c r="I6" s="1733"/>
      <c r="J6" s="1733"/>
      <c r="K6" s="1733"/>
      <c r="L6" s="1733"/>
    </row>
    <row r="7" spans="3:12" ht="13.5">
      <c r="C7" s="107"/>
      <c r="D7" s="108"/>
      <c r="E7" s="51"/>
      <c r="F7" s="51"/>
      <c r="G7" s="51"/>
      <c r="H7" s="51"/>
      <c r="I7" s="51"/>
      <c r="J7" s="51"/>
      <c r="K7" s="51"/>
      <c r="L7" s="51"/>
    </row>
    <row r="9" spans="2:12" ht="13.5">
      <c r="B9" s="107" t="s">
        <v>119</v>
      </c>
      <c r="C9" s="1206" t="s">
        <v>786</v>
      </c>
      <c r="D9" s="1206"/>
      <c r="E9" s="1206"/>
      <c r="F9" s="1206"/>
      <c r="G9" s="1206"/>
      <c r="H9" s="1206"/>
      <c r="I9" s="1206"/>
      <c r="J9" s="1206"/>
      <c r="K9" s="1206"/>
      <c r="L9" s="1206"/>
    </row>
    <row r="10" spans="3:12" ht="13.5">
      <c r="C10" s="1206"/>
      <c r="D10" s="1206"/>
      <c r="E10" s="1206"/>
      <c r="F10" s="1206"/>
      <c r="G10" s="1206"/>
      <c r="H10" s="1206"/>
      <c r="I10" s="1206"/>
      <c r="J10" s="1206"/>
      <c r="K10" s="1206"/>
      <c r="L10" s="1206"/>
    </row>
    <row r="11" spans="3:12" ht="13.5">
      <c r="C11" s="1206"/>
      <c r="D11" s="1206"/>
      <c r="E11" s="1206"/>
      <c r="F11" s="1206"/>
      <c r="G11" s="1206"/>
      <c r="H11" s="1206"/>
      <c r="I11" s="1206"/>
      <c r="J11" s="1206"/>
      <c r="K11" s="1206"/>
      <c r="L11" s="1206"/>
    </row>
    <row r="12" spans="3:12" ht="13.5">
      <c r="C12" s="1206"/>
      <c r="D12" s="1206"/>
      <c r="E12" s="1206"/>
      <c r="F12" s="1206"/>
      <c r="G12" s="1206"/>
      <c r="H12" s="1206"/>
      <c r="I12" s="1206"/>
      <c r="J12" s="1206"/>
      <c r="K12" s="1206"/>
      <c r="L12" s="1206"/>
    </row>
    <row r="13" spans="3:12" ht="13.5">
      <c r="C13" s="1206"/>
      <c r="D13" s="1206"/>
      <c r="E13" s="1206"/>
      <c r="F13" s="1206"/>
      <c r="G13" s="1206"/>
      <c r="H13" s="1206"/>
      <c r="I13" s="1206"/>
      <c r="J13" s="1206"/>
      <c r="K13" s="1206"/>
      <c r="L13" s="1206"/>
    </row>
    <row r="15" spans="3:12" ht="13.5">
      <c r="C15" s="107" t="s">
        <v>124</v>
      </c>
      <c r="D15" s="1206" t="s">
        <v>71</v>
      </c>
      <c r="E15" s="1206"/>
      <c r="F15" s="1206"/>
      <c r="G15" s="1206"/>
      <c r="H15" s="1206"/>
      <c r="I15" s="1206"/>
      <c r="J15" s="1206"/>
      <c r="K15" s="1206"/>
      <c r="L15" s="1206"/>
    </row>
    <row r="16" spans="3:12" ht="13.5">
      <c r="C16" s="107"/>
      <c r="D16" s="1206"/>
      <c r="E16" s="1206"/>
      <c r="F16" s="1206"/>
      <c r="G16" s="1206"/>
      <c r="H16" s="1206"/>
      <c r="I16" s="1206"/>
      <c r="J16" s="1206"/>
      <c r="K16" s="1206"/>
      <c r="L16" s="1206"/>
    </row>
    <row r="17" spans="3:12" ht="13.5">
      <c r="C17" s="107"/>
      <c r="D17" s="51"/>
      <c r="E17" s="51"/>
      <c r="F17" s="51"/>
      <c r="G17" s="51"/>
      <c r="H17" s="51"/>
      <c r="I17" s="51"/>
      <c r="J17" s="51"/>
      <c r="K17" s="51"/>
      <c r="L17" s="51"/>
    </row>
    <row r="18" spans="3:12" ht="13.5">
      <c r="C18" s="107" t="s">
        <v>126</v>
      </c>
      <c r="D18" s="1206" t="s">
        <v>72</v>
      </c>
      <c r="E18" s="1206"/>
      <c r="F18" s="1206"/>
      <c r="G18" s="1206"/>
      <c r="H18" s="1206"/>
      <c r="I18" s="1206"/>
      <c r="J18" s="1206"/>
      <c r="K18" s="1206"/>
      <c r="L18" s="1206"/>
    </row>
    <row r="19" spans="3:12" ht="13.5">
      <c r="C19" s="107"/>
      <c r="D19" s="51"/>
      <c r="E19" s="51"/>
      <c r="F19" s="51"/>
      <c r="G19" s="51"/>
      <c r="H19" s="51"/>
      <c r="I19" s="51"/>
      <c r="J19" s="51"/>
      <c r="K19" s="51"/>
      <c r="L19" s="51"/>
    </row>
    <row r="20" spans="3:12" ht="13.5">
      <c r="C20" s="107" t="s">
        <v>134</v>
      </c>
      <c r="D20" s="1206" t="s">
        <v>73</v>
      </c>
      <c r="E20" s="1206"/>
      <c r="F20" s="1206"/>
      <c r="G20" s="1206"/>
      <c r="H20" s="1206"/>
      <c r="I20" s="1206"/>
      <c r="J20" s="1206"/>
      <c r="K20" s="1206"/>
      <c r="L20" s="1206"/>
    </row>
    <row r="22" spans="2:12" ht="13.5">
      <c r="B22" s="107" t="s">
        <v>125</v>
      </c>
      <c r="C22" s="1206" t="s">
        <v>74</v>
      </c>
      <c r="D22" s="1206"/>
      <c r="E22" s="1206"/>
      <c r="F22" s="1206"/>
      <c r="G22" s="1206"/>
      <c r="H22" s="1206"/>
      <c r="I22" s="1206"/>
      <c r="J22" s="1206"/>
      <c r="K22" s="1206"/>
      <c r="L22" s="1206"/>
    </row>
    <row r="23" spans="3:12" ht="13.5">
      <c r="C23" s="1206"/>
      <c r="D23" s="1206"/>
      <c r="E23" s="1206"/>
      <c r="F23" s="1206"/>
      <c r="G23" s="1206"/>
      <c r="H23" s="1206"/>
      <c r="I23" s="1206"/>
      <c r="J23" s="1206"/>
      <c r="K23" s="1206"/>
      <c r="L23" s="1206"/>
    </row>
    <row r="25" spans="2:12" ht="13.5" customHeight="1">
      <c r="B25" s="107" t="s">
        <v>135</v>
      </c>
      <c r="C25" s="1206" t="s">
        <v>136</v>
      </c>
      <c r="D25" s="1206"/>
      <c r="E25" s="1206"/>
      <c r="F25" s="1206"/>
      <c r="G25" s="1206"/>
      <c r="H25" s="1206"/>
      <c r="I25" s="1206"/>
      <c r="J25" s="1206"/>
      <c r="K25" s="1206"/>
      <c r="L25" s="1206"/>
    </row>
    <row r="26" spans="3:12" ht="13.5">
      <c r="C26" s="1206"/>
      <c r="D26" s="1206"/>
      <c r="E26" s="1206"/>
      <c r="F26" s="1206"/>
      <c r="G26" s="1206"/>
      <c r="H26" s="1206"/>
      <c r="I26" s="1206"/>
      <c r="J26" s="1206"/>
      <c r="K26" s="1206"/>
      <c r="L26" s="1206"/>
    </row>
    <row r="27" spans="3:12" ht="13.5">
      <c r="C27" s="108"/>
      <c r="D27" s="51"/>
      <c r="E27" s="51"/>
      <c r="F27" s="51"/>
      <c r="G27" s="51"/>
      <c r="H27" s="51"/>
      <c r="I27" s="51"/>
      <c r="J27" s="51"/>
      <c r="K27" s="51"/>
      <c r="L27" s="51"/>
    </row>
    <row r="28" spans="2:12" ht="13.5">
      <c r="B28" s="107" t="s">
        <v>137</v>
      </c>
      <c r="C28" s="1206" t="s">
        <v>854</v>
      </c>
      <c r="D28" s="1206"/>
      <c r="E28" s="1206"/>
      <c r="F28" s="1206"/>
      <c r="G28" s="1206"/>
      <c r="H28" s="1206"/>
      <c r="I28" s="1206"/>
      <c r="J28" s="1206"/>
      <c r="K28" s="1206"/>
      <c r="L28" s="1206"/>
    </row>
    <row r="29" spans="3:12" ht="13.5" customHeight="1">
      <c r="C29" s="1206"/>
      <c r="D29" s="1206"/>
      <c r="E29" s="1206"/>
      <c r="F29" s="1206"/>
      <c r="G29" s="1206"/>
      <c r="H29" s="1206"/>
      <c r="I29" s="1206"/>
      <c r="J29" s="1206"/>
      <c r="K29" s="1206"/>
      <c r="L29" s="1206"/>
    </row>
    <row r="30" spans="3:12" ht="13.5">
      <c r="C30" s="51"/>
      <c r="D30" s="51"/>
      <c r="E30" s="51"/>
      <c r="F30" s="51"/>
      <c r="G30" s="51"/>
      <c r="H30" s="51"/>
      <c r="I30" s="51"/>
      <c r="J30" s="51"/>
      <c r="K30" s="51"/>
      <c r="L30" s="51"/>
    </row>
    <row r="31" spans="3:12" ht="13.5">
      <c r="C31" s="51"/>
      <c r="D31" s="51"/>
      <c r="E31" s="51"/>
      <c r="F31" s="51"/>
      <c r="G31" s="51"/>
      <c r="H31" s="51"/>
      <c r="I31" s="51"/>
      <c r="J31" s="51"/>
      <c r="K31" s="51"/>
      <c r="L31" s="51"/>
    </row>
  </sheetData>
  <sheetProtection/>
  <mergeCells count="9">
    <mergeCell ref="C25:L26"/>
    <mergeCell ref="C28:L29"/>
    <mergeCell ref="D20:L20"/>
    <mergeCell ref="C5:L6"/>
    <mergeCell ref="B2:L2"/>
    <mergeCell ref="C9:L13"/>
    <mergeCell ref="D18:L18"/>
    <mergeCell ref="D15:L16"/>
    <mergeCell ref="C22:L23"/>
  </mergeCells>
  <printOptions/>
  <pageMargins left="0.75" right="0.75" top="1" bottom="1" header="0.512" footer="0.512"/>
  <pageSetup horizontalDpi="600" verticalDpi="600" orientation="portrait" paperSize="9" scale="98" r:id="rId1"/>
</worksheet>
</file>

<file path=xl/worksheets/sheet26.xml><?xml version="1.0" encoding="utf-8"?>
<worksheet xmlns="http://schemas.openxmlformats.org/spreadsheetml/2006/main" xmlns:r="http://schemas.openxmlformats.org/officeDocument/2006/relationships">
  <sheetPr>
    <tabColor indexed="50"/>
  </sheetPr>
  <dimension ref="A1:M108"/>
  <sheetViews>
    <sheetView tabSelected="1" view="pageBreakPreview" zoomScaleSheetLayoutView="100" zoomScalePageLayoutView="0" workbookViewId="0" topLeftCell="A77">
      <selection activeCell="I102" sqref="I102:L102"/>
    </sheetView>
  </sheetViews>
  <sheetFormatPr defaultColWidth="9.00390625" defaultRowHeight="27" customHeight="1"/>
  <cols>
    <col min="1" max="1" width="24.125" style="696" customWidth="1"/>
    <col min="2" max="7" width="8.125" style="162" customWidth="1"/>
    <col min="8" max="8" width="8.50390625" style="162" customWidth="1"/>
    <col min="9" max="12" width="8.125" style="162" customWidth="1"/>
    <col min="13" max="16384" width="9.00390625" style="162" customWidth="1"/>
  </cols>
  <sheetData>
    <row r="1" ht="27" customHeight="1">
      <c r="A1" s="813" t="s">
        <v>75</v>
      </c>
    </row>
    <row r="2" spans="1:13" ht="35.25" customHeight="1">
      <c r="A2" s="1788" t="s">
        <v>45</v>
      </c>
      <c r="B2" s="1788"/>
      <c r="C2" s="1788"/>
      <c r="D2" s="1788"/>
      <c r="E2" s="1788"/>
      <c r="F2" s="1788"/>
      <c r="G2" s="1788"/>
      <c r="H2" s="1788"/>
      <c r="I2" s="1788"/>
      <c r="J2" s="1788"/>
      <c r="K2" s="1788"/>
      <c r="L2" s="1788"/>
      <c r="M2" s="457"/>
    </row>
    <row r="3" spans="1:12" ht="27" customHeight="1" thickBot="1">
      <c r="A3" s="1789" t="s">
        <v>429</v>
      </c>
      <c r="B3" s="1790"/>
      <c r="C3" s="1790"/>
      <c r="D3" s="1790"/>
      <c r="E3" s="1790"/>
      <c r="F3" s="1790"/>
      <c r="G3" s="1790"/>
      <c r="H3" s="1790"/>
      <c r="I3" s="1790"/>
      <c r="J3" s="1790"/>
      <c r="K3" s="1790"/>
      <c r="L3" s="1791"/>
    </row>
    <row r="4" spans="1:12" ht="27" customHeight="1" thickBot="1">
      <c r="A4" s="1773" t="s">
        <v>138</v>
      </c>
      <c r="B4" s="1774"/>
      <c r="C4" s="1774"/>
      <c r="D4" s="1774"/>
      <c r="E4" s="1774"/>
      <c r="F4" s="1774"/>
      <c r="G4" s="1774"/>
      <c r="H4" s="1774"/>
      <c r="I4" s="1774"/>
      <c r="J4" s="1774"/>
      <c r="K4" s="1774"/>
      <c r="L4" s="1775"/>
    </row>
    <row r="5" spans="1:12" ht="27" customHeight="1">
      <c r="A5" s="724" t="s">
        <v>858</v>
      </c>
      <c r="B5" s="1760" t="s">
        <v>435</v>
      </c>
      <c r="C5" s="1761"/>
      <c r="D5" s="1761"/>
      <c r="E5" s="1761"/>
      <c r="F5" s="1761"/>
      <c r="G5" s="1761"/>
      <c r="H5" s="1761"/>
      <c r="I5" s="1761"/>
      <c r="J5" s="1761"/>
      <c r="K5" s="1761"/>
      <c r="L5" s="1762"/>
    </row>
    <row r="6" spans="1:12" ht="27" customHeight="1">
      <c r="A6" s="720" t="s">
        <v>47</v>
      </c>
      <c r="B6" s="1763"/>
      <c r="C6" s="1764"/>
      <c r="D6" s="1764"/>
      <c r="E6" s="1764"/>
      <c r="F6" s="1764"/>
      <c r="G6" s="1764"/>
      <c r="H6" s="1764"/>
      <c r="I6" s="1764"/>
      <c r="J6" s="1764"/>
      <c r="K6" s="1764"/>
      <c r="L6" s="1765"/>
    </row>
    <row r="7" spans="1:12" ht="27" customHeight="1">
      <c r="A7" s="923" t="s">
        <v>751</v>
      </c>
      <c r="B7" s="1763" t="s">
        <v>48</v>
      </c>
      <c r="C7" s="1764"/>
      <c r="D7" s="1764"/>
      <c r="E7" s="1764"/>
      <c r="F7" s="1764"/>
      <c r="G7" s="1764"/>
      <c r="H7" s="1764"/>
      <c r="I7" s="1764"/>
      <c r="J7" s="1764"/>
      <c r="K7" s="1764"/>
      <c r="L7" s="1765"/>
    </row>
    <row r="8" spans="1:12" ht="27" customHeight="1">
      <c r="A8" s="721" t="s">
        <v>49</v>
      </c>
      <c r="B8" s="1763"/>
      <c r="C8" s="1764"/>
      <c r="D8" s="1764"/>
      <c r="E8" s="1764"/>
      <c r="F8" s="1764"/>
      <c r="G8" s="1764"/>
      <c r="H8" s="1764"/>
      <c r="I8" s="1764"/>
      <c r="J8" s="1764"/>
      <c r="K8" s="1764"/>
      <c r="L8" s="1765"/>
    </row>
    <row r="9" spans="1:12" ht="27" customHeight="1">
      <c r="A9" s="722" t="s">
        <v>50</v>
      </c>
      <c r="B9" s="1781" t="s">
        <v>51</v>
      </c>
      <c r="C9" s="1782"/>
      <c r="D9" s="1782"/>
      <c r="E9" s="1782"/>
      <c r="F9" s="1782"/>
      <c r="G9" s="1782"/>
      <c r="H9" s="1782"/>
      <c r="I9" s="1782"/>
      <c r="J9" s="1782"/>
      <c r="K9" s="1782"/>
      <c r="L9" s="1783"/>
    </row>
    <row r="10" spans="1:12" ht="27" customHeight="1" thickBot="1">
      <c r="A10" s="723"/>
      <c r="B10" s="1742"/>
      <c r="C10" s="1743"/>
      <c r="D10" s="1743"/>
      <c r="E10" s="1743"/>
      <c r="F10" s="1743"/>
      <c r="G10" s="1743"/>
      <c r="H10" s="1743"/>
      <c r="I10" s="1743"/>
      <c r="J10" s="1743"/>
      <c r="K10" s="1743"/>
      <c r="L10" s="1744"/>
    </row>
    <row r="11" spans="1:12" ht="27" customHeight="1">
      <c r="A11" s="1778" t="s">
        <v>139</v>
      </c>
      <c r="B11" s="1779"/>
      <c r="C11" s="1779"/>
      <c r="D11" s="1779"/>
      <c r="E11" s="1779"/>
      <c r="F11" s="1779"/>
      <c r="G11" s="1779"/>
      <c r="H11" s="1779"/>
      <c r="I11" s="1779"/>
      <c r="J11" s="1779"/>
      <c r="K11" s="1779"/>
      <c r="L11" s="1780"/>
    </row>
    <row r="12" spans="1:12" ht="27" customHeight="1">
      <c r="A12" s="724" t="s">
        <v>858</v>
      </c>
      <c r="B12" s="1776" t="s">
        <v>46</v>
      </c>
      <c r="C12" s="971"/>
      <c r="D12" s="971"/>
      <c r="E12" s="971"/>
      <c r="F12" s="971"/>
      <c r="G12" s="971"/>
      <c r="H12" s="971"/>
      <c r="I12" s="971"/>
      <c r="J12" s="971"/>
      <c r="K12" s="971"/>
      <c r="L12" s="1777"/>
    </row>
    <row r="13" spans="1:12" ht="27" customHeight="1">
      <c r="A13" s="720" t="s">
        <v>47</v>
      </c>
      <c r="B13" s="1763"/>
      <c r="C13" s="1764"/>
      <c r="D13" s="1764"/>
      <c r="E13" s="1764"/>
      <c r="F13" s="1764"/>
      <c r="G13" s="1764"/>
      <c r="H13" s="1764"/>
      <c r="I13" s="1764"/>
      <c r="J13" s="1764"/>
      <c r="K13" s="1764"/>
      <c r="L13" s="1765"/>
    </row>
    <row r="14" spans="1:12" ht="27" customHeight="1">
      <c r="A14" s="923" t="s">
        <v>199</v>
      </c>
      <c r="B14" s="1763" t="s">
        <v>48</v>
      </c>
      <c r="C14" s="1764"/>
      <c r="D14" s="1764"/>
      <c r="E14" s="1764"/>
      <c r="F14" s="1764"/>
      <c r="G14" s="1764"/>
      <c r="H14" s="1764"/>
      <c r="I14" s="1764"/>
      <c r="J14" s="1764"/>
      <c r="K14" s="1764"/>
      <c r="L14" s="1765"/>
    </row>
    <row r="15" spans="1:12" ht="27" customHeight="1">
      <c r="A15" s="721" t="s">
        <v>52</v>
      </c>
      <c r="B15" s="1763"/>
      <c r="C15" s="1764"/>
      <c r="D15" s="1764"/>
      <c r="E15" s="1764"/>
      <c r="F15" s="1764"/>
      <c r="G15" s="1764"/>
      <c r="H15" s="1764"/>
      <c r="I15" s="1764"/>
      <c r="J15" s="1764"/>
      <c r="K15" s="1764"/>
      <c r="L15" s="1765"/>
    </row>
    <row r="16" spans="1:12" ht="27" customHeight="1">
      <c r="A16" s="725"/>
      <c r="B16" s="1763"/>
      <c r="C16" s="1764"/>
      <c r="D16" s="1764"/>
      <c r="E16" s="1764"/>
      <c r="F16" s="1764"/>
      <c r="G16" s="1764"/>
      <c r="H16" s="1764"/>
      <c r="I16" s="1764"/>
      <c r="J16" s="1764"/>
      <c r="K16" s="1764"/>
      <c r="L16" s="1765"/>
    </row>
    <row r="17" spans="1:12" ht="27" customHeight="1" thickBot="1">
      <c r="A17" s="723"/>
      <c r="B17" s="1742"/>
      <c r="C17" s="1743"/>
      <c r="D17" s="1743"/>
      <c r="E17" s="1743"/>
      <c r="F17" s="1743"/>
      <c r="G17" s="1743"/>
      <c r="H17" s="1743"/>
      <c r="I17" s="1743"/>
      <c r="J17" s="1743"/>
      <c r="K17" s="1743"/>
      <c r="L17" s="1744"/>
    </row>
    <row r="18" spans="1:12" ht="27" customHeight="1" thickBot="1">
      <c r="A18" s="1784" t="s">
        <v>140</v>
      </c>
      <c r="B18" s="1785"/>
      <c r="C18" s="1785"/>
      <c r="D18" s="1785"/>
      <c r="E18" s="1785"/>
      <c r="F18" s="1785"/>
      <c r="G18" s="1785"/>
      <c r="H18" s="1785"/>
      <c r="I18" s="1785"/>
      <c r="J18" s="1785"/>
      <c r="K18" s="1785"/>
      <c r="L18" s="1786"/>
    </row>
    <row r="19" spans="1:12" ht="27" customHeight="1">
      <c r="A19" s="719" t="s">
        <v>858</v>
      </c>
      <c r="B19" s="1760" t="s">
        <v>436</v>
      </c>
      <c r="C19" s="1761"/>
      <c r="D19" s="1761"/>
      <c r="E19" s="1761"/>
      <c r="F19" s="1761"/>
      <c r="G19" s="1761"/>
      <c r="H19" s="1761"/>
      <c r="I19" s="1761"/>
      <c r="J19" s="1761"/>
      <c r="K19" s="1761"/>
      <c r="L19" s="1762"/>
    </row>
    <row r="20" spans="1:12" ht="27" customHeight="1">
      <c r="A20" s="720" t="s">
        <v>47</v>
      </c>
      <c r="B20" s="1763"/>
      <c r="C20" s="1764"/>
      <c r="D20" s="1764"/>
      <c r="E20" s="1764"/>
      <c r="F20" s="1764"/>
      <c r="G20" s="1764"/>
      <c r="H20" s="1764"/>
      <c r="I20" s="1764"/>
      <c r="J20" s="1764"/>
      <c r="K20" s="1764"/>
      <c r="L20" s="1765"/>
    </row>
    <row r="21" spans="1:12" ht="27" customHeight="1">
      <c r="A21" s="923" t="s">
        <v>55</v>
      </c>
      <c r="B21" s="1763" t="s">
        <v>48</v>
      </c>
      <c r="C21" s="1764"/>
      <c r="D21" s="1764"/>
      <c r="E21" s="1764"/>
      <c r="F21" s="1764"/>
      <c r="G21" s="1764"/>
      <c r="H21" s="1764"/>
      <c r="I21" s="1764"/>
      <c r="J21" s="1764"/>
      <c r="K21" s="1764"/>
      <c r="L21" s="1765"/>
    </row>
    <row r="22" spans="1:12" ht="27" customHeight="1">
      <c r="A22" s="721" t="s">
        <v>52</v>
      </c>
      <c r="B22" s="1763"/>
      <c r="C22" s="1764"/>
      <c r="D22" s="1764"/>
      <c r="E22" s="1764"/>
      <c r="F22" s="1764"/>
      <c r="G22" s="1764"/>
      <c r="H22" s="1764"/>
      <c r="I22" s="1764"/>
      <c r="J22" s="1764"/>
      <c r="K22" s="1764"/>
      <c r="L22" s="1765"/>
    </row>
    <row r="23" spans="1:12" ht="27" customHeight="1">
      <c r="A23" s="725"/>
      <c r="B23" s="1763"/>
      <c r="C23" s="1764"/>
      <c r="D23" s="1764"/>
      <c r="E23" s="1764"/>
      <c r="F23" s="1764"/>
      <c r="G23" s="1764"/>
      <c r="H23" s="1764"/>
      <c r="I23" s="1764"/>
      <c r="J23" s="1764"/>
      <c r="K23" s="1764"/>
      <c r="L23" s="1765"/>
    </row>
    <row r="24" spans="1:12" ht="27" customHeight="1" thickBot="1">
      <c r="A24" s="726"/>
      <c r="B24" s="1763"/>
      <c r="C24" s="1764"/>
      <c r="D24" s="1764"/>
      <c r="E24" s="1764"/>
      <c r="F24" s="1764"/>
      <c r="G24" s="1764"/>
      <c r="H24" s="1764"/>
      <c r="I24" s="1764"/>
      <c r="J24" s="1764"/>
      <c r="K24" s="1764"/>
      <c r="L24" s="1765"/>
    </row>
    <row r="25" spans="1:12" ht="27" customHeight="1" thickBot="1">
      <c r="A25" s="1773" t="s">
        <v>141</v>
      </c>
      <c r="B25" s="1774"/>
      <c r="C25" s="1774"/>
      <c r="D25" s="1774"/>
      <c r="E25" s="1774"/>
      <c r="F25" s="1774"/>
      <c r="G25" s="1774"/>
      <c r="H25" s="1774"/>
      <c r="I25" s="1774"/>
      <c r="J25" s="1774"/>
      <c r="K25" s="1774"/>
      <c r="L25" s="1775"/>
    </row>
    <row r="26" spans="1:12" ht="27" customHeight="1">
      <c r="A26" s="727" t="s">
        <v>858</v>
      </c>
      <c r="B26" s="1763" t="s">
        <v>437</v>
      </c>
      <c r="C26" s="1764"/>
      <c r="D26" s="1764"/>
      <c r="E26" s="1764"/>
      <c r="F26" s="1764"/>
      <c r="G26" s="1764"/>
      <c r="H26" s="1764"/>
      <c r="I26" s="1764"/>
      <c r="J26" s="1764"/>
      <c r="K26" s="1764"/>
      <c r="L26" s="1765"/>
    </row>
    <row r="27" spans="1:12" ht="27" customHeight="1">
      <c r="A27" s="720" t="s">
        <v>47</v>
      </c>
      <c r="B27" s="1763"/>
      <c r="C27" s="1764"/>
      <c r="D27" s="1764"/>
      <c r="E27" s="1764"/>
      <c r="F27" s="1764"/>
      <c r="G27" s="1764"/>
      <c r="H27" s="1764"/>
      <c r="I27" s="1764"/>
      <c r="J27" s="1764"/>
      <c r="K27" s="1764"/>
      <c r="L27" s="1765"/>
    </row>
    <row r="28" spans="1:12" ht="27" customHeight="1">
      <c r="A28" s="923" t="s">
        <v>55</v>
      </c>
      <c r="B28" s="1763" t="s">
        <v>48</v>
      </c>
      <c r="C28" s="1764"/>
      <c r="D28" s="1764"/>
      <c r="E28" s="1764"/>
      <c r="F28" s="1764"/>
      <c r="G28" s="1764"/>
      <c r="H28" s="1764"/>
      <c r="I28" s="1764"/>
      <c r="J28" s="1764"/>
      <c r="K28" s="1764"/>
      <c r="L28" s="1765"/>
    </row>
    <row r="29" spans="1:12" ht="27" customHeight="1">
      <c r="A29" s="721" t="s">
        <v>52</v>
      </c>
      <c r="B29" s="1763"/>
      <c r="C29" s="1764"/>
      <c r="D29" s="1764"/>
      <c r="E29" s="1764"/>
      <c r="F29" s="1764"/>
      <c r="G29" s="1764"/>
      <c r="H29" s="1764"/>
      <c r="I29" s="1764"/>
      <c r="J29" s="1764"/>
      <c r="K29" s="1764"/>
      <c r="L29" s="1765"/>
    </row>
    <row r="30" spans="1:12" ht="27" customHeight="1">
      <c r="A30" s="725"/>
      <c r="B30" s="1763"/>
      <c r="C30" s="1764"/>
      <c r="D30" s="1764"/>
      <c r="E30" s="1764"/>
      <c r="F30" s="1764"/>
      <c r="G30" s="1764"/>
      <c r="H30" s="1764"/>
      <c r="I30" s="1764"/>
      <c r="J30" s="1764"/>
      <c r="K30" s="1764"/>
      <c r="L30" s="1765"/>
    </row>
    <row r="31" spans="1:12" ht="27" customHeight="1" thickBot="1">
      <c r="A31" s="723"/>
      <c r="B31" s="1742"/>
      <c r="C31" s="1743"/>
      <c r="D31" s="1743"/>
      <c r="E31" s="1743"/>
      <c r="F31" s="1743"/>
      <c r="G31" s="1743"/>
      <c r="H31" s="1743"/>
      <c r="I31" s="1743"/>
      <c r="J31" s="1743"/>
      <c r="K31" s="1743"/>
      <c r="L31" s="1744"/>
    </row>
    <row r="32" spans="1:12" ht="27" customHeight="1" thickBot="1">
      <c r="A32" s="1773" t="s">
        <v>142</v>
      </c>
      <c r="B32" s="1774"/>
      <c r="C32" s="1774"/>
      <c r="D32" s="1774"/>
      <c r="E32" s="1774"/>
      <c r="F32" s="1774"/>
      <c r="G32" s="1774"/>
      <c r="H32" s="1774"/>
      <c r="I32" s="1774"/>
      <c r="J32" s="1774"/>
      <c r="K32" s="1774"/>
      <c r="L32" s="1775"/>
    </row>
    <row r="33" spans="1:12" ht="27" customHeight="1">
      <c r="A33" s="727" t="s">
        <v>858</v>
      </c>
      <c r="B33" s="1760" t="s">
        <v>46</v>
      </c>
      <c r="C33" s="1761"/>
      <c r="D33" s="1761"/>
      <c r="E33" s="1761"/>
      <c r="F33" s="1761"/>
      <c r="G33" s="1761"/>
      <c r="H33" s="1761"/>
      <c r="I33" s="1761"/>
      <c r="J33" s="1761"/>
      <c r="K33" s="1761"/>
      <c r="L33" s="1762"/>
    </row>
    <row r="34" spans="1:12" ht="27" customHeight="1">
      <c r="A34" s="720" t="s">
        <v>47</v>
      </c>
      <c r="B34" s="1763"/>
      <c r="C34" s="1764"/>
      <c r="D34" s="1764"/>
      <c r="E34" s="1764"/>
      <c r="F34" s="1764"/>
      <c r="G34" s="1764"/>
      <c r="H34" s="1764"/>
      <c r="I34" s="1764"/>
      <c r="J34" s="1764"/>
      <c r="K34" s="1764"/>
      <c r="L34" s="1765"/>
    </row>
    <row r="35" spans="1:12" ht="27" customHeight="1">
      <c r="A35" s="923" t="s">
        <v>350</v>
      </c>
      <c r="B35" s="1763" t="s">
        <v>48</v>
      </c>
      <c r="C35" s="1764"/>
      <c r="D35" s="1764"/>
      <c r="E35" s="1764"/>
      <c r="F35" s="1764"/>
      <c r="G35" s="1764"/>
      <c r="H35" s="1764"/>
      <c r="I35" s="1764"/>
      <c r="J35" s="1764"/>
      <c r="K35" s="1764"/>
      <c r="L35" s="1765"/>
    </row>
    <row r="36" spans="1:12" ht="27" customHeight="1">
      <c r="A36" s="721" t="s">
        <v>52</v>
      </c>
      <c r="B36" s="1763"/>
      <c r="C36" s="1764"/>
      <c r="D36" s="1764"/>
      <c r="E36" s="1764"/>
      <c r="F36" s="1764"/>
      <c r="G36" s="1764"/>
      <c r="H36" s="1764"/>
      <c r="I36" s="1764"/>
      <c r="J36" s="1764"/>
      <c r="K36" s="1764"/>
      <c r="L36" s="1765"/>
    </row>
    <row r="37" spans="1:12" ht="27" customHeight="1">
      <c r="A37" s="725"/>
      <c r="B37" s="1763"/>
      <c r="C37" s="1764"/>
      <c r="D37" s="1764"/>
      <c r="E37" s="1764"/>
      <c r="F37" s="1764"/>
      <c r="G37" s="1764"/>
      <c r="H37" s="1764"/>
      <c r="I37" s="1764"/>
      <c r="J37" s="1764"/>
      <c r="K37" s="1764"/>
      <c r="L37" s="1765"/>
    </row>
    <row r="38" spans="1:12" ht="27" customHeight="1" thickBot="1">
      <c r="A38" s="723"/>
      <c r="B38" s="1742"/>
      <c r="C38" s="1743"/>
      <c r="D38" s="1743"/>
      <c r="E38" s="1743"/>
      <c r="F38" s="1743"/>
      <c r="G38" s="1743"/>
      <c r="H38" s="1743"/>
      <c r="I38" s="1743"/>
      <c r="J38" s="1743"/>
      <c r="K38" s="1743"/>
      <c r="L38" s="1744"/>
    </row>
    <row r="39" spans="1:12" ht="27" customHeight="1" thickBot="1">
      <c r="A39" s="1773" t="s">
        <v>404</v>
      </c>
      <c r="B39" s="1774"/>
      <c r="C39" s="1774"/>
      <c r="D39" s="1774"/>
      <c r="E39" s="1774"/>
      <c r="F39" s="1774"/>
      <c r="G39" s="1774"/>
      <c r="H39" s="1774"/>
      <c r="I39" s="1774"/>
      <c r="J39" s="1774"/>
      <c r="K39" s="1774"/>
      <c r="L39" s="1775"/>
    </row>
    <row r="40" spans="1:12" ht="27" customHeight="1">
      <c r="A40" s="727" t="s">
        <v>858</v>
      </c>
      <c r="B40" s="1763" t="s">
        <v>46</v>
      </c>
      <c r="C40" s="1764"/>
      <c r="D40" s="1764"/>
      <c r="E40" s="1764"/>
      <c r="F40" s="1764"/>
      <c r="G40" s="1764"/>
      <c r="H40" s="1764"/>
      <c r="I40" s="1764"/>
      <c r="J40" s="1764"/>
      <c r="K40" s="1764"/>
      <c r="L40" s="1765"/>
    </row>
    <row r="41" spans="1:12" ht="27" customHeight="1">
      <c r="A41" s="720" t="s">
        <v>47</v>
      </c>
      <c r="B41" s="1763"/>
      <c r="C41" s="1764"/>
      <c r="D41" s="1764"/>
      <c r="E41" s="1764"/>
      <c r="F41" s="1764"/>
      <c r="G41" s="1764"/>
      <c r="H41" s="1764"/>
      <c r="I41" s="1764"/>
      <c r="J41" s="1764"/>
      <c r="K41" s="1764"/>
      <c r="L41" s="1765"/>
    </row>
    <row r="42" spans="1:12" ht="27" customHeight="1">
      <c r="A42" s="923" t="s">
        <v>53</v>
      </c>
      <c r="B42" s="1763" t="s">
        <v>48</v>
      </c>
      <c r="C42" s="1764"/>
      <c r="D42" s="1764"/>
      <c r="E42" s="1764"/>
      <c r="F42" s="1764"/>
      <c r="G42" s="1764"/>
      <c r="H42" s="1764"/>
      <c r="I42" s="1764"/>
      <c r="J42" s="1764"/>
      <c r="K42" s="1764"/>
      <c r="L42" s="1765"/>
    </row>
    <row r="43" spans="1:12" ht="27" customHeight="1">
      <c r="A43" s="721" t="s">
        <v>52</v>
      </c>
      <c r="B43" s="1763"/>
      <c r="C43" s="1764"/>
      <c r="D43" s="1764"/>
      <c r="E43" s="1764"/>
      <c r="F43" s="1764"/>
      <c r="G43" s="1764"/>
      <c r="H43" s="1764"/>
      <c r="I43" s="1764"/>
      <c r="J43" s="1764"/>
      <c r="K43" s="1764"/>
      <c r="L43" s="1765"/>
    </row>
    <row r="44" spans="1:12" ht="27" customHeight="1">
      <c r="A44" s="725"/>
      <c r="B44" s="1763"/>
      <c r="C44" s="1764"/>
      <c r="D44" s="1764"/>
      <c r="E44" s="1764"/>
      <c r="F44" s="1764"/>
      <c r="G44" s="1764"/>
      <c r="H44" s="1764"/>
      <c r="I44" s="1764"/>
      <c r="J44" s="1764"/>
      <c r="K44" s="1764"/>
      <c r="L44" s="1765"/>
    </row>
    <row r="45" spans="1:12" ht="27" customHeight="1" thickBot="1">
      <c r="A45" s="723"/>
      <c r="B45" s="1742"/>
      <c r="C45" s="1743"/>
      <c r="D45" s="1743"/>
      <c r="E45" s="1743"/>
      <c r="F45" s="1743"/>
      <c r="G45" s="1743"/>
      <c r="H45" s="1743"/>
      <c r="I45" s="1743"/>
      <c r="J45" s="1743"/>
      <c r="K45" s="1743"/>
      <c r="L45" s="1744"/>
    </row>
    <row r="46" spans="1:12" ht="27" customHeight="1" thickBot="1">
      <c r="A46" s="1773" t="s">
        <v>143</v>
      </c>
      <c r="B46" s="1774"/>
      <c r="C46" s="1774"/>
      <c r="D46" s="1774"/>
      <c r="E46" s="1774"/>
      <c r="F46" s="1774"/>
      <c r="G46" s="1774"/>
      <c r="H46" s="1774"/>
      <c r="I46" s="1774"/>
      <c r="J46" s="1774"/>
      <c r="K46" s="1774"/>
      <c r="L46" s="1775"/>
    </row>
    <row r="47" spans="1:12" ht="27" customHeight="1">
      <c r="A47" s="727" t="s">
        <v>858</v>
      </c>
      <c r="B47" s="1760" t="s">
        <v>46</v>
      </c>
      <c r="C47" s="1761"/>
      <c r="D47" s="1761"/>
      <c r="E47" s="1761"/>
      <c r="F47" s="1761"/>
      <c r="G47" s="1761"/>
      <c r="H47" s="1761"/>
      <c r="I47" s="1761"/>
      <c r="J47" s="1761"/>
      <c r="K47" s="1761"/>
      <c r="L47" s="1762"/>
    </row>
    <row r="48" spans="1:12" ht="27" customHeight="1">
      <c r="A48" s="720" t="s">
        <v>47</v>
      </c>
      <c r="B48" s="1763"/>
      <c r="C48" s="1764"/>
      <c r="D48" s="1764"/>
      <c r="E48" s="1764"/>
      <c r="F48" s="1764"/>
      <c r="G48" s="1764"/>
      <c r="H48" s="1764"/>
      <c r="I48" s="1764"/>
      <c r="J48" s="1764"/>
      <c r="K48" s="1764"/>
      <c r="L48" s="1765"/>
    </row>
    <row r="49" spans="1:12" ht="27" customHeight="1">
      <c r="A49" s="924" t="s">
        <v>403</v>
      </c>
      <c r="B49" s="1763" t="s">
        <v>48</v>
      </c>
      <c r="C49" s="1764"/>
      <c r="D49" s="1764"/>
      <c r="E49" s="1764"/>
      <c r="F49" s="1764"/>
      <c r="G49" s="1764"/>
      <c r="H49" s="1764"/>
      <c r="I49" s="1764"/>
      <c r="J49" s="1764"/>
      <c r="K49" s="1764"/>
      <c r="L49" s="1765"/>
    </row>
    <row r="50" spans="1:12" ht="27" customHeight="1">
      <c r="A50" s="721" t="s">
        <v>52</v>
      </c>
      <c r="B50" s="1763"/>
      <c r="C50" s="1764"/>
      <c r="D50" s="1764"/>
      <c r="E50" s="1764"/>
      <c r="F50" s="1764"/>
      <c r="G50" s="1764"/>
      <c r="H50" s="1764"/>
      <c r="I50" s="1764"/>
      <c r="J50" s="1764"/>
      <c r="K50" s="1764"/>
      <c r="L50" s="1765"/>
    </row>
    <row r="51" spans="1:12" ht="27" customHeight="1">
      <c r="A51" s="725"/>
      <c r="B51" s="1763"/>
      <c r="C51" s="1764"/>
      <c r="D51" s="1764"/>
      <c r="E51" s="1764"/>
      <c r="F51" s="1764"/>
      <c r="G51" s="1764"/>
      <c r="H51" s="1764"/>
      <c r="I51" s="1764"/>
      <c r="J51" s="1764"/>
      <c r="K51" s="1764"/>
      <c r="L51" s="1765"/>
    </row>
    <row r="52" spans="1:12" ht="27" customHeight="1">
      <c r="A52" s="728"/>
      <c r="B52" s="1757"/>
      <c r="C52" s="1758"/>
      <c r="D52" s="1758"/>
      <c r="E52" s="1758"/>
      <c r="F52" s="1758"/>
      <c r="G52" s="1758"/>
      <c r="H52" s="1758"/>
      <c r="I52" s="1758"/>
      <c r="J52" s="1758"/>
      <c r="K52" s="1758"/>
      <c r="L52" s="1759"/>
    </row>
    <row r="53" spans="1:12" ht="27" customHeight="1">
      <c r="A53" s="1778" t="s">
        <v>144</v>
      </c>
      <c r="B53" s="1779"/>
      <c r="C53" s="1779"/>
      <c r="D53" s="1779"/>
      <c r="E53" s="1779"/>
      <c r="F53" s="1779"/>
      <c r="G53" s="1779"/>
      <c r="H53" s="1779"/>
      <c r="I53" s="1779"/>
      <c r="J53" s="1779"/>
      <c r="K53" s="1779"/>
      <c r="L53" s="1780"/>
    </row>
    <row r="54" spans="1:12" ht="27" customHeight="1">
      <c r="A54" s="727" t="s">
        <v>858</v>
      </c>
      <c r="B54" s="1776" t="s">
        <v>46</v>
      </c>
      <c r="C54" s="971"/>
      <c r="D54" s="971"/>
      <c r="E54" s="971"/>
      <c r="F54" s="971"/>
      <c r="G54" s="971"/>
      <c r="H54" s="971"/>
      <c r="I54" s="971"/>
      <c r="J54" s="971"/>
      <c r="K54" s="971"/>
      <c r="L54" s="1777"/>
    </row>
    <row r="55" spans="1:12" ht="27" customHeight="1">
      <c r="A55" s="720" t="s">
        <v>47</v>
      </c>
      <c r="B55" s="1763"/>
      <c r="C55" s="1764"/>
      <c r="D55" s="1764"/>
      <c r="E55" s="1764"/>
      <c r="F55" s="1764"/>
      <c r="G55" s="1764"/>
      <c r="H55" s="1764"/>
      <c r="I55" s="1764"/>
      <c r="J55" s="1764"/>
      <c r="K55" s="1764"/>
      <c r="L55" s="1765"/>
    </row>
    <row r="56" spans="1:12" ht="27" customHeight="1">
      <c r="A56" s="924" t="s">
        <v>752</v>
      </c>
      <c r="B56" s="1763" t="s">
        <v>48</v>
      </c>
      <c r="C56" s="1764"/>
      <c r="D56" s="1764"/>
      <c r="E56" s="1764"/>
      <c r="F56" s="1764"/>
      <c r="G56" s="1764"/>
      <c r="H56" s="1764"/>
      <c r="I56" s="1764"/>
      <c r="J56" s="1764"/>
      <c r="K56" s="1764"/>
      <c r="L56" s="1765"/>
    </row>
    <row r="57" spans="1:12" ht="27" customHeight="1">
      <c r="A57" s="721" t="s">
        <v>49</v>
      </c>
      <c r="B57" s="1763"/>
      <c r="C57" s="1764"/>
      <c r="D57" s="1764"/>
      <c r="E57" s="1764"/>
      <c r="F57" s="1764"/>
      <c r="G57" s="1764"/>
      <c r="H57" s="1764"/>
      <c r="I57" s="1764"/>
      <c r="J57" s="1764"/>
      <c r="K57" s="1764"/>
      <c r="L57" s="1765"/>
    </row>
    <row r="58" spans="1:12" ht="27" customHeight="1">
      <c r="A58" s="722" t="s">
        <v>50</v>
      </c>
      <c r="B58" s="1781" t="s">
        <v>51</v>
      </c>
      <c r="C58" s="1782"/>
      <c r="D58" s="1782"/>
      <c r="E58" s="1782"/>
      <c r="F58" s="1782"/>
      <c r="G58" s="1782"/>
      <c r="H58" s="1782"/>
      <c r="I58" s="1782"/>
      <c r="J58" s="1782"/>
      <c r="K58" s="1782"/>
      <c r="L58" s="1783"/>
    </row>
    <row r="59" spans="1:12" ht="27" customHeight="1">
      <c r="A59" s="725"/>
      <c r="B59" s="1763"/>
      <c r="C59" s="1764"/>
      <c r="D59" s="1764"/>
      <c r="E59" s="1764"/>
      <c r="F59" s="1764"/>
      <c r="G59" s="1764"/>
      <c r="H59" s="1764"/>
      <c r="I59" s="1764"/>
      <c r="J59" s="1764"/>
      <c r="K59" s="1764"/>
      <c r="L59" s="1765"/>
    </row>
    <row r="60" spans="1:12" ht="27" customHeight="1" thickBot="1">
      <c r="A60" s="726"/>
      <c r="B60" s="1763"/>
      <c r="C60" s="1764"/>
      <c r="D60" s="1764"/>
      <c r="E60" s="1764"/>
      <c r="F60" s="1764"/>
      <c r="G60" s="1764"/>
      <c r="H60" s="1764"/>
      <c r="I60" s="1764"/>
      <c r="J60" s="1764"/>
      <c r="K60" s="1764"/>
      <c r="L60" s="1765"/>
    </row>
    <row r="61" spans="1:12" ht="27" customHeight="1" thickBot="1">
      <c r="A61" s="1773" t="s">
        <v>145</v>
      </c>
      <c r="B61" s="1774"/>
      <c r="C61" s="1774"/>
      <c r="D61" s="1774"/>
      <c r="E61" s="1774"/>
      <c r="F61" s="1774"/>
      <c r="G61" s="1774"/>
      <c r="H61" s="1774"/>
      <c r="I61" s="1774"/>
      <c r="J61" s="1774"/>
      <c r="K61" s="1774"/>
      <c r="L61" s="1775"/>
    </row>
    <row r="62" spans="1:12" ht="27" customHeight="1">
      <c r="A62" s="727" t="s">
        <v>858</v>
      </c>
      <c r="B62" s="1763" t="s">
        <v>46</v>
      </c>
      <c r="C62" s="1764"/>
      <c r="D62" s="1764"/>
      <c r="E62" s="1764"/>
      <c r="F62" s="1764"/>
      <c r="G62" s="1764"/>
      <c r="H62" s="1764"/>
      <c r="I62" s="1764"/>
      <c r="J62" s="1764"/>
      <c r="K62" s="1764"/>
      <c r="L62" s="1765"/>
    </row>
    <row r="63" spans="1:12" ht="27" customHeight="1">
      <c r="A63" s="720" t="s">
        <v>47</v>
      </c>
      <c r="B63" s="1763"/>
      <c r="C63" s="1764"/>
      <c r="D63" s="1764"/>
      <c r="E63" s="1764"/>
      <c r="F63" s="1764"/>
      <c r="G63" s="1764"/>
      <c r="H63" s="1764"/>
      <c r="I63" s="1764"/>
      <c r="J63" s="1764"/>
      <c r="K63" s="1764"/>
      <c r="L63" s="1765"/>
    </row>
    <row r="64" spans="1:12" ht="27" customHeight="1">
      <c r="A64" s="924" t="s">
        <v>405</v>
      </c>
      <c r="B64" s="1763" t="s">
        <v>48</v>
      </c>
      <c r="C64" s="1764"/>
      <c r="D64" s="1764"/>
      <c r="E64" s="1764"/>
      <c r="F64" s="1764"/>
      <c r="G64" s="1764"/>
      <c r="H64" s="1764"/>
      <c r="I64" s="1764"/>
      <c r="J64" s="1764"/>
      <c r="K64" s="1764"/>
      <c r="L64" s="1765"/>
    </row>
    <row r="65" spans="1:12" ht="27" customHeight="1">
      <c r="A65" s="721" t="s">
        <v>52</v>
      </c>
      <c r="B65" s="1763"/>
      <c r="C65" s="1764"/>
      <c r="D65" s="1764"/>
      <c r="E65" s="1764"/>
      <c r="F65" s="1764"/>
      <c r="G65" s="1764"/>
      <c r="H65" s="1764"/>
      <c r="I65" s="1764"/>
      <c r="J65" s="1764"/>
      <c r="K65" s="1764"/>
      <c r="L65" s="1765"/>
    </row>
    <row r="66" spans="1:12" ht="27" customHeight="1">
      <c r="A66" s="725"/>
      <c r="B66" s="1763"/>
      <c r="C66" s="1764"/>
      <c r="D66" s="1764"/>
      <c r="E66" s="1764"/>
      <c r="F66" s="1764"/>
      <c r="G66" s="1764"/>
      <c r="H66" s="1764"/>
      <c r="I66" s="1764"/>
      <c r="J66" s="1764"/>
      <c r="K66" s="1764"/>
      <c r="L66" s="1765"/>
    </row>
    <row r="67" spans="1:12" ht="27" customHeight="1" thickBot="1">
      <c r="A67" s="723"/>
      <c r="B67" s="1742"/>
      <c r="C67" s="1743"/>
      <c r="D67" s="1743"/>
      <c r="E67" s="1743"/>
      <c r="F67" s="1743"/>
      <c r="G67" s="1743"/>
      <c r="H67" s="1743"/>
      <c r="I67" s="1743"/>
      <c r="J67" s="1743"/>
      <c r="K67" s="1743"/>
      <c r="L67" s="1744"/>
    </row>
    <row r="68" spans="1:12" ht="27" customHeight="1" thickBot="1">
      <c r="A68" s="1773" t="s">
        <v>146</v>
      </c>
      <c r="B68" s="1774"/>
      <c r="C68" s="1774"/>
      <c r="D68" s="1774"/>
      <c r="E68" s="1774"/>
      <c r="F68" s="1774"/>
      <c r="G68" s="1774"/>
      <c r="H68" s="1774"/>
      <c r="I68" s="1774"/>
      <c r="J68" s="1774"/>
      <c r="K68" s="1774"/>
      <c r="L68" s="1775"/>
    </row>
    <row r="69" spans="1:12" ht="27" customHeight="1">
      <c r="A69" s="727" t="s">
        <v>858</v>
      </c>
      <c r="B69" s="1763" t="s">
        <v>46</v>
      </c>
      <c r="C69" s="1764"/>
      <c r="D69" s="1764"/>
      <c r="E69" s="1764"/>
      <c r="F69" s="1764"/>
      <c r="G69" s="1764"/>
      <c r="H69" s="1764"/>
      <c r="I69" s="1764"/>
      <c r="J69" s="1764"/>
      <c r="K69" s="1764"/>
      <c r="L69" s="1765"/>
    </row>
    <row r="70" spans="1:12" ht="27" customHeight="1">
      <c r="A70" s="720" t="s">
        <v>47</v>
      </c>
      <c r="B70" s="1763"/>
      <c r="C70" s="1764"/>
      <c r="D70" s="1764"/>
      <c r="E70" s="1764"/>
      <c r="F70" s="1764"/>
      <c r="G70" s="1764"/>
      <c r="H70" s="1764"/>
      <c r="I70" s="1764"/>
      <c r="J70" s="1764"/>
      <c r="K70" s="1764"/>
      <c r="L70" s="1765"/>
    </row>
    <row r="71" spans="1:12" ht="27" customHeight="1">
      <c r="A71" s="924" t="s">
        <v>753</v>
      </c>
      <c r="B71" s="1763" t="s">
        <v>48</v>
      </c>
      <c r="C71" s="1764"/>
      <c r="D71" s="1764"/>
      <c r="E71" s="1764"/>
      <c r="F71" s="1764"/>
      <c r="G71" s="1764"/>
      <c r="H71" s="1764"/>
      <c r="I71" s="1764"/>
      <c r="J71" s="1764"/>
      <c r="K71" s="1764"/>
      <c r="L71" s="1765"/>
    </row>
    <row r="72" spans="1:12" ht="27" customHeight="1">
      <c r="A72" s="721" t="s">
        <v>52</v>
      </c>
      <c r="B72" s="1763"/>
      <c r="C72" s="1764"/>
      <c r="D72" s="1764"/>
      <c r="E72" s="1764"/>
      <c r="F72" s="1764"/>
      <c r="G72" s="1764"/>
      <c r="H72" s="1764"/>
      <c r="I72" s="1764"/>
      <c r="J72" s="1764"/>
      <c r="K72" s="1764"/>
      <c r="L72" s="1765"/>
    </row>
    <row r="73" spans="1:12" ht="27" customHeight="1">
      <c r="A73" s="725"/>
      <c r="B73" s="1763"/>
      <c r="C73" s="1764"/>
      <c r="D73" s="1764"/>
      <c r="E73" s="1764"/>
      <c r="F73" s="1764"/>
      <c r="G73" s="1764"/>
      <c r="H73" s="1764"/>
      <c r="I73" s="1764"/>
      <c r="J73" s="1764"/>
      <c r="K73" s="1764"/>
      <c r="L73" s="1765"/>
    </row>
    <row r="74" spans="1:12" ht="27" customHeight="1" thickBot="1">
      <c r="A74" s="723"/>
      <c r="B74" s="1742"/>
      <c r="C74" s="1743"/>
      <c r="D74" s="1743"/>
      <c r="E74" s="1743"/>
      <c r="F74" s="1743"/>
      <c r="G74" s="1743"/>
      <c r="H74" s="1743"/>
      <c r="I74" s="1743"/>
      <c r="J74" s="1743"/>
      <c r="K74" s="1743"/>
      <c r="L74" s="1744"/>
    </row>
    <row r="75" spans="1:12" ht="27" customHeight="1" thickBot="1">
      <c r="A75" s="1773" t="s">
        <v>406</v>
      </c>
      <c r="B75" s="1774"/>
      <c r="C75" s="1774"/>
      <c r="D75" s="1774"/>
      <c r="E75" s="1774"/>
      <c r="F75" s="1774"/>
      <c r="G75" s="1774"/>
      <c r="H75" s="1774"/>
      <c r="I75" s="1774"/>
      <c r="J75" s="1774"/>
      <c r="K75" s="1774"/>
      <c r="L75" s="1775"/>
    </row>
    <row r="76" spans="1:12" ht="27" customHeight="1">
      <c r="A76" s="727" t="s">
        <v>858</v>
      </c>
      <c r="B76" s="1760" t="s">
        <v>46</v>
      </c>
      <c r="C76" s="1761"/>
      <c r="D76" s="1761"/>
      <c r="E76" s="1761"/>
      <c r="F76" s="1761"/>
      <c r="G76" s="1761"/>
      <c r="H76" s="1761"/>
      <c r="I76" s="1761"/>
      <c r="J76" s="1761"/>
      <c r="K76" s="1761"/>
      <c r="L76" s="1762"/>
    </row>
    <row r="77" spans="1:12" ht="27" customHeight="1">
      <c r="A77" s="720" t="s">
        <v>47</v>
      </c>
      <c r="B77" s="1763"/>
      <c r="C77" s="1764"/>
      <c r="D77" s="1764"/>
      <c r="E77" s="1764"/>
      <c r="F77" s="1764"/>
      <c r="G77" s="1764"/>
      <c r="H77" s="1764"/>
      <c r="I77" s="1764"/>
      <c r="J77" s="1764"/>
      <c r="K77" s="1764"/>
      <c r="L77" s="1765"/>
    </row>
    <row r="78" spans="1:12" ht="27" customHeight="1">
      <c r="A78" s="924" t="s">
        <v>407</v>
      </c>
      <c r="B78" s="1763" t="s">
        <v>48</v>
      </c>
      <c r="C78" s="1764"/>
      <c r="D78" s="1764"/>
      <c r="E78" s="1764"/>
      <c r="F78" s="1764"/>
      <c r="G78" s="1764"/>
      <c r="H78" s="1764"/>
      <c r="I78" s="1764"/>
      <c r="J78" s="1764"/>
      <c r="K78" s="1764"/>
      <c r="L78" s="1765"/>
    </row>
    <row r="79" spans="1:12" ht="27" customHeight="1">
      <c r="A79" s="721" t="s">
        <v>52</v>
      </c>
      <c r="B79" s="1763"/>
      <c r="C79" s="1764"/>
      <c r="D79" s="1764"/>
      <c r="E79" s="1764"/>
      <c r="F79" s="1764"/>
      <c r="G79" s="1764"/>
      <c r="H79" s="1764"/>
      <c r="I79" s="1764"/>
      <c r="J79" s="1764"/>
      <c r="K79" s="1764"/>
      <c r="L79" s="1765"/>
    </row>
    <row r="80" spans="1:12" ht="27" customHeight="1">
      <c r="A80" s="725"/>
      <c r="B80" s="1763"/>
      <c r="C80" s="1764"/>
      <c r="D80" s="1764"/>
      <c r="E80" s="1764"/>
      <c r="F80" s="1764"/>
      <c r="G80" s="1764"/>
      <c r="H80" s="1764"/>
      <c r="I80" s="1764"/>
      <c r="J80" s="1764"/>
      <c r="K80" s="1764"/>
      <c r="L80" s="1765"/>
    </row>
    <row r="81" spans="1:12" ht="27" customHeight="1">
      <c r="A81" s="728"/>
      <c r="B81" s="1757"/>
      <c r="C81" s="1758"/>
      <c r="D81" s="1758"/>
      <c r="E81" s="1758"/>
      <c r="F81" s="1758"/>
      <c r="G81" s="1758"/>
      <c r="H81" s="1758"/>
      <c r="I81" s="1758"/>
      <c r="J81" s="1758"/>
      <c r="K81" s="1758"/>
      <c r="L81" s="1759"/>
    </row>
    <row r="82" spans="1:12" ht="27" customHeight="1">
      <c r="A82" s="1778" t="s">
        <v>147</v>
      </c>
      <c r="B82" s="1779"/>
      <c r="C82" s="1779"/>
      <c r="D82" s="1779"/>
      <c r="E82" s="1779"/>
      <c r="F82" s="1779"/>
      <c r="G82" s="1779"/>
      <c r="H82" s="1779"/>
      <c r="I82" s="1779"/>
      <c r="J82" s="1779"/>
      <c r="K82" s="1779"/>
      <c r="L82" s="1780"/>
    </row>
    <row r="83" spans="1:12" ht="27" customHeight="1">
      <c r="A83" s="727" t="s">
        <v>858</v>
      </c>
      <c r="B83" s="1776" t="s">
        <v>46</v>
      </c>
      <c r="C83" s="971"/>
      <c r="D83" s="971"/>
      <c r="E83" s="971"/>
      <c r="F83" s="971"/>
      <c r="G83" s="971"/>
      <c r="H83" s="971"/>
      <c r="I83" s="971"/>
      <c r="J83" s="971"/>
      <c r="K83" s="971"/>
      <c r="L83" s="1777"/>
    </row>
    <row r="84" spans="1:12" ht="27" customHeight="1">
      <c r="A84" s="720" t="s">
        <v>47</v>
      </c>
      <c r="B84" s="1763"/>
      <c r="C84" s="1764"/>
      <c r="D84" s="1764"/>
      <c r="E84" s="1764"/>
      <c r="F84" s="1764"/>
      <c r="G84" s="1764"/>
      <c r="H84" s="1764"/>
      <c r="I84" s="1764"/>
      <c r="J84" s="1764"/>
      <c r="K84" s="1764"/>
      <c r="L84" s="1765"/>
    </row>
    <row r="85" spans="1:12" ht="27" customHeight="1">
      <c r="A85" s="923" t="s">
        <v>54</v>
      </c>
      <c r="B85" s="1763" t="s">
        <v>48</v>
      </c>
      <c r="C85" s="1764"/>
      <c r="D85" s="1764"/>
      <c r="E85" s="1764"/>
      <c r="F85" s="1764"/>
      <c r="G85" s="1764"/>
      <c r="H85" s="1764"/>
      <c r="I85" s="1764"/>
      <c r="J85" s="1764"/>
      <c r="K85" s="1764"/>
      <c r="L85" s="1765"/>
    </row>
    <row r="86" spans="1:12" ht="27" customHeight="1">
      <c r="A86" s="721" t="s">
        <v>52</v>
      </c>
      <c r="B86" s="1763"/>
      <c r="C86" s="1764"/>
      <c r="D86" s="1764"/>
      <c r="E86" s="1764"/>
      <c r="F86" s="1764"/>
      <c r="G86" s="1764"/>
      <c r="H86" s="1764"/>
      <c r="I86" s="1764"/>
      <c r="J86" s="1764"/>
      <c r="K86" s="1764"/>
      <c r="L86" s="1765"/>
    </row>
    <row r="87" spans="1:12" ht="27" customHeight="1">
      <c r="A87" s="725"/>
      <c r="B87" s="1763"/>
      <c r="C87" s="1764"/>
      <c r="D87" s="1764"/>
      <c r="E87" s="1764"/>
      <c r="F87" s="1764"/>
      <c r="G87" s="1764"/>
      <c r="H87" s="1764"/>
      <c r="I87" s="1764"/>
      <c r="J87" s="1764"/>
      <c r="K87" s="1764"/>
      <c r="L87" s="1765"/>
    </row>
    <row r="88" spans="1:12" ht="27" customHeight="1" thickBot="1">
      <c r="A88" s="726"/>
      <c r="B88" s="1763"/>
      <c r="C88" s="1764"/>
      <c r="D88" s="1764"/>
      <c r="E88" s="1764"/>
      <c r="F88" s="1764"/>
      <c r="G88" s="1764"/>
      <c r="H88" s="1764"/>
      <c r="I88" s="1764"/>
      <c r="J88" s="1764"/>
      <c r="K88" s="1764"/>
      <c r="L88" s="1765"/>
    </row>
    <row r="89" spans="1:12" ht="27" customHeight="1" thickBot="1">
      <c r="A89" s="1770" t="s">
        <v>56</v>
      </c>
      <c r="B89" s="1771"/>
      <c r="C89" s="1771"/>
      <c r="D89" s="1771"/>
      <c r="E89" s="1771"/>
      <c r="F89" s="1771"/>
      <c r="G89" s="1771"/>
      <c r="H89" s="1771"/>
      <c r="I89" s="1771"/>
      <c r="J89" s="1771"/>
      <c r="K89" s="1771"/>
      <c r="L89" s="1772"/>
    </row>
    <row r="90" spans="1:12" ht="27" customHeight="1">
      <c r="A90" s="693" t="s">
        <v>859</v>
      </c>
      <c r="B90" s="1769"/>
      <c r="C90" s="1734"/>
      <c r="D90" s="1734"/>
      <c r="E90" s="1735"/>
      <c r="F90" s="1745" t="s">
        <v>860</v>
      </c>
      <c r="G90" s="1746"/>
      <c r="H90" s="1747"/>
      <c r="I90" s="1767"/>
      <c r="J90" s="1767"/>
      <c r="K90" s="1767"/>
      <c r="L90" s="1768"/>
    </row>
    <row r="91" spans="1:12" ht="27" customHeight="1">
      <c r="A91" s="694" t="s">
        <v>47</v>
      </c>
      <c r="B91" s="1736"/>
      <c r="C91" s="1737"/>
      <c r="D91" s="1737"/>
      <c r="E91" s="1738"/>
      <c r="F91" s="1754" t="s">
        <v>47</v>
      </c>
      <c r="G91" s="1755"/>
      <c r="H91" s="1756"/>
      <c r="I91" s="1737"/>
      <c r="J91" s="1737"/>
      <c r="K91" s="1737"/>
      <c r="L91" s="1738"/>
    </row>
    <row r="92" spans="1:12" ht="27" customHeight="1" thickBot="1">
      <c r="A92" s="695" t="s">
        <v>438</v>
      </c>
      <c r="B92" s="1753"/>
      <c r="C92" s="1748"/>
      <c r="D92" s="1748"/>
      <c r="E92" s="1749"/>
      <c r="F92" s="1739" t="s">
        <v>438</v>
      </c>
      <c r="G92" s="1740"/>
      <c r="H92" s="1741"/>
      <c r="I92" s="1748"/>
      <c r="J92" s="1748"/>
      <c r="K92" s="1748"/>
      <c r="L92" s="1749"/>
    </row>
    <row r="93" spans="1:12" ht="27" customHeight="1">
      <c r="A93" s="693" t="s">
        <v>861</v>
      </c>
      <c r="B93" s="1750"/>
      <c r="C93" s="1751"/>
      <c r="D93" s="1751"/>
      <c r="E93" s="1752"/>
      <c r="F93" s="1745" t="s">
        <v>862</v>
      </c>
      <c r="G93" s="1746"/>
      <c r="H93" s="1747"/>
      <c r="I93" s="1734"/>
      <c r="J93" s="1734"/>
      <c r="K93" s="1734"/>
      <c r="L93" s="1735"/>
    </row>
    <row r="94" spans="1:12" ht="27" customHeight="1">
      <c r="A94" s="694" t="s">
        <v>47</v>
      </c>
      <c r="B94" s="1736"/>
      <c r="C94" s="1737"/>
      <c r="D94" s="1737"/>
      <c r="E94" s="1738"/>
      <c r="F94" s="1754" t="s">
        <v>47</v>
      </c>
      <c r="G94" s="1755"/>
      <c r="H94" s="1756"/>
      <c r="I94" s="1736"/>
      <c r="J94" s="1737"/>
      <c r="K94" s="1737"/>
      <c r="L94" s="1738"/>
    </row>
    <row r="95" spans="1:12" ht="27" customHeight="1" thickBot="1">
      <c r="A95" s="695" t="s">
        <v>438</v>
      </c>
      <c r="B95" s="1753"/>
      <c r="C95" s="1748"/>
      <c r="D95" s="1748"/>
      <c r="E95" s="1749"/>
      <c r="F95" s="1739" t="s">
        <v>439</v>
      </c>
      <c r="G95" s="1740"/>
      <c r="H95" s="1741"/>
      <c r="I95" s="1748"/>
      <c r="J95" s="1748"/>
      <c r="K95" s="1748"/>
      <c r="L95" s="1749"/>
    </row>
    <row r="96" spans="1:12" ht="27" customHeight="1">
      <c r="A96" s="693" t="s">
        <v>863</v>
      </c>
      <c r="B96" s="1750"/>
      <c r="C96" s="1751"/>
      <c r="D96" s="1751"/>
      <c r="E96" s="1752"/>
      <c r="F96" s="1745" t="s">
        <v>864</v>
      </c>
      <c r="G96" s="1746"/>
      <c r="H96" s="1747"/>
      <c r="I96" s="1734"/>
      <c r="J96" s="1734"/>
      <c r="K96" s="1734"/>
      <c r="L96" s="1735"/>
    </row>
    <row r="97" spans="1:12" ht="27" customHeight="1">
      <c r="A97" s="694" t="s">
        <v>47</v>
      </c>
      <c r="B97" s="1736"/>
      <c r="C97" s="1737"/>
      <c r="D97" s="1737"/>
      <c r="E97" s="1738"/>
      <c r="F97" s="1754" t="s">
        <v>47</v>
      </c>
      <c r="G97" s="1755"/>
      <c r="H97" s="1756"/>
      <c r="I97" s="1736"/>
      <c r="J97" s="1737"/>
      <c r="K97" s="1737"/>
      <c r="L97" s="1738"/>
    </row>
    <row r="98" spans="1:12" ht="27" customHeight="1" thickBot="1">
      <c r="A98" s="695" t="s">
        <v>438</v>
      </c>
      <c r="B98" s="1753"/>
      <c r="C98" s="1748"/>
      <c r="D98" s="1748"/>
      <c r="E98" s="1749"/>
      <c r="F98" s="1739" t="s">
        <v>439</v>
      </c>
      <c r="G98" s="1740"/>
      <c r="H98" s="1741"/>
      <c r="I98" s="1748"/>
      <c r="J98" s="1748"/>
      <c r="K98" s="1748"/>
      <c r="L98" s="1749"/>
    </row>
    <row r="99" spans="1:12" ht="27" customHeight="1">
      <c r="A99" s="694" t="s">
        <v>865</v>
      </c>
      <c r="B99" s="1766"/>
      <c r="C99" s="1767"/>
      <c r="D99" s="1767"/>
      <c r="E99" s="1768"/>
      <c r="F99" s="1745" t="s">
        <v>866</v>
      </c>
      <c r="G99" s="1746"/>
      <c r="H99" s="1747"/>
      <c r="I99" s="1734"/>
      <c r="J99" s="1734"/>
      <c r="K99" s="1734"/>
      <c r="L99" s="1735"/>
    </row>
    <row r="100" spans="1:12" ht="27" customHeight="1">
      <c r="A100" s="694" t="s">
        <v>47</v>
      </c>
      <c r="B100" s="1736"/>
      <c r="C100" s="1737"/>
      <c r="D100" s="1737"/>
      <c r="E100" s="1738"/>
      <c r="F100" s="1754" t="s">
        <v>47</v>
      </c>
      <c r="G100" s="1755"/>
      <c r="H100" s="1756"/>
      <c r="I100" s="1736"/>
      <c r="J100" s="1737"/>
      <c r="K100" s="1737"/>
      <c r="L100" s="1738"/>
    </row>
    <row r="101" spans="1:12" ht="27" customHeight="1" thickBot="1">
      <c r="A101" s="695" t="s">
        <v>439</v>
      </c>
      <c r="B101" s="1742"/>
      <c r="C101" s="1743"/>
      <c r="D101" s="1743"/>
      <c r="E101" s="1744"/>
      <c r="F101" s="1739" t="s">
        <v>439</v>
      </c>
      <c r="G101" s="1740"/>
      <c r="H101" s="1741"/>
      <c r="I101" s="1748"/>
      <c r="J101" s="1748"/>
      <c r="K101" s="1748"/>
      <c r="L101" s="1749"/>
    </row>
    <row r="102" spans="1:12" ht="27" customHeight="1">
      <c r="A102" s="694" t="s">
        <v>867</v>
      </c>
      <c r="B102" s="1766"/>
      <c r="C102" s="1767"/>
      <c r="D102" s="1767"/>
      <c r="E102" s="1768"/>
      <c r="F102" s="1745" t="s">
        <v>868</v>
      </c>
      <c r="G102" s="1746"/>
      <c r="H102" s="1747"/>
      <c r="I102" s="1734"/>
      <c r="J102" s="1734"/>
      <c r="K102" s="1734"/>
      <c r="L102" s="1735"/>
    </row>
    <row r="103" spans="1:12" ht="27" customHeight="1">
      <c r="A103" s="694" t="s">
        <v>47</v>
      </c>
      <c r="B103" s="1736"/>
      <c r="C103" s="1737"/>
      <c r="D103" s="1737"/>
      <c r="E103" s="1738"/>
      <c r="F103" s="1754" t="s">
        <v>47</v>
      </c>
      <c r="G103" s="1755"/>
      <c r="H103" s="1756"/>
      <c r="I103" s="1736"/>
      <c r="J103" s="1737"/>
      <c r="K103" s="1737"/>
      <c r="L103" s="1738"/>
    </row>
    <row r="104" spans="1:12" ht="27" customHeight="1" thickBot="1">
      <c r="A104" s="695" t="s">
        <v>439</v>
      </c>
      <c r="B104" s="1742"/>
      <c r="C104" s="1743"/>
      <c r="D104" s="1743"/>
      <c r="E104" s="1744"/>
      <c r="F104" s="1739" t="s">
        <v>439</v>
      </c>
      <c r="G104" s="1740"/>
      <c r="H104" s="1741"/>
      <c r="I104" s="1748"/>
      <c r="J104" s="1748"/>
      <c r="K104" s="1748"/>
      <c r="L104" s="1749"/>
    </row>
    <row r="105" spans="1:12" ht="18.75" customHeight="1">
      <c r="A105" s="1761" t="s">
        <v>77</v>
      </c>
      <c r="B105" s="1761"/>
      <c r="C105" s="1761"/>
      <c r="D105" s="1761"/>
      <c r="E105" s="1761"/>
      <c r="F105" s="1761"/>
      <c r="G105" s="1761"/>
      <c r="H105" s="1761"/>
      <c r="I105" s="1761"/>
      <c r="J105" s="1761"/>
      <c r="K105" s="1761"/>
      <c r="L105" s="1761"/>
    </row>
    <row r="106" spans="1:12" ht="18.75" customHeight="1">
      <c r="A106" s="1787" t="s">
        <v>76</v>
      </c>
      <c r="B106" s="1787"/>
      <c r="C106" s="1787"/>
      <c r="D106" s="1787"/>
      <c r="E106" s="1787"/>
      <c r="F106" s="1787"/>
      <c r="G106" s="1787"/>
      <c r="H106" s="1787"/>
      <c r="I106" s="1787"/>
      <c r="J106" s="1787"/>
      <c r="K106" s="1787"/>
      <c r="L106" s="1787"/>
    </row>
    <row r="107" spans="1:12" ht="27" customHeight="1">
      <c r="A107" s="1787"/>
      <c r="B107" s="1787"/>
      <c r="C107" s="1787"/>
      <c r="D107" s="1787"/>
      <c r="E107" s="1787"/>
      <c r="F107" s="1787"/>
      <c r="G107" s="1787"/>
      <c r="H107" s="1787"/>
      <c r="I107" s="1787"/>
      <c r="J107" s="1787"/>
      <c r="K107" s="1787"/>
      <c r="L107" s="1787"/>
    </row>
    <row r="108" spans="1:12" ht="27" customHeight="1">
      <c r="A108" s="1787"/>
      <c r="B108" s="1787"/>
      <c r="C108" s="1787"/>
      <c r="D108" s="1787"/>
      <c r="E108" s="1787"/>
      <c r="F108" s="1787"/>
      <c r="G108" s="1787"/>
      <c r="H108" s="1787"/>
      <c r="I108" s="1787"/>
      <c r="J108" s="1787"/>
      <c r="K108" s="1787"/>
      <c r="L108" s="1787"/>
    </row>
  </sheetData>
  <sheetProtection/>
  <mergeCells count="137">
    <mergeCell ref="F102:H102"/>
    <mergeCell ref="I102:L102"/>
    <mergeCell ref="B103:E103"/>
    <mergeCell ref="F103:H103"/>
    <mergeCell ref="I103:L103"/>
    <mergeCell ref="B104:E104"/>
    <mergeCell ref="F104:H104"/>
    <mergeCell ref="I104:L104"/>
    <mergeCell ref="B102:E102"/>
    <mergeCell ref="B7:L7"/>
    <mergeCell ref="A4:L4"/>
    <mergeCell ref="A2:L2"/>
    <mergeCell ref="B5:L5"/>
    <mergeCell ref="B6:L6"/>
    <mergeCell ref="A3:L3"/>
    <mergeCell ref="B8:L8"/>
    <mergeCell ref="B9:L9"/>
    <mergeCell ref="B10:L10"/>
    <mergeCell ref="A11:L11"/>
    <mergeCell ref="A18:L18"/>
    <mergeCell ref="A108:L108"/>
    <mergeCell ref="I101:L101"/>
    <mergeCell ref="A105:L105"/>
    <mergeCell ref="A106:L106"/>
    <mergeCell ref="A107:L107"/>
    <mergeCell ref="B14:L14"/>
    <mergeCell ref="B15:L15"/>
    <mergeCell ref="B12:L12"/>
    <mergeCell ref="B13:L13"/>
    <mergeCell ref="B26:L26"/>
    <mergeCell ref="B16:L16"/>
    <mergeCell ref="B17:L17"/>
    <mergeCell ref="B27:L27"/>
    <mergeCell ref="B19:L19"/>
    <mergeCell ref="B20:L20"/>
    <mergeCell ref="B21:L21"/>
    <mergeCell ref="B22:L22"/>
    <mergeCell ref="A25:L25"/>
    <mergeCell ref="B23:L23"/>
    <mergeCell ref="B24:L24"/>
    <mergeCell ref="B55:L55"/>
    <mergeCell ref="B47:L47"/>
    <mergeCell ref="B48:L48"/>
    <mergeCell ref="B49:L49"/>
    <mergeCell ref="B50:L50"/>
    <mergeCell ref="B40:L40"/>
    <mergeCell ref="B41:L41"/>
    <mergeCell ref="A53:L53"/>
    <mergeCell ref="B51:L51"/>
    <mergeCell ref="B52:L52"/>
    <mergeCell ref="B56:L56"/>
    <mergeCell ref="B57:L57"/>
    <mergeCell ref="B58:L58"/>
    <mergeCell ref="B59:L59"/>
    <mergeCell ref="A68:L68"/>
    <mergeCell ref="A32:L32"/>
    <mergeCell ref="A39:L39"/>
    <mergeCell ref="B37:L37"/>
    <mergeCell ref="B62:L62"/>
    <mergeCell ref="B54:L54"/>
    <mergeCell ref="B71:L71"/>
    <mergeCell ref="B60:L60"/>
    <mergeCell ref="B69:L69"/>
    <mergeCell ref="B70:L70"/>
    <mergeCell ref="B63:L63"/>
    <mergeCell ref="B64:L64"/>
    <mergeCell ref="B65:L65"/>
    <mergeCell ref="A61:L61"/>
    <mergeCell ref="B84:L84"/>
    <mergeCell ref="B85:L85"/>
    <mergeCell ref="B86:L86"/>
    <mergeCell ref="B87:L87"/>
    <mergeCell ref="B66:L66"/>
    <mergeCell ref="B67:L67"/>
    <mergeCell ref="B72:L72"/>
    <mergeCell ref="B73:L73"/>
    <mergeCell ref="A82:L82"/>
    <mergeCell ref="B80:L80"/>
    <mergeCell ref="F91:H91"/>
    <mergeCell ref="F92:H92"/>
    <mergeCell ref="B91:E91"/>
    <mergeCell ref="B92:E92"/>
    <mergeCell ref="B74:L74"/>
    <mergeCell ref="A75:L75"/>
    <mergeCell ref="I91:L91"/>
    <mergeCell ref="I92:L92"/>
    <mergeCell ref="B83:L83"/>
    <mergeCell ref="B88:L88"/>
    <mergeCell ref="B38:L38"/>
    <mergeCell ref="B28:L28"/>
    <mergeCell ref="B29:L29"/>
    <mergeCell ref="B30:L30"/>
    <mergeCell ref="B31:L31"/>
    <mergeCell ref="B33:L33"/>
    <mergeCell ref="B34:L34"/>
    <mergeCell ref="B35:L35"/>
    <mergeCell ref="B36:L36"/>
    <mergeCell ref="B90:E90"/>
    <mergeCell ref="I90:L90"/>
    <mergeCell ref="F90:H90"/>
    <mergeCell ref="A89:L89"/>
    <mergeCell ref="B42:L42"/>
    <mergeCell ref="B43:L43"/>
    <mergeCell ref="B44:L44"/>
    <mergeCell ref="B45:L45"/>
    <mergeCell ref="A46:L46"/>
    <mergeCell ref="B79:L79"/>
    <mergeCell ref="B81:L81"/>
    <mergeCell ref="B76:L76"/>
    <mergeCell ref="B77:L77"/>
    <mergeCell ref="B78:L78"/>
    <mergeCell ref="B99:E99"/>
    <mergeCell ref="B100:E100"/>
    <mergeCell ref="I93:L93"/>
    <mergeCell ref="I94:L94"/>
    <mergeCell ref="I95:L95"/>
    <mergeCell ref="I100:L100"/>
    <mergeCell ref="B93:E93"/>
    <mergeCell ref="B94:E94"/>
    <mergeCell ref="B95:E95"/>
    <mergeCell ref="F93:H93"/>
    <mergeCell ref="F94:H94"/>
    <mergeCell ref="F100:H100"/>
    <mergeCell ref="B98:E98"/>
    <mergeCell ref="F96:H96"/>
    <mergeCell ref="F97:H97"/>
    <mergeCell ref="F98:H98"/>
    <mergeCell ref="I99:L99"/>
    <mergeCell ref="I96:L96"/>
    <mergeCell ref="I97:L97"/>
    <mergeCell ref="F95:H95"/>
    <mergeCell ref="B101:E101"/>
    <mergeCell ref="F101:H101"/>
    <mergeCell ref="F99:H99"/>
    <mergeCell ref="I98:L98"/>
    <mergeCell ref="B96:E96"/>
    <mergeCell ref="B97:E97"/>
  </mergeCells>
  <printOptions/>
  <pageMargins left="1.05" right="0.2755905511811024" top="0.4724409448818898" bottom="0.5118110236220472" header="0.2755905511811024" footer="0.2755905511811024"/>
  <pageSetup fitToHeight="3" horizontalDpi="400" verticalDpi="400" orientation="portrait" paperSize="9" scale="68" r:id="rId2"/>
  <rowBreaks count="2" manualBreakCount="2">
    <brk id="45" max="11" man="1"/>
    <brk id="74" max="11" man="1"/>
  </rowBreaks>
  <drawing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A1:Y54"/>
  <sheetViews>
    <sheetView view="pageBreakPreview" zoomScaleSheetLayoutView="100" zoomScalePageLayoutView="0" workbookViewId="0" topLeftCell="A1">
      <selection activeCell="A53" sqref="A53:F53"/>
    </sheetView>
  </sheetViews>
  <sheetFormatPr defaultColWidth="9.00390625" defaultRowHeight="13.5"/>
  <cols>
    <col min="1" max="3" width="3.375" style="123" customWidth="1"/>
    <col min="4" max="4" width="7.75390625" style="123" customWidth="1"/>
    <col min="5" max="11" width="6.125" style="123" customWidth="1"/>
    <col min="12" max="12" width="11.00390625" style="123" bestFit="1" customWidth="1"/>
    <col min="13" max="13" width="5.375" style="123" customWidth="1"/>
    <col min="14" max="16" width="3.375" style="123" customWidth="1"/>
    <col min="17" max="17" width="7.50390625" style="123" bestFit="1" customWidth="1"/>
    <col min="18" max="24" width="6.25390625" style="123" customWidth="1"/>
    <col min="25" max="25" width="11.00390625" style="123" bestFit="1" customWidth="1"/>
    <col min="26" max="16384" width="9.00390625" style="123" customWidth="1"/>
  </cols>
  <sheetData>
    <row r="1" spans="2:24" ht="38.25" customHeight="1" thickBot="1">
      <c r="B1" s="1013" t="s">
        <v>782</v>
      </c>
      <c r="C1" s="1013"/>
      <c r="D1" s="1013"/>
      <c r="E1" s="1013"/>
      <c r="F1" s="1013"/>
      <c r="G1" s="1013"/>
      <c r="H1" s="1013"/>
      <c r="I1" s="1013"/>
      <c r="J1" s="1013"/>
      <c r="K1" s="1013"/>
      <c r="L1" s="1013"/>
      <c r="M1" s="1013"/>
      <c r="N1" s="1013"/>
      <c r="O1" s="1013"/>
      <c r="P1" s="1013"/>
      <c r="Q1" s="1013"/>
      <c r="R1" s="1013"/>
      <c r="S1" s="1013"/>
      <c r="T1" s="1013"/>
      <c r="U1" s="1013"/>
      <c r="V1" s="1013"/>
      <c r="W1" s="1013"/>
      <c r="X1" s="1013"/>
    </row>
    <row r="2" spans="1:25" s="142" customFormat="1" ht="18.75" customHeight="1">
      <c r="A2" s="1005"/>
      <c r="B2" s="1006"/>
      <c r="C2" s="1007"/>
      <c r="D2" s="1014" t="s">
        <v>239</v>
      </c>
      <c r="E2" s="377" t="s">
        <v>152</v>
      </c>
      <c r="F2" s="378" t="s">
        <v>153</v>
      </c>
      <c r="G2" s="378" t="s">
        <v>154</v>
      </c>
      <c r="H2" s="378" t="s">
        <v>155</v>
      </c>
      <c r="I2" s="378" t="s">
        <v>156</v>
      </c>
      <c r="J2" s="378" t="s">
        <v>157</v>
      </c>
      <c r="K2" s="379" t="s">
        <v>158</v>
      </c>
      <c r="L2" s="1001" t="s">
        <v>280</v>
      </c>
      <c r="N2" s="1005"/>
      <c r="O2" s="1006"/>
      <c r="P2" s="1007"/>
      <c r="Q2" s="1014" t="s">
        <v>239</v>
      </c>
      <c r="R2" s="377" t="s">
        <v>152</v>
      </c>
      <c r="S2" s="378" t="s">
        <v>153</v>
      </c>
      <c r="T2" s="378" t="s">
        <v>154</v>
      </c>
      <c r="U2" s="378" t="s">
        <v>155</v>
      </c>
      <c r="V2" s="378" t="s">
        <v>156</v>
      </c>
      <c r="W2" s="378" t="s">
        <v>157</v>
      </c>
      <c r="X2" s="379" t="s">
        <v>158</v>
      </c>
      <c r="Y2" s="1001" t="s">
        <v>280</v>
      </c>
    </row>
    <row r="3" spans="1:25" ht="18.75" customHeight="1" thickBot="1">
      <c r="A3" s="1008"/>
      <c r="B3" s="1009"/>
      <c r="C3" s="1010"/>
      <c r="D3" s="1015"/>
      <c r="E3" s="189" t="s">
        <v>186</v>
      </c>
      <c r="F3" s="190" t="s">
        <v>159</v>
      </c>
      <c r="G3" s="190" t="s">
        <v>160</v>
      </c>
      <c r="H3" s="190" t="s">
        <v>161</v>
      </c>
      <c r="I3" s="190" t="s">
        <v>162</v>
      </c>
      <c r="J3" s="190" t="s">
        <v>163</v>
      </c>
      <c r="K3" s="380" t="s">
        <v>164</v>
      </c>
      <c r="L3" s="1002"/>
      <c r="N3" s="1008"/>
      <c r="O3" s="1009"/>
      <c r="P3" s="1010"/>
      <c r="Q3" s="1015"/>
      <c r="R3" s="189" t="s">
        <v>186</v>
      </c>
      <c r="S3" s="190" t="s">
        <v>159</v>
      </c>
      <c r="T3" s="190" t="s">
        <v>160</v>
      </c>
      <c r="U3" s="190" t="s">
        <v>161</v>
      </c>
      <c r="V3" s="190" t="s">
        <v>162</v>
      </c>
      <c r="W3" s="190" t="s">
        <v>163</v>
      </c>
      <c r="X3" s="380" t="s">
        <v>164</v>
      </c>
      <c r="Y3" s="1002"/>
    </row>
    <row r="4" spans="1:25" ht="19.5" customHeight="1">
      <c r="A4" s="996" t="s">
        <v>240</v>
      </c>
      <c r="B4" s="995" t="s">
        <v>166</v>
      </c>
      <c r="C4" s="169" t="s">
        <v>167</v>
      </c>
      <c r="D4" s="296"/>
      <c r="E4" s="170"/>
      <c r="F4" s="172"/>
      <c r="G4" s="172"/>
      <c r="H4" s="172"/>
      <c r="I4" s="172"/>
      <c r="J4" s="172"/>
      <c r="K4" s="173"/>
      <c r="L4" s="424"/>
      <c r="N4" s="1011" t="s">
        <v>241</v>
      </c>
      <c r="O4" s="995" t="s">
        <v>166</v>
      </c>
      <c r="P4" s="169" t="s">
        <v>167</v>
      </c>
      <c r="Q4" s="296"/>
      <c r="R4" s="170"/>
      <c r="S4" s="172"/>
      <c r="T4" s="172"/>
      <c r="U4" s="172"/>
      <c r="V4" s="172"/>
      <c r="W4" s="172"/>
      <c r="X4" s="173"/>
      <c r="Y4" s="424"/>
    </row>
    <row r="5" spans="1:25" ht="19.5" customHeight="1">
      <c r="A5" s="997"/>
      <c r="B5" s="983"/>
      <c r="C5" s="131" t="s">
        <v>168</v>
      </c>
      <c r="D5" s="297"/>
      <c r="E5" s="132"/>
      <c r="F5" s="134"/>
      <c r="G5" s="134"/>
      <c r="H5" s="134"/>
      <c r="I5" s="134"/>
      <c r="J5" s="134"/>
      <c r="K5" s="174"/>
      <c r="L5" s="425"/>
      <c r="N5" s="1012"/>
      <c r="O5" s="983"/>
      <c r="P5" s="131" t="s">
        <v>168</v>
      </c>
      <c r="Q5" s="297"/>
      <c r="R5" s="132"/>
      <c r="S5" s="134"/>
      <c r="T5" s="134"/>
      <c r="U5" s="134"/>
      <c r="V5" s="134"/>
      <c r="W5" s="134"/>
      <c r="X5" s="174"/>
      <c r="Y5" s="425"/>
    </row>
    <row r="6" spans="1:25" ht="19.5" customHeight="1">
      <c r="A6" s="997"/>
      <c r="B6" s="983"/>
      <c r="C6" s="131" t="s">
        <v>169</v>
      </c>
      <c r="D6" s="297"/>
      <c r="E6" s="132"/>
      <c r="F6" s="134"/>
      <c r="G6" s="134"/>
      <c r="H6" s="134"/>
      <c r="I6" s="134"/>
      <c r="J6" s="134"/>
      <c r="K6" s="174"/>
      <c r="L6" s="425"/>
      <c r="N6" s="1012"/>
      <c r="O6" s="983"/>
      <c r="P6" s="131" t="s">
        <v>169</v>
      </c>
      <c r="Q6" s="297"/>
      <c r="R6" s="132"/>
      <c r="S6" s="134"/>
      <c r="T6" s="134"/>
      <c r="U6" s="134"/>
      <c r="V6" s="134"/>
      <c r="W6" s="134"/>
      <c r="X6" s="174"/>
      <c r="Y6" s="425"/>
    </row>
    <row r="7" spans="1:25" ht="19.5" customHeight="1">
      <c r="A7" s="997"/>
      <c r="B7" s="983"/>
      <c r="C7" s="131" t="s">
        <v>170</v>
      </c>
      <c r="D7" s="297"/>
      <c r="E7" s="132"/>
      <c r="F7" s="134"/>
      <c r="G7" s="134"/>
      <c r="H7" s="134"/>
      <c r="I7" s="134"/>
      <c r="J7" s="134"/>
      <c r="K7" s="174"/>
      <c r="L7" s="425"/>
      <c r="N7" s="1012"/>
      <c r="O7" s="983"/>
      <c r="P7" s="131" t="s">
        <v>170</v>
      </c>
      <c r="Q7" s="297"/>
      <c r="R7" s="132"/>
      <c r="S7" s="134"/>
      <c r="T7" s="134"/>
      <c r="U7" s="134"/>
      <c r="V7" s="134"/>
      <c r="W7" s="134"/>
      <c r="X7" s="174"/>
      <c r="Y7" s="425"/>
    </row>
    <row r="8" spans="1:25" ht="19.5" customHeight="1">
      <c r="A8" s="997"/>
      <c r="B8" s="983"/>
      <c r="C8" s="131" t="s">
        <v>151</v>
      </c>
      <c r="D8" s="297"/>
      <c r="E8" s="132"/>
      <c r="F8" s="134"/>
      <c r="G8" s="134"/>
      <c r="H8" s="134"/>
      <c r="I8" s="134"/>
      <c r="J8" s="134"/>
      <c r="K8" s="174"/>
      <c r="L8" s="425"/>
      <c r="N8" s="1012"/>
      <c r="O8" s="983"/>
      <c r="P8" s="131" t="s">
        <v>151</v>
      </c>
      <c r="Q8" s="297"/>
      <c r="R8" s="132"/>
      <c r="S8" s="134"/>
      <c r="T8" s="134"/>
      <c r="U8" s="134"/>
      <c r="V8" s="134"/>
      <c r="W8" s="134"/>
      <c r="X8" s="174"/>
      <c r="Y8" s="425"/>
    </row>
    <row r="9" spans="1:25" ht="19.5" customHeight="1">
      <c r="A9" s="997"/>
      <c r="B9" s="984"/>
      <c r="C9" s="136" t="s">
        <v>171</v>
      </c>
      <c r="D9" s="298"/>
      <c r="E9" s="137"/>
      <c r="F9" s="139"/>
      <c r="G9" s="139"/>
      <c r="H9" s="139"/>
      <c r="I9" s="139"/>
      <c r="J9" s="139"/>
      <c r="K9" s="175"/>
      <c r="L9" s="426"/>
      <c r="N9" s="1012"/>
      <c r="O9" s="984"/>
      <c r="P9" s="136" t="s">
        <v>171</v>
      </c>
      <c r="Q9" s="298"/>
      <c r="R9" s="137"/>
      <c r="S9" s="139"/>
      <c r="T9" s="139"/>
      <c r="U9" s="139"/>
      <c r="V9" s="139"/>
      <c r="W9" s="139"/>
      <c r="X9" s="175"/>
      <c r="Y9" s="426"/>
    </row>
    <row r="10" spans="1:25" ht="19.5" customHeight="1">
      <c r="A10" s="997"/>
      <c r="B10" s="985" t="s">
        <v>172</v>
      </c>
      <c r="C10" s="126" t="s">
        <v>167</v>
      </c>
      <c r="D10" s="299"/>
      <c r="E10" s="127"/>
      <c r="F10" s="129"/>
      <c r="G10" s="129"/>
      <c r="H10" s="129"/>
      <c r="I10" s="129"/>
      <c r="J10" s="129"/>
      <c r="K10" s="176"/>
      <c r="L10" s="427"/>
      <c r="N10" s="1012"/>
      <c r="O10" s="985" t="s">
        <v>172</v>
      </c>
      <c r="P10" s="126" t="s">
        <v>167</v>
      </c>
      <c r="Q10" s="299"/>
      <c r="R10" s="127"/>
      <c r="S10" s="129"/>
      <c r="T10" s="129"/>
      <c r="U10" s="129"/>
      <c r="V10" s="129"/>
      <c r="W10" s="129"/>
      <c r="X10" s="176"/>
      <c r="Y10" s="427"/>
    </row>
    <row r="11" spans="1:25" ht="19.5" customHeight="1">
      <c r="A11" s="997"/>
      <c r="B11" s="983"/>
      <c r="C11" s="131" t="s">
        <v>168</v>
      </c>
      <c r="D11" s="297"/>
      <c r="E11" s="132"/>
      <c r="F11" s="134"/>
      <c r="G11" s="134"/>
      <c r="H11" s="134"/>
      <c r="I11" s="134"/>
      <c r="J11" s="134"/>
      <c r="K11" s="174"/>
      <c r="L11" s="425"/>
      <c r="N11" s="1012"/>
      <c r="O11" s="983"/>
      <c r="P11" s="131" t="s">
        <v>168</v>
      </c>
      <c r="Q11" s="297"/>
      <c r="R11" s="132"/>
      <c r="S11" s="134"/>
      <c r="T11" s="134"/>
      <c r="U11" s="134"/>
      <c r="V11" s="134"/>
      <c r="W11" s="134"/>
      <c r="X11" s="174"/>
      <c r="Y11" s="425"/>
    </row>
    <row r="12" spans="1:25" ht="19.5" customHeight="1">
      <c r="A12" s="997"/>
      <c r="B12" s="983"/>
      <c r="C12" s="131" t="s">
        <v>169</v>
      </c>
      <c r="D12" s="297"/>
      <c r="E12" s="132"/>
      <c r="F12" s="134"/>
      <c r="G12" s="134"/>
      <c r="H12" s="134"/>
      <c r="I12" s="134"/>
      <c r="J12" s="134"/>
      <c r="K12" s="174"/>
      <c r="L12" s="425"/>
      <c r="N12" s="1012"/>
      <c r="O12" s="983"/>
      <c r="P12" s="131" t="s">
        <v>169</v>
      </c>
      <c r="Q12" s="297"/>
      <c r="R12" s="132"/>
      <c r="S12" s="134"/>
      <c r="T12" s="134"/>
      <c r="U12" s="134"/>
      <c r="V12" s="134"/>
      <c r="W12" s="134"/>
      <c r="X12" s="174"/>
      <c r="Y12" s="425"/>
    </row>
    <row r="13" spans="1:25" ht="19.5" customHeight="1">
      <c r="A13" s="997"/>
      <c r="B13" s="983"/>
      <c r="C13" s="131" t="s">
        <v>170</v>
      </c>
      <c r="D13" s="297"/>
      <c r="E13" s="132"/>
      <c r="F13" s="134"/>
      <c r="G13" s="134"/>
      <c r="H13" s="134"/>
      <c r="I13" s="134"/>
      <c r="J13" s="134"/>
      <c r="K13" s="174"/>
      <c r="L13" s="425"/>
      <c r="N13" s="1012"/>
      <c r="O13" s="983"/>
      <c r="P13" s="131" t="s">
        <v>170</v>
      </c>
      <c r="Q13" s="297"/>
      <c r="R13" s="132"/>
      <c r="S13" s="134"/>
      <c r="T13" s="134"/>
      <c r="U13" s="134"/>
      <c r="V13" s="134"/>
      <c r="W13" s="134"/>
      <c r="X13" s="174"/>
      <c r="Y13" s="425"/>
    </row>
    <row r="14" spans="1:25" ht="19.5" customHeight="1">
      <c r="A14" s="997"/>
      <c r="B14" s="983"/>
      <c r="C14" s="131" t="s">
        <v>151</v>
      </c>
      <c r="D14" s="297"/>
      <c r="E14" s="132"/>
      <c r="F14" s="134"/>
      <c r="G14" s="134"/>
      <c r="H14" s="134"/>
      <c r="I14" s="134"/>
      <c r="J14" s="134"/>
      <c r="K14" s="174"/>
      <c r="L14" s="425"/>
      <c r="N14" s="1012"/>
      <c r="O14" s="983"/>
      <c r="P14" s="131" t="s">
        <v>151</v>
      </c>
      <c r="Q14" s="297"/>
      <c r="R14" s="132"/>
      <c r="S14" s="134"/>
      <c r="T14" s="134"/>
      <c r="U14" s="134"/>
      <c r="V14" s="134"/>
      <c r="W14" s="134"/>
      <c r="X14" s="174"/>
      <c r="Y14" s="425"/>
    </row>
    <row r="15" spans="1:25" ht="19.5" customHeight="1" thickBot="1">
      <c r="A15" s="997"/>
      <c r="B15" s="984"/>
      <c r="C15" s="136" t="s">
        <v>171</v>
      </c>
      <c r="D15" s="298"/>
      <c r="E15" s="137"/>
      <c r="F15" s="139"/>
      <c r="G15" s="139"/>
      <c r="H15" s="139"/>
      <c r="I15" s="139"/>
      <c r="J15" s="139"/>
      <c r="K15" s="175"/>
      <c r="L15" s="426"/>
      <c r="N15" s="1012"/>
      <c r="O15" s="983"/>
      <c r="P15" s="292" t="s">
        <v>171</v>
      </c>
      <c r="Q15" s="300"/>
      <c r="R15" s="165"/>
      <c r="S15" s="166"/>
      <c r="T15" s="166"/>
      <c r="U15" s="166"/>
      <c r="V15" s="166"/>
      <c r="W15" s="166"/>
      <c r="X15" s="295"/>
      <c r="Y15" s="428"/>
    </row>
    <row r="16" spans="1:25" ht="19.5" customHeight="1">
      <c r="A16" s="997"/>
      <c r="B16" s="985" t="s">
        <v>173</v>
      </c>
      <c r="C16" s="126" t="s">
        <v>167</v>
      </c>
      <c r="D16" s="299"/>
      <c r="E16" s="127"/>
      <c r="F16" s="129"/>
      <c r="G16" s="129"/>
      <c r="H16" s="129"/>
      <c r="I16" s="129"/>
      <c r="J16" s="129"/>
      <c r="K16" s="176"/>
      <c r="L16" s="427"/>
      <c r="N16" s="989" t="s">
        <v>179</v>
      </c>
      <c r="O16" s="990"/>
      <c r="P16" s="169" t="s">
        <v>180</v>
      </c>
      <c r="Q16" s="296"/>
      <c r="R16" s="170"/>
      <c r="S16" s="172"/>
      <c r="T16" s="172"/>
      <c r="U16" s="172"/>
      <c r="V16" s="172"/>
      <c r="W16" s="172"/>
      <c r="X16" s="173"/>
      <c r="Y16" s="424"/>
    </row>
    <row r="17" spans="1:25" ht="19.5" customHeight="1">
      <c r="A17" s="997"/>
      <c r="B17" s="983"/>
      <c r="C17" s="131" t="s">
        <v>168</v>
      </c>
      <c r="D17" s="297"/>
      <c r="E17" s="132"/>
      <c r="F17" s="134"/>
      <c r="G17" s="134"/>
      <c r="H17" s="134"/>
      <c r="I17" s="134"/>
      <c r="J17" s="134"/>
      <c r="K17" s="174"/>
      <c r="L17" s="425"/>
      <c r="N17" s="991"/>
      <c r="O17" s="992"/>
      <c r="P17" s="131" t="s">
        <v>181</v>
      </c>
      <c r="Q17" s="297"/>
      <c r="R17" s="132"/>
      <c r="S17" s="134"/>
      <c r="T17" s="134"/>
      <c r="U17" s="134"/>
      <c r="V17" s="134"/>
      <c r="W17" s="134"/>
      <c r="X17" s="174"/>
      <c r="Y17" s="425"/>
    </row>
    <row r="18" spans="1:25" ht="19.5" customHeight="1">
      <c r="A18" s="997"/>
      <c r="B18" s="983"/>
      <c r="C18" s="131" t="s">
        <v>169</v>
      </c>
      <c r="D18" s="297"/>
      <c r="E18" s="132"/>
      <c r="F18" s="134"/>
      <c r="G18" s="134"/>
      <c r="H18" s="134"/>
      <c r="I18" s="134"/>
      <c r="J18" s="134"/>
      <c r="K18" s="174"/>
      <c r="L18" s="425"/>
      <c r="N18" s="991"/>
      <c r="O18" s="992"/>
      <c r="P18" s="131" t="s">
        <v>182</v>
      </c>
      <c r="Q18" s="297"/>
      <c r="R18" s="132"/>
      <c r="S18" s="134"/>
      <c r="T18" s="134"/>
      <c r="U18" s="134"/>
      <c r="V18" s="134"/>
      <c r="W18" s="134"/>
      <c r="X18" s="174"/>
      <c r="Y18" s="425"/>
    </row>
    <row r="19" spans="1:25" ht="19.5" customHeight="1">
      <c r="A19" s="997"/>
      <c r="B19" s="983"/>
      <c r="C19" s="131" t="s">
        <v>170</v>
      </c>
      <c r="D19" s="297"/>
      <c r="E19" s="132"/>
      <c r="F19" s="134"/>
      <c r="G19" s="134"/>
      <c r="H19" s="134"/>
      <c r="I19" s="134"/>
      <c r="J19" s="134"/>
      <c r="K19" s="174"/>
      <c r="L19" s="425"/>
      <c r="N19" s="991"/>
      <c r="O19" s="992"/>
      <c r="P19" s="131" t="s">
        <v>183</v>
      </c>
      <c r="Q19" s="297"/>
      <c r="R19" s="132"/>
      <c r="S19" s="134"/>
      <c r="T19" s="134"/>
      <c r="U19" s="134"/>
      <c r="V19" s="134"/>
      <c r="W19" s="134"/>
      <c r="X19" s="174"/>
      <c r="Y19" s="425"/>
    </row>
    <row r="20" spans="1:25" ht="19.5" customHeight="1">
      <c r="A20" s="997"/>
      <c r="B20" s="983"/>
      <c r="C20" s="131" t="s">
        <v>151</v>
      </c>
      <c r="D20" s="297"/>
      <c r="E20" s="132"/>
      <c r="F20" s="134"/>
      <c r="G20" s="134"/>
      <c r="H20" s="134"/>
      <c r="I20" s="134"/>
      <c r="J20" s="134"/>
      <c r="K20" s="174"/>
      <c r="L20" s="425"/>
      <c r="N20" s="991"/>
      <c r="O20" s="992"/>
      <c r="P20" s="131" t="s">
        <v>151</v>
      </c>
      <c r="Q20" s="297"/>
      <c r="R20" s="132"/>
      <c r="S20" s="134"/>
      <c r="T20" s="134"/>
      <c r="U20" s="134"/>
      <c r="V20" s="134"/>
      <c r="W20" s="134"/>
      <c r="X20" s="174"/>
      <c r="Y20" s="425"/>
    </row>
    <row r="21" spans="1:25" ht="19.5" customHeight="1" thickBot="1">
      <c r="A21" s="997"/>
      <c r="B21" s="984"/>
      <c r="C21" s="136" t="s">
        <v>171</v>
      </c>
      <c r="D21" s="298"/>
      <c r="E21" s="137"/>
      <c r="F21" s="139"/>
      <c r="G21" s="139"/>
      <c r="H21" s="139"/>
      <c r="I21" s="139"/>
      <c r="J21" s="139"/>
      <c r="K21" s="175"/>
      <c r="L21" s="426"/>
      <c r="N21" s="993"/>
      <c r="O21" s="994"/>
      <c r="P21" s="177" t="s">
        <v>184</v>
      </c>
      <c r="Q21" s="301"/>
      <c r="R21" s="178"/>
      <c r="S21" s="180"/>
      <c r="T21" s="180"/>
      <c r="U21" s="180"/>
      <c r="V21" s="180"/>
      <c r="W21" s="180"/>
      <c r="X21" s="181"/>
      <c r="Y21" s="429"/>
    </row>
    <row r="22" spans="1:12" ht="19.5" customHeight="1">
      <c r="A22" s="997"/>
      <c r="B22" s="985" t="s">
        <v>174</v>
      </c>
      <c r="C22" s="126" t="s">
        <v>167</v>
      </c>
      <c r="D22" s="299"/>
      <c r="E22" s="127"/>
      <c r="F22" s="129"/>
      <c r="G22" s="129"/>
      <c r="H22" s="129"/>
      <c r="I22" s="129"/>
      <c r="J22" s="129"/>
      <c r="K22" s="176"/>
      <c r="L22" s="427"/>
    </row>
    <row r="23" spans="1:12" ht="19.5" customHeight="1">
      <c r="A23" s="997"/>
      <c r="B23" s="983"/>
      <c r="C23" s="131" t="s">
        <v>168</v>
      </c>
      <c r="D23" s="297"/>
      <c r="E23" s="132"/>
      <c r="F23" s="134"/>
      <c r="G23" s="134"/>
      <c r="H23" s="134"/>
      <c r="I23" s="134"/>
      <c r="J23" s="134"/>
      <c r="K23" s="174"/>
      <c r="L23" s="425"/>
    </row>
    <row r="24" spans="1:12" ht="19.5" customHeight="1">
      <c r="A24" s="997"/>
      <c r="B24" s="983"/>
      <c r="C24" s="131" t="s">
        <v>169</v>
      </c>
      <c r="D24" s="297"/>
      <c r="E24" s="132"/>
      <c r="F24" s="134"/>
      <c r="G24" s="134"/>
      <c r="H24" s="134"/>
      <c r="I24" s="134"/>
      <c r="J24" s="134"/>
      <c r="K24" s="174"/>
      <c r="L24" s="425"/>
    </row>
    <row r="25" spans="1:12" ht="19.5" customHeight="1">
      <c r="A25" s="997"/>
      <c r="B25" s="983"/>
      <c r="C25" s="131" t="s">
        <v>170</v>
      </c>
      <c r="D25" s="297"/>
      <c r="E25" s="132"/>
      <c r="F25" s="134"/>
      <c r="G25" s="134"/>
      <c r="H25" s="134"/>
      <c r="I25" s="134"/>
      <c r="J25" s="134"/>
      <c r="K25" s="174"/>
      <c r="L25" s="425"/>
    </row>
    <row r="26" spans="1:12" ht="19.5" customHeight="1">
      <c r="A26" s="997"/>
      <c r="B26" s="983"/>
      <c r="C26" s="131" t="s">
        <v>151</v>
      </c>
      <c r="D26" s="297"/>
      <c r="E26" s="132"/>
      <c r="F26" s="134"/>
      <c r="G26" s="134"/>
      <c r="H26" s="134"/>
      <c r="I26" s="134"/>
      <c r="J26" s="134"/>
      <c r="K26" s="174"/>
      <c r="L26" s="425"/>
    </row>
    <row r="27" spans="1:12" ht="19.5" customHeight="1">
      <c r="A27" s="997"/>
      <c r="B27" s="984"/>
      <c r="C27" s="136" t="s">
        <v>171</v>
      </c>
      <c r="D27" s="298"/>
      <c r="E27" s="137"/>
      <c r="F27" s="139"/>
      <c r="G27" s="139"/>
      <c r="H27" s="139"/>
      <c r="I27" s="139"/>
      <c r="J27" s="139"/>
      <c r="K27" s="175"/>
      <c r="L27" s="426"/>
    </row>
    <row r="28" spans="1:12" ht="19.5" customHeight="1">
      <c r="A28" s="997"/>
      <c r="B28" s="985" t="s">
        <v>175</v>
      </c>
      <c r="C28" s="126" t="s">
        <v>167</v>
      </c>
      <c r="D28" s="299"/>
      <c r="E28" s="127"/>
      <c r="F28" s="129"/>
      <c r="G28" s="129"/>
      <c r="H28" s="129"/>
      <c r="I28" s="129"/>
      <c r="J28" s="129"/>
      <c r="K28" s="176"/>
      <c r="L28" s="427"/>
    </row>
    <row r="29" spans="1:12" ht="19.5" customHeight="1">
      <c r="A29" s="997"/>
      <c r="B29" s="983"/>
      <c r="C29" s="131" t="s">
        <v>168</v>
      </c>
      <c r="D29" s="297"/>
      <c r="E29" s="132"/>
      <c r="F29" s="134"/>
      <c r="G29" s="134"/>
      <c r="H29" s="134"/>
      <c r="I29" s="134"/>
      <c r="J29" s="134"/>
      <c r="K29" s="174"/>
      <c r="L29" s="425"/>
    </row>
    <row r="30" spans="1:12" ht="19.5" customHeight="1">
      <c r="A30" s="997"/>
      <c r="B30" s="983"/>
      <c r="C30" s="131" t="s">
        <v>169</v>
      </c>
      <c r="D30" s="297"/>
      <c r="E30" s="132"/>
      <c r="F30" s="134"/>
      <c r="G30" s="134"/>
      <c r="H30" s="134"/>
      <c r="I30" s="134"/>
      <c r="J30" s="134"/>
      <c r="K30" s="174"/>
      <c r="L30" s="425"/>
    </row>
    <row r="31" spans="1:12" ht="19.5" customHeight="1">
      <c r="A31" s="997"/>
      <c r="B31" s="983"/>
      <c r="C31" s="131" t="s">
        <v>170</v>
      </c>
      <c r="D31" s="297"/>
      <c r="E31" s="132"/>
      <c r="F31" s="134"/>
      <c r="G31" s="134"/>
      <c r="H31" s="134"/>
      <c r="I31" s="134"/>
      <c r="J31" s="134"/>
      <c r="K31" s="174"/>
      <c r="L31" s="425"/>
    </row>
    <row r="32" spans="1:12" ht="19.5" customHeight="1">
      <c r="A32" s="997"/>
      <c r="B32" s="983"/>
      <c r="C32" s="131" t="s">
        <v>151</v>
      </c>
      <c r="D32" s="297"/>
      <c r="E32" s="132"/>
      <c r="F32" s="134"/>
      <c r="G32" s="134"/>
      <c r="H32" s="134"/>
      <c r="I32" s="134"/>
      <c r="J32" s="134"/>
      <c r="K32" s="174"/>
      <c r="L32" s="425"/>
    </row>
    <row r="33" spans="1:12" ht="19.5" customHeight="1">
      <c r="A33" s="997"/>
      <c r="B33" s="984"/>
      <c r="C33" s="136" t="s">
        <v>171</v>
      </c>
      <c r="D33" s="298"/>
      <c r="E33" s="137"/>
      <c r="F33" s="139"/>
      <c r="G33" s="139"/>
      <c r="H33" s="139"/>
      <c r="I33" s="139"/>
      <c r="J33" s="139"/>
      <c r="K33" s="175"/>
      <c r="L33" s="426"/>
    </row>
    <row r="34" spans="1:12" ht="19.5" customHeight="1">
      <c r="A34" s="997"/>
      <c r="B34" s="985" t="s">
        <v>176</v>
      </c>
      <c r="C34" s="126" t="s">
        <v>167</v>
      </c>
      <c r="D34" s="299"/>
      <c r="E34" s="127"/>
      <c r="F34" s="129"/>
      <c r="G34" s="129"/>
      <c r="H34" s="129"/>
      <c r="I34" s="129"/>
      <c r="J34" s="129"/>
      <c r="K34" s="176"/>
      <c r="L34" s="427"/>
    </row>
    <row r="35" spans="1:12" ht="19.5" customHeight="1">
      <c r="A35" s="997"/>
      <c r="B35" s="983"/>
      <c r="C35" s="131" t="s">
        <v>168</v>
      </c>
      <c r="D35" s="297"/>
      <c r="E35" s="132"/>
      <c r="F35" s="134"/>
      <c r="G35" s="134"/>
      <c r="H35" s="134"/>
      <c r="I35" s="134"/>
      <c r="J35" s="134"/>
      <c r="K35" s="174"/>
      <c r="L35" s="425"/>
    </row>
    <row r="36" spans="1:12" ht="19.5" customHeight="1">
      <c r="A36" s="997"/>
      <c r="B36" s="983"/>
      <c r="C36" s="131" t="s">
        <v>169</v>
      </c>
      <c r="D36" s="297"/>
      <c r="E36" s="132"/>
      <c r="F36" s="134"/>
      <c r="G36" s="134"/>
      <c r="H36" s="134"/>
      <c r="I36" s="134"/>
      <c r="J36" s="134"/>
      <c r="K36" s="174"/>
      <c r="L36" s="425"/>
    </row>
    <row r="37" spans="1:12" ht="19.5" customHeight="1">
      <c r="A37" s="997"/>
      <c r="B37" s="983"/>
      <c r="C37" s="131" t="s">
        <v>170</v>
      </c>
      <c r="D37" s="297"/>
      <c r="E37" s="132"/>
      <c r="F37" s="134"/>
      <c r="G37" s="134"/>
      <c r="H37" s="134"/>
      <c r="I37" s="134"/>
      <c r="J37" s="134"/>
      <c r="K37" s="174"/>
      <c r="L37" s="425"/>
    </row>
    <row r="38" spans="1:12" ht="19.5" customHeight="1">
      <c r="A38" s="997"/>
      <c r="B38" s="983"/>
      <c r="C38" s="131" t="s">
        <v>151</v>
      </c>
      <c r="D38" s="297"/>
      <c r="E38" s="132"/>
      <c r="F38" s="134"/>
      <c r="G38" s="134"/>
      <c r="H38" s="134"/>
      <c r="I38" s="134"/>
      <c r="J38" s="134"/>
      <c r="K38" s="174"/>
      <c r="L38" s="425"/>
    </row>
    <row r="39" spans="1:12" ht="19.5" customHeight="1">
      <c r="A39" s="997"/>
      <c r="B39" s="983"/>
      <c r="C39" s="292" t="s">
        <v>171</v>
      </c>
      <c r="D39" s="300"/>
      <c r="E39" s="165"/>
      <c r="F39" s="166"/>
      <c r="G39" s="166"/>
      <c r="H39" s="166"/>
      <c r="I39" s="166"/>
      <c r="J39" s="166"/>
      <c r="K39" s="295"/>
      <c r="L39" s="428"/>
    </row>
    <row r="40" spans="1:12" ht="19.5" customHeight="1">
      <c r="A40" s="997"/>
      <c r="B40" s="985" t="s">
        <v>177</v>
      </c>
      <c r="C40" s="126" t="s">
        <v>167</v>
      </c>
      <c r="D40" s="299"/>
      <c r="E40" s="127"/>
      <c r="F40" s="129"/>
      <c r="G40" s="129"/>
      <c r="H40" s="129"/>
      <c r="I40" s="129"/>
      <c r="J40" s="129"/>
      <c r="K40" s="176"/>
      <c r="L40" s="427"/>
    </row>
    <row r="41" spans="1:12" ht="19.5" customHeight="1">
      <c r="A41" s="997"/>
      <c r="B41" s="983"/>
      <c r="C41" s="131" t="s">
        <v>168</v>
      </c>
      <c r="D41" s="297"/>
      <c r="E41" s="132"/>
      <c r="F41" s="134"/>
      <c r="G41" s="134"/>
      <c r="H41" s="134"/>
      <c r="I41" s="134"/>
      <c r="J41" s="134"/>
      <c r="K41" s="174"/>
      <c r="L41" s="425"/>
    </row>
    <row r="42" spans="1:12" ht="19.5" customHeight="1">
      <c r="A42" s="997"/>
      <c r="B42" s="983"/>
      <c r="C42" s="131" t="s">
        <v>169</v>
      </c>
      <c r="D42" s="297"/>
      <c r="E42" s="132"/>
      <c r="F42" s="134"/>
      <c r="G42" s="134"/>
      <c r="H42" s="134"/>
      <c r="I42" s="134"/>
      <c r="J42" s="134"/>
      <c r="K42" s="174"/>
      <c r="L42" s="425"/>
    </row>
    <row r="43" spans="1:12" ht="19.5" customHeight="1">
      <c r="A43" s="997"/>
      <c r="B43" s="983"/>
      <c r="C43" s="131" t="s">
        <v>170</v>
      </c>
      <c r="D43" s="297"/>
      <c r="E43" s="132"/>
      <c r="F43" s="134"/>
      <c r="G43" s="134"/>
      <c r="H43" s="134"/>
      <c r="I43" s="134"/>
      <c r="J43" s="134"/>
      <c r="K43" s="174"/>
      <c r="L43" s="425"/>
    </row>
    <row r="44" spans="1:12" ht="19.5" customHeight="1">
      <c r="A44" s="997"/>
      <c r="B44" s="983"/>
      <c r="C44" s="131" t="s">
        <v>151</v>
      </c>
      <c r="D44" s="297"/>
      <c r="E44" s="132"/>
      <c r="F44" s="134"/>
      <c r="G44" s="134"/>
      <c r="H44" s="134"/>
      <c r="I44" s="134"/>
      <c r="J44" s="134"/>
      <c r="K44" s="174"/>
      <c r="L44" s="425"/>
    </row>
    <row r="45" spans="1:12" ht="19.5" customHeight="1">
      <c r="A45" s="997"/>
      <c r="B45" s="984"/>
      <c r="C45" s="136" t="s">
        <v>171</v>
      </c>
      <c r="D45" s="298"/>
      <c r="E45" s="137"/>
      <c r="F45" s="139"/>
      <c r="G45" s="139"/>
      <c r="H45" s="139"/>
      <c r="I45" s="139"/>
      <c r="J45" s="139"/>
      <c r="K45" s="175"/>
      <c r="L45" s="426"/>
    </row>
    <row r="46" spans="1:12" ht="19.5" customHeight="1">
      <c r="A46" s="997"/>
      <c r="B46" s="985" t="s">
        <v>178</v>
      </c>
      <c r="C46" s="126" t="s">
        <v>167</v>
      </c>
      <c r="D46" s="299"/>
      <c r="E46" s="127"/>
      <c r="F46" s="129"/>
      <c r="G46" s="129"/>
      <c r="H46" s="129"/>
      <c r="I46" s="129"/>
      <c r="J46" s="129"/>
      <c r="K46" s="176"/>
      <c r="L46" s="427"/>
    </row>
    <row r="47" spans="1:12" ht="19.5" customHeight="1">
      <c r="A47" s="997"/>
      <c r="B47" s="983"/>
      <c r="C47" s="131" t="s">
        <v>168</v>
      </c>
      <c r="D47" s="297"/>
      <c r="E47" s="132"/>
      <c r="F47" s="134"/>
      <c r="G47" s="134"/>
      <c r="H47" s="134"/>
      <c r="I47" s="134"/>
      <c r="J47" s="134"/>
      <c r="K47" s="174"/>
      <c r="L47" s="425"/>
    </row>
    <row r="48" spans="1:12" ht="19.5" customHeight="1">
      <c r="A48" s="997"/>
      <c r="B48" s="983"/>
      <c r="C48" s="131" t="s">
        <v>169</v>
      </c>
      <c r="D48" s="297"/>
      <c r="E48" s="132"/>
      <c r="F48" s="134"/>
      <c r="G48" s="134"/>
      <c r="H48" s="134"/>
      <c r="I48" s="134"/>
      <c r="J48" s="134"/>
      <c r="K48" s="174"/>
      <c r="L48" s="425"/>
    </row>
    <row r="49" spans="1:12" ht="19.5" customHeight="1">
      <c r="A49" s="997"/>
      <c r="B49" s="983"/>
      <c r="C49" s="131" t="s">
        <v>170</v>
      </c>
      <c r="D49" s="297"/>
      <c r="E49" s="132"/>
      <c r="F49" s="134"/>
      <c r="G49" s="134"/>
      <c r="H49" s="134"/>
      <c r="I49" s="134"/>
      <c r="J49" s="134"/>
      <c r="K49" s="174"/>
      <c r="L49" s="425"/>
    </row>
    <row r="50" spans="1:12" ht="19.5" customHeight="1">
      <c r="A50" s="997"/>
      <c r="B50" s="983"/>
      <c r="C50" s="131" t="s">
        <v>151</v>
      </c>
      <c r="D50" s="297"/>
      <c r="E50" s="132"/>
      <c r="F50" s="134"/>
      <c r="G50" s="134"/>
      <c r="H50" s="134"/>
      <c r="I50" s="134"/>
      <c r="J50" s="134"/>
      <c r="K50" s="174"/>
      <c r="L50" s="425"/>
    </row>
    <row r="51" spans="1:12" ht="19.5" customHeight="1" thickBot="1">
      <c r="A51" s="999"/>
      <c r="B51" s="998"/>
      <c r="C51" s="177" t="s">
        <v>171</v>
      </c>
      <c r="D51" s="301"/>
      <c r="E51" s="178"/>
      <c r="F51" s="180"/>
      <c r="G51" s="180"/>
      <c r="H51" s="180"/>
      <c r="I51" s="180"/>
      <c r="J51" s="180"/>
      <c r="K51" s="181"/>
      <c r="L51" s="429"/>
    </row>
    <row r="52" ht="19.5" customHeight="1" thickBot="1"/>
    <row r="53" spans="1:24" s="381" customFormat="1" ht="40.5" customHeight="1" thickBot="1">
      <c r="A53" s="1017" t="s">
        <v>187</v>
      </c>
      <c r="B53" s="1018"/>
      <c r="C53" s="1018"/>
      <c r="D53" s="1018"/>
      <c r="E53" s="1018"/>
      <c r="F53" s="1018"/>
      <c r="G53" s="1003" t="s">
        <v>278</v>
      </c>
      <c r="H53" s="1003"/>
      <c r="I53" s="1003"/>
      <c r="J53" s="1003"/>
      <c r="K53" s="1003"/>
      <c r="L53" s="1003"/>
      <c r="M53" s="1003"/>
      <c r="N53" s="1003"/>
      <c r="O53" s="1003"/>
      <c r="P53" s="1003"/>
      <c r="Q53" s="1003"/>
      <c r="R53" s="1003"/>
      <c r="S53" s="1003"/>
      <c r="T53" s="1003"/>
      <c r="U53" s="1003"/>
      <c r="V53" s="1003"/>
      <c r="W53" s="1003"/>
      <c r="X53" s="1004"/>
    </row>
    <row r="54" spans="1:24" ht="21.75" customHeight="1">
      <c r="A54" s="1016" t="s">
        <v>243</v>
      </c>
      <c r="B54" s="1016"/>
      <c r="C54" s="1016"/>
      <c r="D54" s="1016"/>
      <c r="E54" s="1016"/>
      <c r="F54" s="1016"/>
      <c r="G54" s="1016"/>
      <c r="H54" s="1016"/>
      <c r="I54" s="1016"/>
      <c r="J54" s="1016"/>
      <c r="K54" s="1016"/>
      <c r="L54" s="1016"/>
      <c r="M54" s="1016"/>
      <c r="N54" s="1016"/>
      <c r="O54" s="1016"/>
      <c r="P54" s="1016"/>
      <c r="Q54" s="1016"/>
      <c r="R54" s="1016"/>
      <c r="S54" s="1016"/>
      <c r="T54" s="1016"/>
      <c r="U54" s="1016"/>
      <c r="V54" s="1016"/>
      <c r="W54" s="1016"/>
      <c r="X54" s="1016"/>
    </row>
  </sheetData>
  <sheetProtection/>
  <mergeCells count="23">
    <mergeCell ref="A54:X54"/>
    <mergeCell ref="L2:L3"/>
    <mergeCell ref="A53:F53"/>
    <mergeCell ref="B40:B45"/>
    <mergeCell ref="O4:O9"/>
    <mergeCell ref="B4:B9"/>
    <mergeCell ref="B46:B51"/>
    <mergeCell ref="B28:B33"/>
    <mergeCell ref="B10:B15"/>
    <mergeCell ref="B1:X1"/>
    <mergeCell ref="Q2:Q3"/>
    <mergeCell ref="B16:B21"/>
    <mergeCell ref="N16:O21"/>
    <mergeCell ref="B22:B27"/>
    <mergeCell ref="D2:D3"/>
    <mergeCell ref="N2:P3"/>
    <mergeCell ref="Y2:Y3"/>
    <mergeCell ref="G53:X53"/>
    <mergeCell ref="B34:B39"/>
    <mergeCell ref="A2:C3"/>
    <mergeCell ref="N4:N15"/>
    <mergeCell ref="O10:O15"/>
    <mergeCell ref="A4:A51"/>
  </mergeCells>
  <printOptions/>
  <pageMargins left="0.77" right="0.22" top="0.77" bottom="0.28" header="0.47" footer="0.2"/>
  <pageSetup fitToHeight="1" fitToWidth="1" horizontalDpi="600" verticalDpi="600" orientation="portrait" paperSize="9" scale="63" r:id="rId3"/>
  <headerFooter alignWithMargins="0">
    <oddHeader>&amp;L&amp;16［様式３－２］（ユニット型）</oddHeader>
  </headerFooter>
  <legacyDrawing r:id="rId2"/>
</worksheet>
</file>

<file path=xl/worksheets/sheet4.xml><?xml version="1.0" encoding="utf-8"?>
<worksheet xmlns="http://schemas.openxmlformats.org/spreadsheetml/2006/main" xmlns:r="http://schemas.openxmlformats.org/officeDocument/2006/relationships">
  <sheetPr>
    <tabColor indexed="44"/>
    <pageSetUpPr fitToPage="1"/>
  </sheetPr>
  <dimension ref="A1:AD70"/>
  <sheetViews>
    <sheetView view="pageBreakPreview" zoomScaleSheetLayoutView="100" zoomScalePageLayoutView="0" workbookViewId="0" topLeftCell="A1">
      <selection activeCell="D2" sqref="D2"/>
    </sheetView>
  </sheetViews>
  <sheetFormatPr defaultColWidth="9.00390625" defaultRowHeight="13.5"/>
  <cols>
    <col min="1" max="2" width="2.125" style="291" customWidth="1"/>
    <col min="3" max="4" width="4.50390625" style="289" customWidth="1"/>
    <col min="5" max="28" width="3.875" style="289" customWidth="1"/>
    <col min="29" max="16384" width="9.00390625" style="289" customWidth="1"/>
  </cols>
  <sheetData>
    <row r="1" spans="1:28" ht="24.75" customHeight="1">
      <c r="A1" s="1019" t="s">
        <v>271</v>
      </c>
      <c r="B1" s="1019"/>
      <c r="C1" s="1019"/>
      <c r="D1" s="1019"/>
      <c r="E1" s="1019"/>
      <c r="F1" s="1019"/>
      <c r="G1" s="1019"/>
      <c r="H1" s="1019"/>
      <c r="I1" s="1019"/>
      <c r="J1" s="1019"/>
      <c r="K1" s="1019"/>
      <c r="L1" s="1019"/>
      <c r="M1" s="1019"/>
      <c r="N1" s="1019"/>
      <c r="O1" s="1019"/>
      <c r="P1" s="1019"/>
      <c r="Q1" s="1019"/>
      <c r="R1" s="1019"/>
      <c r="S1" s="1019"/>
      <c r="T1" s="1019"/>
      <c r="U1" s="1019"/>
      <c r="V1" s="1019"/>
      <c r="W1" s="1019"/>
      <c r="X1" s="1019"/>
      <c r="Y1" s="1019"/>
      <c r="Z1" s="1019"/>
      <c r="AA1" s="1019"/>
      <c r="AB1" s="1019"/>
    </row>
    <row r="2" spans="1:30" s="314" customFormat="1" ht="24.75" customHeight="1">
      <c r="A2" s="1020"/>
      <c r="B2" s="1021"/>
      <c r="C2" s="310" t="s">
        <v>165</v>
      </c>
      <c r="D2" s="311" t="s">
        <v>239</v>
      </c>
      <c r="E2" s="312" t="s">
        <v>110</v>
      </c>
      <c r="F2" s="313"/>
      <c r="G2" s="312" t="s">
        <v>99</v>
      </c>
      <c r="H2" s="312"/>
      <c r="I2" s="312" t="s">
        <v>100</v>
      </c>
      <c r="J2" s="312"/>
      <c r="K2" s="312" t="s">
        <v>101</v>
      </c>
      <c r="L2" s="312"/>
      <c r="M2" s="312" t="s">
        <v>102</v>
      </c>
      <c r="N2" s="312"/>
      <c r="O2" s="312" t="s">
        <v>103</v>
      </c>
      <c r="P2" s="312"/>
      <c r="Q2" s="312" t="s">
        <v>104</v>
      </c>
      <c r="R2" s="312"/>
      <c r="S2" s="312" t="s">
        <v>105</v>
      </c>
      <c r="T2" s="312"/>
      <c r="U2" s="312" t="s">
        <v>106</v>
      </c>
      <c r="V2" s="312"/>
      <c r="W2" s="312" t="s">
        <v>107</v>
      </c>
      <c r="X2" s="312"/>
      <c r="Y2" s="312" t="s">
        <v>108</v>
      </c>
      <c r="Z2" s="312"/>
      <c r="AA2" s="312" t="s">
        <v>109</v>
      </c>
      <c r="AB2" s="290"/>
      <c r="AD2" s="315"/>
    </row>
    <row r="3" spans="1:28" ht="13.5" customHeight="1">
      <c r="A3" s="1033" t="s">
        <v>240</v>
      </c>
      <c r="B3" s="1035" t="s">
        <v>254</v>
      </c>
      <c r="C3" s="316" t="s">
        <v>244</v>
      </c>
      <c r="D3" s="317" t="s">
        <v>245</v>
      </c>
      <c r="E3" s="318"/>
      <c r="F3" s="319"/>
      <c r="G3" s="320"/>
      <c r="H3" s="777"/>
      <c r="I3" s="778"/>
      <c r="J3" s="779"/>
      <c r="K3" s="780"/>
      <c r="L3" s="781" t="s">
        <v>220</v>
      </c>
      <c r="M3" s="778"/>
      <c r="N3" s="782"/>
      <c r="O3" s="780"/>
      <c r="P3" s="777"/>
      <c r="Q3" s="321"/>
      <c r="R3" s="322"/>
      <c r="S3" s="318"/>
      <c r="T3" s="323"/>
      <c r="U3" s="321"/>
      <c r="V3" s="322"/>
      <c r="W3" s="318"/>
      <c r="X3" s="323"/>
      <c r="Y3" s="321"/>
      <c r="Z3" s="322"/>
      <c r="AA3" s="318"/>
      <c r="AB3" s="323"/>
    </row>
    <row r="4" spans="1:28" ht="13.5">
      <c r="A4" s="1034"/>
      <c r="B4" s="1036"/>
      <c r="C4" s="324" t="s">
        <v>246</v>
      </c>
      <c r="D4" s="325" t="s">
        <v>247</v>
      </c>
      <c r="E4" s="783"/>
      <c r="F4" s="784"/>
      <c r="G4" s="783" t="s">
        <v>221</v>
      </c>
      <c r="H4" s="785"/>
      <c r="I4" s="786"/>
      <c r="J4" s="326"/>
      <c r="K4" s="327"/>
      <c r="L4" s="328"/>
      <c r="M4" s="329"/>
      <c r="N4" s="326"/>
      <c r="O4" s="327"/>
      <c r="P4" s="328"/>
      <c r="Q4" s="329"/>
      <c r="R4" s="326"/>
      <c r="S4" s="327"/>
      <c r="T4" s="328"/>
      <c r="U4" s="329"/>
      <c r="V4" s="326"/>
      <c r="W4" s="327"/>
      <c r="X4" s="328"/>
      <c r="Y4" s="329"/>
      <c r="Z4" s="326"/>
      <c r="AA4" s="327"/>
      <c r="AB4" s="328"/>
    </row>
    <row r="5" spans="1:28" ht="13.5">
      <c r="A5" s="1034"/>
      <c r="B5" s="1036"/>
      <c r="C5" s="324" t="s">
        <v>248</v>
      </c>
      <c r="D5" s="325" t="s">
        <v>249</v>
      </c>
      <c r="E5" s="327"/>
      <c r="F5" s="326"/>
      <c r="G5" s="327"/>
      <c r="H5" s="330"/>
      <c r="I5" s="331"/>
      <c r="J5" s="793"/>
      <c r="K5" s="794"/>
      <c r="L5" s="795"/>
      <c r="M5" s="796" t="s">
        <v>222</v>
      </c>
      <c r="N5" s="793"/>
      <c r="O5" s="794"/>
      <c r="P5" s="795"/>
      <c r="Q5" s="797"/>
      <c r="R5" s="793"/>
      <c r="S5" s="327"/>
      <c r="T5" s="328"/>
      <c r="U5" s="329"/>
      <c r="V5" s="326"/>
      <c r="W5" s="327"/>
      <c r="X5" s="328"/>
      <c r="Y5" s="329"/>
      <c r="Z5" s="326"/>
      <c r="AA5" s="327"/>
      <c r="AB5" s="328"/>
    </row>
    <row r="6" spans="1:28" ht="13.5">
      <c r="A6" s="1034"/>
      <c r="B6" s="1036"/>
      <c r="C6" s="324" t="s">
        <v>250</v>
      </c>
      <c r="D6" s="325" t="s">
        <v>247</v>
      </c>
      <c r="E6" s="327"/>
      <c r="F6" s="326"/>
      <c r="G6" s="327"/>
      <c r="H6" s="328"/>
      <c r="I6" s="329"/>
      <c r="J6" s="332"/>
      <c r="K6" s="333"/>
      <c r="L6" s="330"/>
      <c r="M6" s="788"/>
      <c r="N6" s="789"/>
      <c r="O6" s="790"/>
      <c r="P6" s="791" t="s">
        <v>223</v>
      </c>
      <c r="Q6" s="788"/>
      <c r="R6" s="789"/>
      <c r="S6" s="790"/>
      <c r="T6" s="792"/>
      <c r="U6" s="788"/>
      <c r="V6" s="326"/>
      <c r="W6" s="327"/>
      <c r="X6" s="328"/>
      <c r="Y6" s="329"/>
      <c r="Z6" s="326"/>
      <c r="AA6" s="327"/>
      <c r="AB6" s="328"/>
    </row>
    <row r="7" spans="1:28" ht="13.5">
      <c r="A7" s="1034"/>
      <c r="B7" s="1036"/>
      <c r="C7" s="324" t="s">
        <v>151</v>
      </c>
      <c r="D7" s="325" t="s">
        <v>247</v>
      </c>
      <c r="E7" s="327"/>
      <c r="F7" s="326"/>
      <c r="G7" s="327"/>
      <c r="H7" s="328"/>
      <c r="I7" s="329"/>
      <c r="J7" s="326"/>
      <c r="K7" s="327"/>
      <c r="L7" s="328"/>
      <c r="M7" s="329"/>
      <c r="N7" s="326"/>
      <c r="O7" s="327"/>
      <c r="P7" s="328"/>
      <c r="Q7" s="786"/>
      <c r="R7" s="784"/>
      <c r="S7" s="787"/>
      <c r="T7" s="785"/>
      <c r="U7" s="786"/>
      <c r="V7" s="784"/>
      <c r="W7" s="783" t="s">
        <v>221</v>
      </c>
      <c r="X7" s="785"/>
      <c r="Y7" s="786"/>
      <c r="Z7" s="784"/>
      <c r="AA7" s="787"/>
      <c r="AB7" s="785"/>
    </row>
    <row r="8" spans="1:28" ht="13.5">
      <c r="A8" s="1034"/>
      <c r="B8" s="1036"/>
      <c r="C8" s="335" t="s">
        <v>251</v>
      </c>
      <c r="D8" s="317" t="s">
        <v>265</v>
      </c>
      <c r="E8" s="798"/>
      <c r="F8" s="799"/>
      <c r="G8" s="798"/>
      <c r="H8" s="800"/>
      <c r="I8" s="801"/>
      <c r="J8" s="799"/>
      <c r="K8" s="798"/>
      <c r="L8" s="800"/>
      <c r="M8" s="801"/>
      <c r="N8" s="799"/>
      <c r="O8" s="802" t="s">
        <v>224</v>
      </c>
      <c r="P8" s="800"/>
      <c r="Q8" s="801"/>
      <c r="R8" s="799"/>
      <c r="S8" s="798"/>
      <c r="T8" s="800"/>
      <c r="U8" s="801"/>
      <c r="V8" s="799"/>
      <c r="W8" s="798"/>
      <c r="X8" s="800"/>
      <c r="Y8" s="801"/>
      <c r="Z8" s="799"/>
      <c r="AA8" s="798"/>
      <c r="AB8" s="800"/>
    </row>
    <row r="9" spans="1:28" ht="13.5" customHeight="1">
      <c r="A9" s="1034"/>
      <c r="B9" s="1036"/>
      <c r="C9" s="359" t="s">
        <v>256</v>
      </c>
      <c r="D9" s="325" t="s">
        <v>266</v>
      </c>
      <c r="E9" s="327"/>
      <c r="F9" s="326"/>
      <c r="G9" s="327"/>
      <c r="H9" s="328"/>
      <c r="I9" s="329"/>
      <c r="J9" s="326"/>
      <c r="K9" s="327"/>
      <c r="L9" s="328"/>
      <c r="M9" s="329"/>
      <c r="N9" s="326"/>
      <c r="O9" s="327"/>
      <c r="P9" s="328"/>
      <c r="Q9" s="786"/>
      <c r="R9" s="784"/>
      <c r="S9" s="787"/>
      <c r="T9" s="785"/>
      <c r="U9" s="786"/>
      <c r="V9" s="784"/>
      <c r="W9" s="783" t="s">
        <v>221</v>
      </c>
      <c r="X9" s="785"/>
      <c r="Y9" s="786"/>
      <c r="Z9" s="784"/>
      <c r="AA9" s="787"/>
      <c r="AB9" s="785"/>
    </row>
    <row r="10" spans="1:28" ht="13.5">
      <c r="A10" s="1034"/>
      <c r="B10" s="1036"/>
      <c r="C10" s="359" t="s">
        <v>257</v>
      </c>
      <c r="D10" s="325" t="s">
        <v>267</v>
      </c>
      <c r="E10" s="783"/>
      <c r="F10" s="784"/>
      <c r="G10" s="783" t="s">
        <v>221</v>
      </c>
      <c r="H10" s="785"/>
      <c r="I10" s="786"/>
      <c r="J10" s="326"/>
      <c r="K10" s="327"/>
      <c r="L10" s="328"/>
      <c r="M10" s="329"/>
      <c r="N10" s="326"/>
      <c r="O10" s="327"/>
      <c r="P10" s="328"/>
      <c r="Q10" s="329"/>
      <c r="R10" s="326"/>
      <c r="S10" s="327"/>
      <c r="T10" s="328"/>
      <c r="U10" s="329"/>
      <c r="V10" s="326"/>
      <c r="W10" s="327"/>
      <c r="X10" s="328"/>
      <c r="Y10" s="329"/>
      <c r="Z10" s="326"/>
      <c r="AA10" s="327"/>
      <c r="AB10" s="328"/>
    </row>
    <row r="11" spans="1:28" ht="13.5">
      <c r="A11" s="1034"/>
      <c r="B11" s="1036"/>
      <c r="C11" s="359" t="s">
        <v>258</v>
      </c>
      <c r="D11" s="325" t="s">
        <v>268</v>
      </c>
      <c r="E11" s="327"/>
      <c r="F11" s="326"/>
      <c r="G11" s="327"/>
      <c r="H11" s="777"/>
      <c r="I11" s="778"/>
      <c r="J11" s="779"/>
      <c r="K11" s="780"/>
      <c r="L11" s="781" t="s">
        <v>220</v>
      </c>
      <c r="M11" s="778"/>
      <c r="N11" s="782"/>
      <c r="O11" s="780"/>
      <c r="P11" s="777"/>
      <c r="Q11" s="329"/>
      <c r="R11" s="326"/>
      <c r="S11" s="327"/>
      <c r="T11" s="328"/>
      <c r="U11" s="329"/>
      <c r="V11" s="326"/>
      <c r="W11" s="327"/>
      <c r="X11" s="328"/>
      <c r="Y11" s="329"/>
      <c r="Z11" s="326"/>
      <c r="AA11" s="327"/>
      <c r="AB11" s="328"/>
    </row>
    <row r="12" spans="1:28" ht="13.5">
      <c r="A12" s="1034"/>
      <c r="B12" s="1036"/>
      <c r="C12" s="359" t="s">
        <v>259</v>
      </c>
      <c r="D12" s="325" t="s">
        <v>266</v>
      </c>
      <c r="E12" s="327"/>
      <c r="F12" s="326"/>
      <c r="G12" s="327"/>
      <c r="H12" s="328"/>
      <c r="I12" s="329"/>
      <c r="J12" s="793"/>
      <c r="K12" s="794"/>
      <c r="L12" s="795"/>
      <c r="M12" s="796" t="s">
        <v>222</v>
      </c>
      <c r="N12" s="793"/>
      <c r="O12" s="794"/>
      <c r="P12" s="795"/>
      <c r="Q12" s="797"/>
      <c r="R12" s="793"/>
      <c r="S12" s="327"/>
      <c r="T12" s="328"/>
      <c r="U12" s="329"/>
      <c r="V12" s="326"/>
      <c r="W12" s="327"/>
      <c r="X12" s="328"/>
      <c r="Y12" s="329"/>
      <c r="Z12" s="326"/>
      <c r="AA12" s="327"/>
      <c r="AB12" s="328"/>
    </row>
    <row r="13" spans="1:28" ht="13.5">
      <c r="A13" s="1034"/>
      <c r="B13" s="1036"/>
      <c r="C13" s="359" t="s">
        <v>260</v>
      </c>
      <c r="D13" s="325" t="s">
        <v>266</v>
      </c>
      <c r="E13" s="327"/>
      <c r="F13" s="326"/>
      <c r="G13" s="327"/>
      <c r="H13" s="328"/>
      <c r="I13" s="329"/>
      <c r="J13" s="326"/>
      <c r="K13" s="788"/>
      <c r="L13" s="789"/>
      <c r="M13" s="790"/>
      <c r="N13" s="791" t="s">
        <v>223</v>
      </c>
      <c r="O13" s="788"/>
      <c r="P13" s="789"/>
      <c r="Q13" s="790"/>
      <c r="R13" s="792"/>
      <c r="S13" s="788"/>
      <c r="T13" s="328"/>
      <c r="U13" s="329"/>
      <c r="V13" s="326"/>
      <c r="W13" s="327"/>
      <c r="X13" s="328"/>
      <c r="Y13" s="329"/>
      <c r="Z13" s="326"/>
      <c r="AA13" s="327"/>
      <c r="AB13" s="328"/>
    </row>
    <row r="14" spans="1:28" ht="13.5">
      <c r="A14" s="1034"/>
      <c r="B14" s="1037"/>
      <c r="C14" s="353" t="s">
        <v>261</v>
      </c>
      <c r="D14" s="354" t="s">
        <v>269</v>
      </c>
      <c r="E14" s="803"/>
      <c r="F14" s="804"/>
      <c r="G14" s="803"/>
      <c r="H14" s="805"/>
      <c r="I14" s="806"/>
      <c r="J14" s="804"/>
      <c r="K14" s="803"/>
      <c r="L14" s="805"/>
      <c r="M14" s="806"/>
      <c r="N14" s="804"/>
      <c r="O14" s="807" t="s">
        <v>224</v>
      </c>
      <c r="P14" s="805"/>
      <c r="Q14" s="806"/>
      <c r="R14" s="804"/>
      <c r="S14" s="803"/>
      <c r="T14" s="805"/>
      <c r="U14" s="806"/>
      <c r="V14" s="804"/>
      <c r="W14" s="803"/>
      <c r="X14" s="805"/>
      <c r="Y14" s="806"/>
      <c r="Z14" s="804"/>
      <c r="AA14" s="803"/>
      <c r="AB14" s="805"/>
    </row>
    <row r="15" spans="1:28" ht="13.5" customHeight="1">
      <c r="A15" s="1034"/>
      <c r="B15" s="1030" t="s">
        <v>255</v>
      </c>
      <c r="C15" s="360" t="s">
        <v>244</v>
      </c>
      <c r="D15" s="361"/>
      <c r="E15" s="362"/>
      <c r="F15" s="363"/>
      <c r="G15" s="362"/>
      <c r="H15" s="364"/>
      <c r="I15" s="365"/>
      <c r="J15" s="363"/>
      <c r="K15" s="362"/>
      <c r="L15" s="364"/>
      <c r="M15" s="365"/>
      <c r="N15" s="363"/>
      <c r="O15" s="362"/>
      <c r="P15" s="364"/>
      <c r="Q15" s="365"/>
      <c r="R15" s="363"/>
      <c r="S15" s="362"/>
      <c r="T15" s="364"/>
      <c r="U15" s="365"/>
      <c r="V15" s="363"/>
      <c r="W15" s="362"/>
      <c r="X15" s="364"/>
      <c r="Y15" s="365"/>
      <c r="Z15" s="363"/>
      <c r="AA15" s="362"/>
      <c r="AB15" s="364"/>
    </row>
    <row r="16" spans="1:28" ht="13.5">
      <c r="A16" s="1034"/>
      <c r="B16" s="1031"/>
      <c r="C16" s="324" t="s">
        <v>246</v>
      </c>
      <c r="D16" s="334"/>
      <c r="E16" s="327"/>
      <c r="F16" s="326"/>
      <c r="G16" s="327"/>
      <c r="H16" s="328"/>
      <c r="I16" s="329"/>
      <c r="J16" s="326"/>
      <c r="K16" s="327"/>
      <c r="L16" s="328"/>
      <c r="M16" s="329"/>
      <c r="N16" s="326"/>
      <c r="O16" s="327"/>
      <c r="P16" s="328"/>
      <c r="Q16" s="329"/>
      <c r="R16" s="326"/>
      <c r="S16" s="327"/>
      <c r="T16" s="328"/>
      <c r="U16" s="329"/>
      <c r="V16" s="326"/>
      <c r="W16" s="327"/>
      <c r="X16" s="328"/>
      <c r="Y16" s="329"/>
      <c r="Z16" s="326"/>
      <c r="AA16" s="327"/>
      <c r="AB16" s="328"/>
    </row>
    <row r="17" spans="1:28" ht="13.5">
      <c r="A17" s="1034"/>
      <c r="B17" s="1031"/>
      <c r="C17" s="324" t="s">
        <v>248</v>
      </c>
      <c r="D17" s="334"/>
      <c r="E17" s="327"/>
      <c r="F17" s="326"/>
      <c r="G17" s="327"/>
      <c r="H17" s="328"/>
      <c r="I17" s="329"/>
      <c r="J17" s="326"/>
      <c r="K17" s="327"/>
      <c r="L17" s="328"/>
      <c r="M17" s="329"/>
      <c r="N17" s="326"/>
      <c r="O17" s="327"/>
      <c r="P17" s="328"/>
      <c r="Q17" s="329"/>
      <c r="R17" s="326"/>
      <c r="S17" s="327"/>
      <c r="T17" s="328"/>
      <c r="U17" s="329"/>
      <c r="V17" s="326"/>
      <c r="W17" s="327"/>
      <c r="X17" s="328"/>
      <c r="Y17" s="329"/>
      <c r="Z17" s="326"/>
      <c r="AA17" s="327"/>
      <c r="AB17" s="328"/>
    </row>
    <row r="18" spans="1:28" ht="13.5">
      <c r="A18" s="1034"/>
      <c r="B18" s="1031"/>
      <c r="C18" s="324" t="s">
        <v>250</v>
      </c>
      <c r="D18" s="334"/>
      <c r="E18" s="327"/>
      <c r="F18" s="326"/>
      <c r="G18" s="327"/>
      <c r="H18" s="328"/>
      <c r="I18" s="329"/>
      <c r="J18" s="326"/>
      <c r="K18" s="327"/>
      <c r="L18" s="328"/>
      <c r="M18" s="329"/>
      <c r="N18" s="326"/>
      <c r="O18" s="327"/>
      <c r="P18" s="328"/>
      <c r="Q18" s="329"/>
      <c r="R18" s="326"/>
      <c r="S18" s="327"/>
      <c r="T18" s="328"/>
      <c r="U18" s="329"/>
      <c r="V18" s="326"/>
      <c r="W18" s="327"/>
      <c r="X18" s="328"/>
      <c r="Y18" s="329"/>
      <c r="Z18" s="326"/>
      <c r="AA18" s="327"/>
      <c r="AB18" s="328"/>
    </row>
    <row r="19" spans="1:28" ht="13.5">
      <c r="A19" s="1034"/>
      <c r="B19" s="1031"/>
      <c r="C19" s="324" t="s">
        <v>151</v>
      </c>
      <c r="D19" s="334"/>
      <c r="E19" s="327"/>
      <c r="F19" s="326"/>
      <c r="G19" s="327"/>
      <c r="H19" s="328"/>
      <c r="I19" s="329"/>
      <c r="J19" s="326"/>
      <c r="K19" s="327"/>
      <c r="L19" s="328"/>
      <c r="M19" s="329"/>
      <c r="N19" s="326"/>
      <c r="O19" s="327"/>
      <c r="P19" s="328"/>
      <c r="Q19" s="329"/>
      <c r="R19" s="326"/>
      <c r="S19" s="327"/>
      <c r="T19" s="328"/>
      <c r="U19" s="329"/>
      <c r="V19" s="326"/>
      <c r="W19" s="327"/>
      <c r="X19" s="328"/>
      <c r="Y19" s="329"/>
      <c r="Z19" s="326"/>
      <c r="AA19" s="327"/>
      <c r="AB19" s="328"/>
    </row>
    <row r="20" spans="1:28" ht="13.5">
      <c r="A20" s="1034"/>
      <c r="B20" s="1031"/>
      <c r="C20" s="359" t="s">
        <v>251</v>
      </c>
      <c r="D20" s="325"/>
      <c r="E20" s="327"/>
      <c r="F20" s="326"/>
      <c r="G20" s="327"/>
      <c r="H20" s="328"/>
      <c r="I20" s="329"/>
      <c r="J20" s="326"/>
      <c r="K20" s="327"/>
      <c r="L20" s="328"/>
      <c r="M20" s="329"/>
      <c r="N20" s="326"/>
      <c r="O20" s="327"/>
      <c r="P20" s="328"/>
      <c r="Q20" s="329"/>
      <c r="R20" s="326"/>
      <c r="S20" s="327"/>
      <c r="T20" s="328"/>
      <c r="U20" s="329"/>
      <c r="V20" s="326"/>
      <c r="W20" s="327"/>
      <c r="X20" s="328"/>
      <c r="Y20" s="329"/>
      <c r="Z20" s="326"/>
      <c r="AA20" s="327"/>
      <c r="AB20" s="328"/>
    </row>
    <row r="21" spans="1:28" ht="13.5" customHeight="1">
      <c r="A21" s="1034"/>
      <c r="B21" s="1031"/>
      <c r="C21" s="359" t="s">
        <v>256</v>
      </c>
      <c r="D21" s="334"/>
      <c r="E21" s="327"/>
      <c r="F21" s="326"/>
      <c r="G21" s="327"/>
      <c r="H21" s="328"/>
      <c r="I21" s="329"/>
      <c r="J21" s="326"/>
      <c r="K21" s="327"/>
      <c r="L21" s="328"/>
      <c r="M21" s="329"/>
      <c r="N21" s="326"/>
      <c r="O21" s="327"/>
      <c r="P21" s="328"/>
      <c r="Q21" s="329"/>
      <c r="R21" s="326"/>
      <c r="S21" s="327"/>
      <c r="T21" s="328"/>
      <c r="U21" s="329"/>
      <c r="V21" s="326"/>
      <c r="W21" s="327"/>
      <c r="X21" s="328"/>
      <c r="Y21" s="329"/>
      <c r="Z21" s="326"/>
      <c r="AA21" s="327"/>
      <c r="AB21" s="328"/>
    </row>
    <row r="22" spans="1:28" ht="13.5">
      <c r="A22" s="1034"/>
      <c r="B22" s="1031"/>
      <c r="C22" s="359" t="s">
        <v>257</v>
      </c>
      <c r="D22" s="334"/>
      <c r="E22" s="327"/>
      <c r="F22" s="326"/>
      <c r="G22" s="327"/>
      <c r="H22" s="328"/>
      <c r="I22" s="329"/>
      <c r="J22" s="326"/>
      <c r="K22" s="327"/>
      <c r="L22" s="328"/>
      <c r="M22" s="329"/>
      <c r="N22" s="326"/>
      <c r="O22" s="327"/>
      <c r="P22" s="328"/>
      <c r="Q22" s="329"/>
      <c r="R22" s="326"/>
      <c r="S22" s="327"/>
      <c r="T22" s="328"/>
      <c r="U22" s="329"/>
      <c r="V22" s="326"/>
      <c r="W22" s="327"/>
      <c r="X22" s="328"/>
      <c r="Y22" s="329"/>
      <c r="Z22" s="326"/>
      <c r="AA22" s="327"/>
      <c r="AB22" s="328"/>
    </row>
    <row r="23" spans="1:28" ht="13.5">
      <c r="A23" s="1034"/>
      <c r="B23" s="1031"/>
      <c r="C23" s="359" t="s">
        <v>258</v>
      </c>
      <c r="D23" s="334"/>
      <c r="E23" s="327"/>
      <c r="F23" s="326"/>
      <c r="G23" s="327"/>
      <c r="H23" s="328"/>
      <c r="I23" s="329"/>
      <c r="J23" s="326"/>
      <c r="K23" s="327"/>
      <c r="L23" s="328"/>
      <c r="M23" s="329"/>
      <c r="N23" s="326"/>
      <c r="O23" s="327"/>
      <c r="P23" s="328"/>
      <c r="Q23" s="329"/>
      <c r="R23" s="326"/>
      <c r="S23" s="327"/>
      <c r="T23" s="328"/>
      <c r="U23" s="329"/>
      <c r="V23" s="326"/>
      <c r="W23" s="327"/>
      <c r="X23" s="328"/>
      <c r="Y23" s="329"/>
      <c r="Z23" s="326"/>
      <c r="AA23" s="327"/>
      <c r="AB23" s="328"/>
    </row>
    <row r="24" spans="1:28" ht="13.5">
      <c r="A24" s="1034"/>
      <c r="B24" s="1031"/>
      <c r="C24" s="359" t="s">
        <v>259</v>
      </c>
      <c r="D24" s="334"/>
      <c r="E24" s="327"/>
      <c r="F24" s="326"/>
      <c r="G24" s="327"/>
      <c r="H24" s="328"/>
      <c r="I24" s="329"/>
      <c r="J24" s="326"/>
      <c r="K24" s="327"/>
      <c r="L24" s="328"/>
      <c r="M24" s="329"/>
      <c r="N24" s="326"/>
      <c r="O24" s="327"/>
      <c r="P24" s="328"/>
      <c r="Q24" s="329"/>
      <c r="R24" s="326"/>
      <c r="S24" s="327"/>
      <c r="T24" s="328"/>
      <c r="U24" s="329"/>
      <c r="V24" s="326"/>
      <c r="W24" s="327"/>
      <c r="X24" s="328"/>
      <c r="Y24" s="329"/>
      <c r="Z24" s="326"/>
      <c r="AA24" s="327"/>
      <c r="AB24" s="328"/>
    </row>
    <row r="25" spans="1:28" ht="13.5">
      <c r="A25" s="1034"/>
      <c r="B25" s="1031"/>
      <c r="C25" s="359" t="s">
        <v>260</v>
      </c>
      <c r="D25" s="334"/>
      <c r="E25" s="327"/>
      <c r="F25" s="326"/>
      <c r="G25" s="327"/>
      <c r="H25" s="328"/>
      <c r="I25" s="329"/>
      <c r="J25" s="326"/>
      <c r="K25" s="327"/>
      <c r="L25" s="328"/>
      <c r="M25" s="329"/>
      <c r="N25" s="326"/>
      <c r="O25" s="327"/>
      <c r="P25" s="328"/>
      <c r="Q25" s="329"/>
      <c r="R25" s="326"/>
      <c r="S25" s="327"/>
      <c r="T25" s="328"/>
      <c r="U25" s="329"/>
      <c r="V25" s="326"/>
      <c r="W25" s="327"/>
      <c r="X25" s="328"/>
      <c r="Y25" s="329"/>
      <c r="Z25" s="326"/>
      <c r="AA25" s="327"/>
      <c r="AB25" s="328"/>
    </row>
    <row r="26" spans="1:28" ht="13.5">
      <c r="A26" s="1034"/>
      <c r="B26" s="1032"/>
      <c r="C26" s="353" t="s">
        <v>261</v>
      </c>
      <c r="D26" s="354"/>
      <c r="E26" s="355"/>
      <c r="F26" s="356"/>
      <c r="G26" s="355"/>
      <c r="H26" s="357"/>
      <c r="I26" s="358"/>
      <c r="J26" s="356"/>
      <c r="K26" s="355"/>
      <c r="L26" s="357"/>
      <c r="M26" s="358"/>
      <c r="N26" s="356"/>
      <c r="O26" s="355"/>
      <c r="P26" s="357"/>
      <c r="Q26" s="358"/>
      <c r="R26" s="356"/>
      <c r="S26" s="355"/>
      <c r="T26" s="357"/>
      <c r="U26" s="358"/>
      <c r="V26" s="356"/>
      <c r="W26" s="355"/>
      <c r="X26" s="357"/>
      <c r="Y26" s="358"/>
      <c r="Z26" s="356"/>
      <c r="AA26" s="355"/>
      <c r="AB26" s="357"/>
    </row>
    <row r="27" spans="1:28" ht="13.5" customHeight="1">
      <c r="A27" s="1034"/>
      <c r="B27" s="1035" t="s">
        <v>262</v>
      </c>
      <c r="C27" s="360" t="s">
        <v>244</v>
      </c>
      <c r="D27" s="361"/>
      <c r="E27" s="362"/>
      <c r="F27" s="363"/>
      <c r="G27" s="362"/>
      <c r="H27" s="364"/>
      <c r="I27" s="365"/>
      <c r="J27" s="363"/>
      <c r="K27" s="362"/>
      <c r="L27" s="364"/>
      <c r="M27" s="365"/>
      <c r="N27" s="363"/>
      <c r="O27" s="362"/>
      <c r="P27" s="364"/>
      <c r="Q27" s="365"/>
      <c r="R27" s="363"/>
      <c r="S27" s="362"/>
      <c r="T27" s="364"/>
      <c r="U27" s="365"/>
      <c r="V27" s="363"/>
      <c r="W27" s="362"/>
      <c r="X27" s="364"/>
      <c r="Y27" s="365"/>
      <c r="Z27" s="363"/>
      <c r="AA27" s="362"/>
      <c r="AB27" s="364"/>
    </row>
    <row r="28" spans="1:28" ht="13.5">
      <c r="A28" s="1034"/>
      <c r="B28" s="1036"/>
      <c r="C28" s="324" t="s">
        <v>246</v>
      </c>
      <c r="D28" s="334"/>
      <c r="E28" s="327"/>
      <c r="F28" s="326"/>
      <c r="G28" s="327"/>
      <c r="H28" s="328"/>
      <c r="I28" s="329"/>
      <c r="J28" s="326"/>
      <c r="K28" s="327"/>
      <c r="L28" s="328"/>
      <c r="M28" s="329"/>
      <c r="N28" s="326"/>
      <c r="O28" s="327"/>
      <c r="P28" s="328"/>
      <c r="Q28" s="329"/>
      <c r="R28" s="326"/>
      <c r="S28" s="327"/>
      <c r="T28" s="328"/>
      <c r="U28" s="329"/>
      <c r="V28" s="326"/>
      <c r="W28" s="327"/>
      <c r="X28" s="328"/>
      <c r="Y28" s="329"/>
      <c r="Z28" s="326"/>
      <c r="AA28" s="327"/>
      <c r="AB28" s="328"/>
    </row>
    <row r="29" spans="1:28" ht="13.5">
      <c r="A29" s="1034"/>
      <c r="B29" s="1036"/>
      <c r="C29" s="324" t="s">
        <v>248</v>
      </c>
      <c r="D29" s="334"/>
      <c r="E29" s="327"/>
      <c r="F29" s="326"/>
      <c r="G29" s="327"/>
      <c r="H29" s="328"/>
      <c r="I29" s="329"/>
      <c r="J29" s="326"/>
      <c r="K29" s="327"/>
      <c r="L29" s="328"/>
      <c r="M29" s="329"/>
      <c r="N29" s="326"/>
      <c r="O29" s="327"/>
      <c r="P29" s="328"/>
      <c r="Q29" s="329"/>
      <c r="R29" s="326"/>
      <c r="S29" s="327"/>
      <c r="T29" s="328"/>
      <c r="U29" s="329"/>
      <c r="V29" s="326"/>
      <c r="W29" s="327"/>
      <c r="X29" s="328"/>
      <c r="Y29" s="329"/>
      <c r="Z29" s="326"/>
      <c r="AA29" s="327"/>
      <c r="AB29" s="328"/>
    </row>
    <row r="30" spans="1:28" ht="13.5">
      <c r="A30" s="1034"/>
      <c r="B30" s="1036"/>
      <c r="C30" s="324" t="s">
        <v>250</v>
      </c>
      <c r="D30" s="334"/>
      <c r="E30" s="327"/>
      <c r="F30" s="326"/>
      <c r="G30" s="327"/>
      <c r="H30" s="328"/>
      <c r="I30" s="329"/>
      <c r="J30" s="326"/>
      <c r="K30" s="327"/>
      <c r="L30" s="328"/>
      <c r="M30" s="329"/>
      <c r="N30" s="326"/>
      <c r="O30" s="327"/>
      <c r="P30" s="328"/>
      <c r="Q30" s="329"/>
      <c r="R30" s="326"/>
      <c r="S30" s="327"/>
      <c r="T30" s="328"/>
      <c r="U30" s="329"/>
      <c r="V30" s="326"/>
      <c r="W30" s="327"/>
      <c r="X30" s="328"/>
      <c r="Y30" s="329"/>
      <c r="Z30" s="326"/>
      <c r="AA30" s="327"/>
      <c r="AB30" s="328"/>
    </row>
    <row r="31" spans="1:28" ht="13.5">
      <c r="A31" s="1034"/>
      <c r="B31" s="1036"/>
      <c r="C31" s="324" t="s">
        <v>151</v>
      </c>
      <c r="D31" s="334"/>
      <c r="E31" s="327"/>
      <c r="F31" s="326"/>
      <c r="G31" s="327"/>
      <c r="H31" s="328"/>
      <c r="I31" s="329"/>
      <c r="J31" s="326"/>
      <c r="K31" s="327"/>
      <c r="L31" s="328"/>
      <c r="M31" s="329"/>
      <c r="N31" s="326"/>
      <c r="O31" s="327"/>
      <c r="P31" s="328"/>
      <c r="Q31" s="329"/>
      <c r="R31" s="326"/>
      <c r="S31" s="327"/>
      <c r="T31" s="328"/>
      <c r="U31" s="329"/>
      <c r="V31" s="326"/>
      <c r="W31" s="327"/>
      <c r="X31" s="328"/>
      <c r="Y31" s="329"/>
      <c r="Z31" s="326"/>
      <c r="AA31" s="327"/>
      <c r="AB31" s="328"/>
    </row>
    <row r="32" spans="1:28" ht="13.5">
      <c r="A32" s="1034"/>
      <c r="B32" s="1036"/>
      <c r="C32" s="359" t="s">
        <v>251</v>
      </c>
      <c r="D32" s="325"/>
      <c r="E32" s="327"/>
      <c r="F32" s="326"/>
      <c r="G32" s="327"/>
      <c r="H32" s="328"/>
      <c r="I32" s="329"/>
      <c r="J32" s="326"/>
      <c r="K32" s="327"/>
      <c r="L32" s="328"/>
      <c r="M32" s="329"/>
      <c r="N32" s="326"/>
      <c r="O32" s="327"/>
      <c r="P32" s="328"/>
      <c r="Q32" s="329"/>
      <c r="R32" s="326"/>
      <c r="S32" s="327"/>
      <c r="T32" s="328"/>
      <c r="U32" s="329"/>
      <c r="V32" s="326"/>
      <c r="W32" s="327"/>
      <c r="X32" s="328"/>
      <c r="Y32" s="329"/>
      <c r="Z32" s="326"/>
      <c r="AA32" s="327"/>
      <c r="AB32" s="328"/>
    </row>
    <row r="33" spans="1:28" ht="13.5" customHeight="1">
      <c r="A33" s="1034"/>
      <c r="B33" s="1036"/>
      <c r="C33" s="359" t="s">
        <v>256</v>
      </c>
      <c r="D33" s="334"/>
      <c r="E33" s="327"/>
      <c r="F33" s="326"/>
      <c r="G33" s="327"/>
      <c r="H33" s="328"/>
      <c r="I33" s="329"/>
      <c r="J33" s="326"/>
      <c r="K33" s="327"/>
      <c r="L33" s="328"/>
      <c r="M33" s="329"/>
      <c r="N33" s="326"/>
      <c r="O33" s="327"/>
      <c r="P33" s="328"/>
      <c r="Q33" s="329"/>
      <c r="R33" s="326"/>
      <c r="S33" s="327"/>
      <c r="T33" s="328"/>
      <c r="U33" s="329"/>
      <c r="V33" s="326"/>
      <c r="W33" s="327"/>
      <c r="X33" s="328"/>
      <c r="Y33" s="329"/>
      <c r="Z33" s="326"/>
      <c r="AA33" s="327"/>
      <c r="AB33" s="328"/>
    </row>
    <row r="34" spans="1:28" ht="13.5">
      <c r="A34" s="1034"/>
      <c r="B34" s="1036"/>
      <c r="C34" s="359" t="s">
        <v>257</v>
      </c>
      <c r="D34" s="334"/>
      <c r="E34" s="327"/>
      <c r="F34" s="326"/>
      <c r="G34" s="327"/>
      <c r="H34" s="328"/>
      <c r="I34" s="329"/>
      <c r="J34" s="326"/>
      <c r="K34" s="327"/>
      <c r="L34" s="328"/>
      <c r="M34" s="329"/>
      <c r="N34" s="326"/>
      <c r="O34" s="327"/>
      <c r="P34" s="328"/>
      <c r="Q34" s="329"/>
      <c r="R34" s="326"/>
      <c r="S34" s="327"/>
      <c r="T34" s="328"/>
      <c r="U34" s="329"/>
      <c r="V34" s="326"/>
      <c r="W34" s="327"/>
      <c r="X34" s="328"/>
      <c r="Y34" s="329"/>
      <c r="Z34" s="326"/>
      <c r="AA34" s="327"/>
      <c r="AB34" s="328"/>
    </row>
    <row r="35" spans="1:28" ht="13.5">
      <c r="A35" s="1034"/>
      <c r="B35" s="1036"/>
      <c r="C35" s="359" t="s">
        <v>258</v>
      </c>
      <c r="D35" s="334"/>
      <c r="E35" s="327"/>
      <c r="F35" s="326"/>
      <c r="G35" s="327"/>
      <c r="H35" s="328"/>
      <c r="I35" s="329"/>
      <c r="J35" s="326"/>
      <c r="K35" s="327"/>
      <c r="L35" s="328"/>
      <c r="M35" s="329"/>
      <c r="N35" s="326"/>
      <c r="O35" s="327"/>
      <c r="P35" s="328"/>
      <c r="Q35" s="329"/>
      <c r="R35" s="326"/>
      <c r="S35" s="327"/>
      <c r="T35" s="328"/>
      <c r="U35" s="329"/>
      <c r="V35" s="326"/>
      <c r="W35" s="327"/>
      <c r="X35" s="328"/>
      <c r="Y35" s="329"/>
      <c r="Z35" s="326"/>
      <c r="AA35" s="327"/>
      <c r="AB35" s="328"/>
    </row>
    <row r="36" spans="1:28" ht="13.5">
      <c r="A36" s="1034"/>
      <c r="B36" s="1036"/>
      <c r="C36" s="359" t="s">
        <v>259</v>
      </c>
      <c r="D36" s="334"/>
      <c r="E36" s="327"/>
      <c r="F36" s="326"/>
      <c r="G36" s="327"/>
      <c r="H36" s="328"/>
      <c r="I36" s="329"/>
      <c r="J36" s="326"/>
      <c r="K36" s="327"/>
      <c r="L36" s="328"/>
      <c r="M36" s="329"/>
      <c r="N36" s="326"/>
      <c r="O36" s="327"/>
      <c r="P36" s="328"/>
      <c r="Q36" s="329"/>
      <c r="R36" s="326"/>
      <c r="S36" s="327"/>
      <c r="T36" s="328"/>
      <c r="U36" s="329"/>
      <c r="V36" s="326"/>
      <c r="W36" s="327"/>
      <c r="X36" s="328"/>
      <c r="Y36" s="329"/>
      <c r="Z36" s="326"/>
      <c r="AA36" s="327"/>
      <c r="AB36" s="328"/>
    </row>
    <row r="37" spans="1:28" ht="13.5">
      <c r="A37" s="1034"/>
      <c r="B37" s="1036"/>
      <c r="C37" s="359" t="s">
        <v>260</v>
      </c>
      <c r="D37" s="334"/>
      <c r="E37" s="327"/>
      <c r="F37" s="326"/>
      <c r="G37" s="327"/>
      <c r="H37" s="328"/>
      <c r="I37" s="329"/>
      <c r="J37" s="326"/>
      <c r="K37" s="327"/>
      <c r="L37" s="328"/>
      <c r="M37" s="329"/>
      <c r="N37" s="326"/>
      <c r="O37" s="327"/>
      <c r="P37" s="328"/>
      <c r="Q37" s="329"/>
      <c r="R37" s="326"/>
      <c r="S37" s="327"/>
      <c r="T37" s="328"/>
      <c r="U37" s="329"/>
      <c r="V37" s="326"/>
      <c r="W37" s="327"/>
      <c r="X37" s="328"/>
      <c r="Y37" s="329"/>
      <c r="Z37" s="326"/>
      <c r="AA37" s="327"/>
      <c r="AB37" s="328"/>
    </row>
    <row r="38" spans="1:28" ht="13.5">
      <c r="A38" s="1034"/>
      <c r="B38" s="1037"/>
      <c r="C38" s="353" t="s">
        <v>261</v>
      </c>
      <c r="D38" s="354"/>
      <c r="E38" s="355"/>
      <c r="F38" s="356"/>
      <c r="G38" s="355"/>
      <c r="H38" s="357"/>
      <c r="I38" s="358"/>
      <c r="J38" s="356"/>
      <c r="K38" s="355"/>
      <c r="L38" s="357"/>
      <c r="M38" s="358"/>
      <c r="N38" s="356"/>
      <c r="O38" s="355"/>
      <c r="P38" s="357"/>
      <c r="Q38" s="358"/>
      <c r="R38" s="356"/>
      <c r="S38" s="355"/>
      <c r="T38" s="357"/>
      <c r="U38" s="358"/>
      <c r="V38" s="356"/>
      <c r="W38" s="355"/>
      <c r="X38" s="357"/>
      <c r="Y38" s="358"/>
      <c r="Z38" s="356"/>
      <c r="AA38" s="355"/>
      <c r="AB38" s="357"/>
    </row>
    <row r="39" spans="1:28" ht="13.5" customHeight="1">
      <c r="A39" s="1034"/>
      <c r="B39" s="1030" t="s">
        <v>263</v>
      </c>
      <c r="C39" s="360" t="s">
        <v>244</v>
      </c>
      <c r="D39" s="361"/>
      <c r="E39" s="362"/>
      <c r="F39" s="363"/>
      <c r="G39" s="362"/>
      <c r="H39" s="364"/>
      <c r="I39" s="365"/>
      <c r="J39" s="363"/>
      <c r="K39" s="362"/>
      <c r="L39" s="364"/>
      <c r="M39" s="365"/>
      <c r="N39" s="363"/>
      <c r="O39" s="362"/>
      <c r="P39" s="364"/>
      <c r="Q39" s="365"/>
      <c r="R39" s="363"/>
      <c r="S39" s="362"/>
      <c r="T39" s="364"/>
      <c r="U39" s="365"/>
      <c r="V39" s="363"/>
      <c r="W39" s="362"/>
      <c r="X39" s="364"/>
      <c r="Y39" s="365"/>
      <c r="Z39" s="363"/>
      <c r="AA39" s="362"/>
      <c r="AB39" s="364"/>
    </row>
    <row r="40" spans="1:28" ht="13.5">
      <c r="A40" s="1034"/>
      <c r="B40" s="1031"/>
      <c r="C40" s="324" t="s">
        <v>246</v>
      </c>
      <c r="D40" s="334"/>
      <c r="E40" s="327"/>
      <c r="F40" s="326"/>
      <c r="G40" s="327"/>
      <c r="H40" s="328"/>
      <c r="I40" s="329"/>
      <c r="J40" s="326"/>
      <c r="K40" s="327"/>
      <c r="L40" s="328"/>
      <c r="M40" s="329"/>
      <c r="N40" s="326"/>
      <c r="O40" s="327"/>
      <c r="P40" s="328"/>
      <c r="Q40" s="329"/>
      <c r="R40" s="326"/>
      <c r="S40" s="327"/>
      <c r="T40" s="328"/>
      <c r="U40" s="329"/>
      <c r="V40" s="326"/>
      <c r="W40" s="327"/>
      <c r="X40" s="328"/>
      <c r="Y40" s="329"/>
      <c r="Z40" s="326"/>
      <c r="AA40" s="327"/>
      <c r="AB40" s="328"/>
    </row>
    <row r="41" spans="1:28" ht="13.5">
      <c r="A41" s="1034"/>
      <c r="B41" s="1031"/>
      <c r="C41" s="324" t="s">
        <v>248</v>
      </c>
      <c r="D41" s="334"/>
      <c r="E41" s="327"/>
      <c r="F41" s="326"/>
      <c r="G41" s="327"/>
      <c r="H41" s="328"/>
      <c r="I41" s="329"/>
      <c r="J41" s="326"/>
      <c r="K41" s="327"/>
      <c r="L41" s="328"/>
      <c r="M41" s="329"/>
      <c r="N41" s="326"/>
      <c r="O41" s="327"/>
      <c r="P41" s="328"/>
      <c r="Q41" s="329"/>
      <c r="R41" s="326"/>
      <c r="S41" s="327"/>
      <c r="T41" s="328"/>
      <c r="U41" s="329"/>
      <c r="V41" s="326"/>
      <c r="W41" s="327"/>
      <c r="X41" s="328"/>
      <c r="Y41" s="329"/>
      <c r="Z41" s="326"/>
      <c r="AA41" s="327"/>
      <c r="AB41" s="328"/>
    </row>
    <row r="42" spans="1:28" ht="13.5">
      <c r="A42" s="1034"/>
      <c r="B42" s="1031"/>
      <c r="C42" s="324" t="s">
        <v>250</v>
      </c>
      <c r="D42" s="334"/>
      <c r="E42" s="327"/>
      <c r="F42" s="326"/>
      <c r="G42" s="327"/>
      <c r="H42" s="328"/>
      <c r="I42" s="329"/>
      <c r="J42" s="326"/>
      <c r="K42" s="327"/>
      <c r="L42" s="328"/>
      <c r="M42" s="329"/>
      <c r="N42" s="326"/>
      <c r="O42" s="327"/>
      <c r="P42" s="328"/>
      <c r="Q42" s="329"/>
      <c r="R42" s="326"/>
      <c r="S42" s="327"/>
      <c r="T42" s="328"/>
      <c r="U42" s="329"/>
      <c r="V42" s="326"/>
      <c r="W42" s="327"/>
      <c r="X42" s="328"/>
      <c r="Y42" s="329"/>
      <c r="Z42" s="326"/>
      <c r="AA42" s="327"/>
      <c r="AB42" s="328"/>
    </row>
    <row r="43" spans="1:28" ht="13.5">
      <c r="A43" s="1034"/>
      <c r="B43" s="1031"/>
      <c r="C43" s="324" t="s">
        <v>151</v>
      </c>
      <c r="D43" s="334"/>
      <c r="E43" s="327"/>
      <c r="F43" s="326"/>
      <c r="G43" s="327"/>
      <c r="H43" s="328"/>
      <c r="I43" s="329"/>
      <c r="J43" s="326"/>
      <c r="K43" s="327"/>
      <c r="L43" s="328"/>
      <c r="M43" s="329"/>
      <c r="N43" s="326"/>
      <c r="O43" s="327"/>
      <c r="P43" s="328"/>
      <c r="Q43" s="329"/>
      <c r="R43" s="326"/>
      <c r="S43" s="327"/>
      <c r="T43" s="328"/>
      <c r="U43" s="329"/>
      <c r="V43" s="326"/>
      <c r="W43" s="327"/>
      <c r="X43" s="328"/>
      <c r="Y43" s="329"/>
      <c r="Z43" s="326"/>
      <c r="AA43" s="327"/>
      <c r="AB43" s="328"/>
    </row>
    <row r="44" spans="1:28" ht="13.5">
      <c r="A44" s="1034"/>
      <c r="B44" s="1031"/>
      <c r="C44" s="359" t="s">
        <v>251</v>
      </c>
      <c r="D44" s="325"/>
      <c r="E44" s="327"/>
      <c r="F44" s="326"/>
      <c r="G44" s="327"/>
      <c r="H44" s="328"/>
      <c r="I44" s="329"/>
      <c r="J44" s="326"/>
      <c r="K44" s="327"/>
      <c r="L44" s="328"/>
      <c r="M44" s="329"/>
      <c r="N44" s="326"/>
      <c r="O44" s="327"/>
      <c r="P44" s="328"/>
      <c r="Q44" s="329"/>
      <c r="R44" s="326"/>
      <c r="S44" s="327"/>
      <c r="T44" s="328"/>
      <c r="U44" s="329"/>
      <c r="V44" s="326"/>
      <c r="W44" s="327"/>
      <c r="X44" s="328"/>
      <c r="Y44" s="329"/>
      <c r="Z44" s="326"/>
      <c r="AA44" s="327"/>
      <c r="AB44" s="328"/>
    </row>
    <row r="45" spans="1:28" ht="13.5" customHeight="1">
      <c r="A45" s="1034"/>
      <c r="B45" s="1031"/>
      <c r="C45" s="359" t="s">
        <v>256</v>
      </c>
      <c r="D45" s="334"/>
      <c r="E45" s="327"/>
      <c r="F45" s="326"/>
      <c r="G45" s="327"/>
      <c r="H45" s="328"/>
      <c r="I45" s="329"/>
      <c r="J45" s="326"/>
      <c r="K45" s="327"/>
      <c r="L45" s="328"/>
      <c r="M45" s="329"/>
      <c r="N45" s="326"/>
      <c r="O45" s="327"/>
      <c r="P45" s="328"/>
      <c r="Q45" s="329"/>
      <c r="R45" s="326"/>
      <c r="S45" s="327"/>
      <c r="T45" s="328"/>
      <c r="U45" s="329"/>
      <c r="V45" s="326"/>
      <c r="W45" s="327"/>
      <c r="X45" s="328"/>
      <c r="Y45" s="329"/>
      <c r="Z45" s="326"/>
      <c r="AA45" s="327"/>
      <c r="AB45" s="328"/>
    </row>
    <row r="46" spans="1:28" ht="13.5">
      <c r="A46" s="1034"/>
      <c r="B46" s="1031"/>
      <c r="C46" s="359" t="s">
        <v>257</v>
      </c>
      <c r="D46" s="334"/>
      <c r="E46" s="327"/>
      <c r="F46" s="326"/>
      <c r="G46" s="327"/>
      <c r="H46" s="328"/>
      <c r="I46" s="329"/>
      <c r="J46" s="326"/>
      <c r="K46" s="327"/>
      <c r="L46" s="328"/>
      <c r="M46" s="329"/>
      <c r="N46" s="326"/>
      <c r="O46" s="327"/>
      <c r="P46" s="328"/>
      <c r="Q46" s="329"/>
      <c r="R46" s="326"/>
      <c r="S46" s="327"/>
      <c r="T46" s="328"/>
      <c r="U46" s="329"/>
      <c r="V46" s="326"/>
      <c r="W46" s="327"/>
      <c r="X46" s="328"/>
      <c r="Y46" s="329"/>
      <c r="Z46" s="326"/>
      <c r="AA46" s="327"/>
      <c r="AB46" s="328"/>
    </row>
    <row r="47" spans="1:28" ht="13.5">
      <c r="A47" s="1034"/>
      <c r="B47" s="1031"/>
      <c r="C47" s="359" t="s">
        <v>258</v>
      </c>
      <c r="D47" s="334"/>
      <c r="E47" s="327"/>
      <c r="F47" s="326"/>
      <c r="G47" s="327"/>
      <c r="H47" s="328"/>
      <c r="I47" s="329"/>
      <c r="J47" s="326"/>
      <c r="K47" s="327"/>
      <c r="L47" s="328"/>
      <c r="M47" s="329"/>
      <c r="N47" s="326"/>
      <c r="O47" s="327"/>
      <c r="P47" s="328"/>
      <c r="Q47" s="329"/>
      <c r="R47" s="326"/>
      <c r="S47" s="327"/>
      <c r="T47" s="328"/>
      <c r="U47" s="329"/>
      <c r="V47" s="326"/>
      <c r="W47" s="327"/>
      <c r="X47" s="328"/>
      <c r="Y47" s="329"/>
      <c r="Z47" s="326"/>
      <c r="AA47" s="327"/>
      <c r="AB47" s="328"/>
    </row>
    <row r="48" spans="1:28" ht="13.5">
      <c r="A48" s="1034"/>
      <c r="B48" s="1031"/>
      <c r="C48" s="359" t="s">
        <v>259</v>
      </c>
      <c r="D48" s="334"/>
      <c r="E48" s="327"/>
      <c r="F48" s="326"/>
      <c r="G48" s="327"/>
      <c r="H48" s="328"/>
      <c r="I48" s="329"/>
      <c r="J48" s="326"/>
      <c r="K48" s="327"/>
      <c r="L48" s="328"/>
      <c r="M48" s="329"/>
      <c r="N48" s="326"/>
      <c r="O48" s="327"/>
      <c r="P48" s="328"/>
      <c r="Q48" s="329"/>
      <c r="R48" s="326"/>
      <c r="S48" s="327"/>
      <c r="T48" s="328"/>
      <c r="U48" s="329"/>
      <c r="V48" s="326"/>
      <c r="W48" s="327"/>
      <c r="X48" s="328"/>
      <c r="Y48" s="329"/>
      <c r="Z48" s="326"/>
      <c r="AA48" s="327"/>
      <c r="AB48" s="328"/>
    </row>
    <row r="49" spans="1:28" ht="13.5">
      <c r="A49" s="1034"/>
      <c r="B49" s="1031"/>
      <c r="C49" s="359" t="s">
        <v>260</v>
      </c>
      <c r="D49" s="334"/>
      <c r="E49" s="327"/>
      <c r="F49" s="326"/>
      <c r="G49" s="327"/>
      <c r="H49" s="328"/>
      <c r="I49" s="329"/>
      <c r="J49" s="326"/>
      <c r="K49" s="327"/>
      <c r="L49" s="328"/>
      <c r="M49" s="329"/>
      <c r="N49" s="326"/>
      <c r="O49" s="327"/>
      <c r="P49" s="328"/>
      <c r="Q49" s="329"/>
      <c r="R49" s="326"/>
      <c r="S49" s="327"/>
      <c r="T49" s="328"/>
      <c r="U49" s="329"/>
      <c r="V49" s="326"/>
      <c r="W49" s="327"/>
      <c r="X49" s="328"/>
      <c r="Y49" s="329"/>
      <c r="Z49" s="326"/>
      <c r="AA49" s="327"/>
      <c r="AB49" s="328"/>
    </row>
    <row r="50" spans="1:28" ht="13.5">
      <c r="A50" s="1034"/>
      <c r="B50" s="1032"/>
      <c r="C50" s="353" t="s">
        <v>261</v>
      </c>
      <c r="D50" s="354"/>
      <c r="E50" s="355"/>
      <c r="F50" s="356"/>
      <c r="G50" s="355"/>
      <c r="H50" s="357"/>
      <c r="I50" s="358"/>
      <c r="J50" s="356"/>
      <c r="K50" s="355"/>
      <c r="L50" s="357"/>
      <c r="M50" s="358"/>
      <c r="N50" s="356"/>
      <c r="O50" s="355"/>
      <c r="P50" s="357"/>
      <c r="Q50" s="358"/>
      <c r="R50" s="356"/>
      <c r="S50" s="355"/>
      <c r="T50" s="357"/>
      <c r="U50" s="358"/>
      <c r="V50" s="356"/>
      <c r="W50" s="355"/>
      <c r="X50" s="357"/>
      <c r="Y50" s="358"/>
      <c r="Z50" s="356"/>
      <c r="AA50" s="355"/>
      <c r="AB50" s="357"/>
    </row>
    <row r="51" spans="1:28" ht="13.5" customHeight="1">
      <c r="A51" s="1034"/>
      <c r="B51" s="1030" t="s">
        <v>264</v>
      </c>
      <c r="C51" s="360" t="s">
        <v>244</v>
      </c>
      <c r="D51" s="361"/>
      <c r="E51" s="362"/>
      <c r="F51" s="363"/>
      <c r="G51" s="362"/>
      <c r="H51" s="364"/>
      <c r="I51" s="365"/>
      <c r="J51" s="363"/>
      <c r="K51" s="362"/>
      <c r="L51" s="364"/>
      <c r="M51" s="365"/>
      <c r="N51" s="363"/>
      <c r="O51" s="362"/>
      <c r="P51" s="364"/>
      <c r="Q51" s="365"/>
      <c r="R51" s="363"/>
      <c r="S51" s="362"/>
      <c r="T51" s="364"/>
      <c r="U51" s="365"/>
      <c r="V51" s="363"/>
      <c r="W51" s="362"/>
      <c r="X51" s="364"/>
      <c r="Y51" s="365"/>
      <c r="Z51" s="363"/>
      <c r="AA51" s="362"/>
      <c r="AB51" s="364"/>
    </row>
    <row r="52" spans="1:28" ht="13.5">
      <c r="A52" s="1034"/>
      <c r="B52" s="1031"/>
      <c r="C52" s="324" t="s">
        <v>246</v>
      </c>
      <c r="D52" s="334"/>
      <c r="E52" s="327"/>
      <c r="F52" s="326"/>
      <c r="G52" s="327"/>
      <c r="H52" s="328"/>
      <c r="I52" s="329"/>
      <c r="J52" s="326"/>
      <c r="K52" s="327"/>
      <c r="L52" s="328"/>
      <c r="M52" s="329"/>
      <c r="N52" s="326"/>
      <c r="O52" s="327"/>
      <c r="P52" s="328"/>
      <c r="Q52" s="329"/>
      <c r="R52" s="326"/>
      <c r="S52" s="327"/>
      <c r="T52" s="328"/>
      <c r="U52" s="329"/>
      <c r="V52" s="326"/>
      <c r="W52" s="327"/>
      <c r="X52" s="328"/>
      <c r="Y52" s="329"/>
      <c r="Z52" s="326"/>
      <c r="AA52" s="327"/>
      <c r="AB52" s="328"/>
    </row>
    <row r="53" spans="1:28" ht="13.5">
      <c r="A53" s="1034"/>
      <c r="B53" s="1031"/>
      <c r="C53" s="324" t="s">
        <v>248</v>
      </c>
      <c r="D53" s="334"/>
      <c r="E53" s="327"/>
      <c r="F53" s="326"/>
      <c r="G53" s="327"/>
      <c r="H53" s="328"/>
      <c r="I53" s="329"/>
      <c r="J53" s="326"/>
      <c r="K53" s="327"/>
      <c r="L53" s="328"/>
      <c r="M53" s="329"/>
      <c r="N53" s="326"/>
      <c r="O53" s="327"/>
      <c r="P53" s="328"/>
      <c r="Q53" s="329"/>
      <c r="R53" s="326"/>
      <c r="S53" s="327"/>
      <c r="T53" s="328"/>
      <c r="U53" s="329"/>
      <c r="V53" s="326"/>
      <c r="W53" s="327"/>
      <c r="X53" s="328"/>
      <c r="Y53" s="329"/>
      <c r="Z53" s="326"/>
      <c r="AA53" s="327"/>
      <c r="AB53" s="328"/>
    </row>
    <row r="54" spans="1:28" ht="13.5">
      <c r="A54" s="1034"/>
      <c r="B54" s="1031"/>
      <c r="C54" s="324" t="s">
        <v>250</v>
      </c>
      <c r="D54" s="334"/>
      <c r="E54" s="327"/>
      <c r="F54" s="326"/>
      <c r="G54" s="327"/>
      <c r="H54" s="328"/>
      <c r="I54" s="329"/>
      <c r="J54" s="326"/>
      <c r="K54" s="327"/>
      <c r="L54" s="328"/>
      <c r="M54" s="329"/>
      <c r="N54" s="326"/>
      <c r="O54" s="327"/>
      <c r="P54" s="328"/>
      <c r="Q54" s="329"/>
      <c r="R54" s="326"/>
      <c r="S54" s="327"/>
      <c r="T54" s="328"/>
      <c r="U54" s="329"/>
      <c r="V54" s="326"/>
      <c r="W54" s="327"/>
      <c r="X54" s="328"/>
      <c r="Y54" s="329"/>
      <c r="Z54" s="326"/>
      <c r="AA54" s="327"/>
      <c r="AB54" s="328"/>
    </row>
    <row r="55" spans="1:28" ht="13.5">
      <c r="A55" s="1034"/>
      <c r="B55" s="1031"/>
      <c r="C55" s="324" t="s">
        <v>151</v>
      </c>
      <c r="D55" s="334"/>
      <c r="E55" s="327"/>
      <c r="F55" s="326"/>
      <c r="G55" s="327"/>
      <c r="H55" s="328"/>
      <c r="I55" s="329"/>
      <c r="J55" s="326"/>
      <c r="K55" s="327"/>
      <c r="L55" s="328"/>
      <c r="M55" s="329"/>
      <c r="N55" s="326"/>
      <c r="O55" s="327"/>
      <c r="P55" s="328"/>
      <c r="Q55" s="329"/>
      <c r="R55" s="326"/>
      <c r="S55" s="327"/>
      <c r="T55" s="328"/>
      <c r="U55" s="329"/>
      <c r="V55" s="326"/>
      <c r="W55" s="327"/>
      <c r="X55" s="328"/>
      <c r="Y55" s="329"/>
      <c r="Z55" s="326"/>
      <c r="AA55" s="327"/>
      <c r="AB55" s="328"/>
    </row>
    <row r="56" spans="1:28" ht="13.5">
      <c r="A56" s="1034"/>
      <c r="B56" s="1031"/>
      <c r="C56" s="359" t="s">
        <v>251</v>
      </c>
      <c r="D56" s="325"/>
      <c r="E56" s="327"/>
      <c r="F56" s="326"/>
      <c r="G56" s="327"/>
      <c r="H56" s="328"/>
      <c r="I56" s="329"/>
      <c r="J56" s="326"/>
      <c r="K56" s="327"/>
      <c r="L56" s="328"/>
      <c r="M56" s="329"/>
      <c r="N56" s="326"/>
      <c r="O56" s="327"/>
      <c r="P56" s="328"/>
      <c r="Q56" s="329"/>
      <c r="R56" s="326"/>
      <c r="S56" s="327"/>
      <c r="T56" s="328"/>
      <c r="U56" s="329"/>
      <c r="V56" s="326"/>
      <c r="W56" s="327"/>
      <c r="X56" s="328"/>
      <c r="Y56" s="329"/>
      <c r="Z56" s="326"/>
      <c r="AA56" s="327"/>
      <c r="AB56" s="328"/>
    </row>
    <row r="57" spans="1:28" ht="13.5" customHeight="1">
      <c r="A57" s="1034"/>
      <c r="B57" s="1031"/>
      <c r="C57" s="359" t="s">
        <v>256</v>
      </c>
      <c r="D57" s="334"/>
      <c r="E57" s="327"/>
      <c r="F57" s="326"/>
      <c r="G57" s="327"/>
      <c r="H57" s="328"/>
      <c r="I57" s="329"/>
      <c r="J57" s="326"/>
      <c r="K57" s="327"/>
      <c r="L57" s="328"/>
      <c r="M57" s="329"/>
      <c r="N57" s="326"/>
      <c r="O57" s="327"/>
      <c r="P57" s="328"/>
      <c r="Q57" s="329"/>
      <c r="R57" s="326"/>
      <c r="S57" s="327"/>
      <c r="T57" s="328"/>
      <c r="U57" s="329"/>
      <c r="V57" s="326"/>
      <c r="W57" s="327"/>
      <c r="X57" s="328"/>
      <c r="Y57" s="329"/>
      <c r="Z57" s="326"/>
      <c r="AA57" s="327"/>
      <c r="AB57" s="328"/>
    </row>
    <row r="58" spans="1:28" ht="13.5">
      <c r="A58" s="1034"/>
      <c r="B58" s="1031"/>
      <c r="C58" s="359" t="s">
        <v>257</v>
      </c>
      <c r="D58" s="334"/>
      <c r="E58" s="327"/>
      <c r="F58" s="326"/>
      <c r="G58" s="327"/>
      <c r="H58" s="328"/>
      <c r="I58" s="329"/>
      <c r="J58" s="326"/>
      <c r="K58" s="327"/>
      <c r="L58" s="328"/>
      <c r="M58" s="329"/>
      <c r="N58" s="326"/>
      <c r="O58" s="327"/>
      <c r="P58" s="328"/>
      <c r="Q58" s="329"/>
      <c r="R58" s="326"/>
      <c r="S58" s="327"/>
      <c r="T58" s="328"/>
      <c r="U58" s="329"/>
      <c r="V58" s="326"/>
      <c r="W58" s="327"/>
      <c r="X58" s="328"/>
      <c r="Y58" s="329"/>
      <c r="Z58" s="326"/>
      <c r="AA58" s="327"/>
      <c r="AB58" s="328"/>
    </row>
    <row r="59" spans="1:28" ht="13.5">
      <c r="A59" s="1034"/>
      <c r="B59" s="1031"/>
      <c r="C59" s="359" t="s">
        <v>258</v>
      </c>
      <c r="D59" s="334"/>
      <c r="E59" s="327"/>
      <c r="F59" s="326"/>
      <c r="G59" s="327"/>
      <c r="H59" s="328"/>
      <c r="I59" s="329"/>
      <c r="J59" s="326"/>
      <c r="K59" s="327"/>
      <c r="L59" s="328"/>
      <c r="M59" s="329"/>
      <c r="N59" s="326"/>
      <c r="O59" s="327"/>
      <c r="P59" s="328"/>
      <c r="Q59" s="329"/>
      <c r="R59" s="326"/>
      <c r="S59" s="327"/>
      <c r="T59" s="328"/>
      <c r="U59" s="329"/>
      <c r="V59" s="326"/>
      <c r="W59" s="327"/>
      <c r="X59" s="328"/>
      <c r="Y59" s="329"/>
      <c r="Z59" s="326"/>
      <c r="AA59" s="327"/>
      <c r="AB59" s="328"/>
    </row>
    <row r="60" spans="1:28" ht="13.5">
      <c r="A60" s="1034"/>
      <c r="B60" s="1031"/>
      <c r="C60" s="359" t="s">
        <v>259</v>
      </c>
      <c r="D60" s="334"/>
      <c r="E60" s="327"/>
      <c r="F60" s="326"/>
      <c r="G60" s="327"/>
      <c r="H60" s="328"/>
      <c r="I60" s="329"/>
      <c r="J60" s="326"/>
      <c r="K60" s="327"/>
      <c r="L60" s="328"/>
      <c r="M60" s="329"/>
      <c r="N60" s="326"/>
      <c r="O60" s="327"/>
      <c r="P60" s="328"/>
      <c r="Q60" s="329"/>
      <c r="R60" s="326"/>
      <c r="S60" s="327"/>
      <c r="T60" s="328"/>
      <c r="U60" s="329"/>
      <c r="V60" s="326"/>
      <c r="W60" s="327"/>
      <c r="X60" s="328"/>
      <c r="Y60" s="329"/>
      <c r="Z60" s="326"/>
      <c r="AA60" s="327"/>
      <c r="AB60" s="328"/>
    </row>
    <row r="61" spans="1:28" ht="13.5">
      <c r="A61" s="1034"/>
      <c r="B61" s="1031"/>
      <c r="C61" s="359" t="s">
        <v>260</v>
      </c>
      <c r="D61" s="334"/>
      <c r="E61" s="327"/>
      <c r="F61" s="326"/>
      <c r="G61" s="327"/>
      <c r="H61" s="328"/>
      <c r="I61" s="329"/>
      <c r="J61" s="326"/>
      <c r="K61" s="327"/>
      <c r="L61" s="328"/>
      <c r="M61" s="329"/>
      <c r="N61" s="326"/>
      <c r="O61" s="327"/>
      <c r="P61" s="328"/>
      <c r="Q61" s="329"/>
      <c r="R61" s="326"/>
      <c r="S61" s="327"/>
      <c r="T61" s="328"/>
      <c r="U61" s="329"/>
      <c r="V61" s="326"/>
      <c r="W61" s="327"/>
      <c r="X61" s="328"/>
      <c r="Y61" s="329"/>
      <c r="Z61" s="326"/>
      <c r="AA61" s="327"/>
      <c r="AB61" s="328"/>
    </row>
    <row r="62" spans="1:28" ht="14.25" thickBot="1">
      <c r="A62" s="1034"/>
      <c r="B62" s="1032"/>
      <c r="C62" s="353" t="s">
        <v>261</v>
      </c>
      <c r="D62" s="354"/>
      <c r="E62" s="355"/>
      <c r="F62" s="356"/>
      <c r="G62" s="355"/>
      <c r="H62" s="357"/>
      <c r="I62" s="358"/>
      <c r="J62" s="356"/>
      <c r="K62" s="355"/>
      <c r="L62" s="357"/>
      <c r="M62" s="358"/>
      <c r="N62" s="356"/>
      <c r="O62" s="355"/>
      <c r="P62" s="357"/>
      <c r="Q62" s="358"/>
      <c r="R62" s="356"/>
      <c r="S62" s="355"/>
      <c r="T62" s="357"/>
      <c r="U62" s="358"/>
      <c r="V62" s="356"/>
      <c r="W62" s="355"/>
      <c r="X62" s="357"/>
      <c r="Y62" s="358"/>
      <c r="Z62" s="356"/>
      <c r="AA62" s="355"/>
      <c r="AB62" s="357"/>
    </row>
    <row r="63" spans="1:28" ht="13.5" customHeight="1">
      <c r="A63" s="1024" t="s">
        <v>179</v>
      </c>
      <c r="B63" s="1025"/>
      <c r="C63" s="342" t="s">
        <v>180</v>
      </c>
      <c r="D63" s="343"/>
      <c r="E63" s="344"/>
      <c r="F63" s="345"/>
      <c r="G63" s="344"/>
      <c r="H63" s="346"/>
      <c r="I63" s="347"/>
      <c r="J63" s="345"/>
      <c r="K63" s="344"/>
      <c r="L63" s="346"/>
      <c r="M63" s="347"/>
      <c r="N63" s="345"/>
      <c r="O63" s="344"/>
      <c r="P63" s="346"/>
      <c r="Q63" s="347"/>
      <c r="R63" s="345"/>
      <c r="S63" s="344"/>
      <c r="T63" s="346"/>
      <c r="U63" s="347"/>
      <c r="V63" s="345"/>
      <c r="W63" s="344"/>
      <c r="X63" s="346"/>
      <c r="Y63" s="347"/>
      <c r="Z63" s="345"/>
      <c r="AA63" s="344"/>
      <c r="AB63" s="346"/>
    </row>
    <row r="64" spans="1:28" ht="13.5">
      <c r="A64" s="1026"/>
      <c r="B64" s="1027"/>
      <c r="C64" s="324" t="s">
        <v>181</v>
      </c>
      <c r="D64" s="334"/>
      <c r="E64" s="327"/>
      <c r="F64" s="326"/>
      <c r="G64" s="327"/>
      <c r="H64" s="328"/>
      <c r="I64" s="329"/>
      <c r="J64" s="326"/>
      <c r="K64" s="327"/>
      <c r="L64" s="328"/>
      <c r="M64" s="329"/>
      <c r="N64" s="326"/>
      <c r="O64" s="327"/>
      <c r="P64" s="328"/>
      <c r="Q64" s="329"/>
      <c r="R64" s="326"/>
      <c r="S64" s="327"/>
      <c r="T64" s="328"/>
      <c r="U64" s="329"/>
      <c r="V64" s="326"/>
      <c r="W64" s="327"/>
      <c r="X64" s="328"/>
      <c r="Y64" s="329"/>
      <c r="Z64" s="326"/>
      <c r="AA64" s="327"/>
      <c r="AB64" s="328"/>
    </row>
    <row r="65" spans="1:28" ht="13.5">
      <c r="A65" s="1026"/>
      <c r="B65" s="1027"/>
      <c r="C65" s="324" t="s">
        <v>182</v>
      </c>
      <c r="D65" s="334"/>
      <c r="E65" s="327"/>
      <c r="F65" s="326"/>
      <c r="G65" s="327"/>
      <c r="H65" s="328"/>
      <c r="I65" s="329"/>
      <c r="J65" s="326"/>
      <c r="K65" s="327"/>
      <c r="L65" s="328"/>
      <c r="M65" s="329"/>
      <c r="N65" s="326"/>
      <c r="O65" s="327"/>
      <c r="P65" s="328"/>
      <c r="Q65" s="329"/>
      <c r="R65" s="326"/>
      <c r="S65" s="327"/>
      <c r="T65" s="328"/>
      <c r="U65" s="329"/>
      <c r="V65" s="326"/>
      <c r="W65" s="327"/>
      <c r="X65" s="328"/>
      <c r="Y65" s="329"/>
      <c r="Z65" s="326"/>
      <c r="AA65" s="327"/>
      <c r="AB65" s="328"/>
    </row>
    <row r="66" spans="1:28" ht="13.5">
      <c r="A66" s="1026"/>
      <c r="B66" s="1027"/>
      <c r="C66" s="324" t="s">
        <v>183</v>
      </c>
      <c r="D66" s="334"/>
      <c r="E66" s="327"/>
      <c r="F66" s="326"/>
      <c r="G66" s="327"/>
      <c r="H66" s="328"/>
      <c r="I66" s="329"/>
      <c r="J66" s="326"/>
      <c r="K66" s="327"/>
      <c r="L66" s="328"/>
      <c r="M66" s="329"/>
      <c r="N66" s="326"/>
      <c r="O66" s="327"/>
      <c r="P66" s="328"/>
      <c r="Q66" s="329"/>
      <c r="R66" s="326"/>
      <c r="S66" s="327"/>
      <c r="T66" s="328"/>
      <c r="U66" s="329"/>
      <c r="V66" s="326"/>
      <c r="W66" s="327"/>
      <c r="X66" s="328"/>
      <c r="Y66" s="329"/>
      <c r="Z66" s="326"/>
      <c r="AA66" s="327"/>
      <c r="AB66" s="328"/>
    </row>
    <row r="67" spans="1:28" ht="13.5">
      <c r="A67" s="1026"/>
      <c r="B67" s="1027"/>
      <c r="C67" s="324" t="s">
        <v>151</v>
      </c>
      <c r="D67" s="334"/>
      <c r="E67" s="327"/>
      <c r="F67" s="326"/>
      <c r="G67" s="327"/>
      <c r="H67" s="328"/>
      <c r="I67" s="329"/>
      <c r="J67" s="326"/>
      <c r="K67" s="327"/>
      <c r="L67" s="328"/>
      <c r="M67" s="329"/>
      <c r="N67" s="326"/>
      <c r="O67" s="327"/>
      <c r="P67" s="328"/>
      <c r="Q67" s="329"/>
      <c r="R67" s="326"/>
      <c r="S67" s="327"/>
      <c r="T67" s="328"/>
      <c r="U67" s="329"/>
      <c r="V67" s="326"/>
      <c r="W67" s="327"/>
      <c r="X67" s="328"/>
      <c r="Y67" s="329"/>
      <c r="Z67" s="326"/>
      <c r="AA67" s="327"/>
      <c r="AB67" s="328"/>
    </row>
    <row r="68" spans="1:28" ht="14.25" thickBot="1">
      <c r="A68" s="1028"/>
      <c r="B68" s="1029"/>
      <c r="C68" s="336" t="s">
        <v>184</v>
      </c>
      <c r="D68" s="337"/>
      <c r="E68" s="338"/>
      <c r="F68" s="339"/>
      <c r="G68" s="338"/>
      <c r="H68" s="340"/>
      <c r="I68" s="341"/>
      <c r="J68" s="339"/>
      <c r="K68" s="338"/>
      <c r="L68" s="340"/>
      <c r="M68" s="341"/>
      <c r="N68" s="339"/>
      <c r="O68" s="338"/>
      <c r="P68" s="340"/>
      <c r="Q68" s="341"/>
      <c r="R68" s="339"/>
      <c r="S68" s="338"/>
      <c r="T68" s="340"/>
      <c r="U68" s="341"/>
      <c r="V68" s="339"/>
      <c r="W68" s="338"/>
      <c r="X68" s="340"/>
      <c r="Y68" s="341"/>
      <c r="Z68" s="339"/>
      <c r="AA68" s="338"/>
      <c r="AB68" s="340"/>
    </row>
    <row r="69" spans="2:28" ht="13.5">
      <c r="B69" s="1022" t="s">
        <v>252</v>
      </c>
      <c r="C69" s="1022"/>
      <c r="D69" s="1022"/>
      <c r="E69" s="1022"/>
      <c r="F69" s="1022"/>
      <c r="G69" s="1022"/>
      <c r="H69" s="1022"/>
      <c r="I69" s="1022"/>
      <c r="J69" s="1022"/>
      <c r="K69" s="1022"/>
      <c r="L69" s="1022"/>
      <c r="M69" s="1022"/>
      <c r="N69" s="1022"/>
      <c r="O69" s="1022"/>
      <c r="P69" s="1022"/>
      <c r="Q69" s="1022"/>
      <c r="R69" s="1022"/>
      <c r="S69" s="1022"/>
      <c r="T69" s="1022"/>
      <c r="U69" s="1022"/>
      <c r="V69" s="1022"/>
      <c r="W69" s="1022"/>
      <c r="X69" s="1022"/>
      <c r="Y69" s="1022"/>
      <c r="Z69" s="1022"/>
      <c r="AA69" s="1022"/>
      <c r="AB69" s="1022"/>
    </row>
    <row r="70" spans="2:28" ht="13.5">
      <c r="B70" s="1023" t="s">
        <v>185</v>
      </c>
      <c r="C70" s="1023"/>
      <c r="D70" s="1023"/>
      <c r="E70" s="1023"/>
      <c r="F70" s="1023"/>
      <c r="G70" s="1023"/>
      <c r="H70" s="1023"/>
      <c r="I70" s="1023"/>
      <c r="J70" s="1023"/>
      <c r="K70" s="1023"/>
      <c r="L70" s="1023"/>
      <c r="M70" s="1023"/>
      <c r="N70" s="1023"/>
      <c r="O70" s="1023"/>
      <c r="P70" s="1023"/>
      <c r="Q70" s="1023"/>
      <c r="R70" s="1023"/>
      <c r="S70" s="1023"/>
      <c r="T70" s="1023"/>
      <c r="U70" s="1023"/>
      <c r="V70" s="1023"/>
      <c r="W70" s="1023"/>
      <c r="X70" s="1023"/>
      <c r="Y70" s="1023"/>
      <c r="Z70" s="1023"/>
      <c r="AA70" s="1023"/>
      <c r="AB70" s="1023"/>
    </row>
  </sheetData>
  <sheetProtection/>
  <mergeCells count="11">
    <mergeCell ref="B27:B38"/>
    <mergeCell ref="A1:AB1"/>
    <mergeCell ref="A2:B2"/>
    <mergeCell ref="B69:AB69"/>
    <mergeCell ref="B70:AB70"/>
    <mergeCell ref="A63:B68"/>
    <mergeCell ref="B39:B50"/>
    <mergeCell ref="B51:B62"/>
    <mergeCell ref="A3:A62"/>
    <mergeCell ref="B3:B14"/>
    <mergeCell ref="B15:B26"/>
  </mergeCells>
  <printOptions/>
  <pageMargins left="0.7874015748031497" right="0.1968503937007874" top="0.5118110236220472" bottom="0.4" header="0.35433070866141736" footer="0.22"/>
  <pageSetup fitToHeight="1" fitToWidth="1" horizontalDpi="600" verticalDpi="600" orientation="portrait" paperSize="9" scale="88" r:id="rId4"/>
  <headerFooter alignWithMargins="0">
    <oddHeader>&amp;L&amp;12［様式３－１］（従来型）</oddHeader>
  </headerFooter>
  <drawing r:id="rId3"/>
  <legacyDrawing r:id="rId2"/>
</worksheet>
</file>

<file path=xl/worksheets/sheet5.xml><?xml version="1.0" encoding="utf-8"?>
<worksheet xmlns="http://schemas.openxmlformats.org/spreadsheetml/2006/main" xmlns:r="http://schemas.openxmlformats.org/officeDocument/2006/relationships">
  <sheetPr>
    <tabColor indexed="44"/>
    <pageSetUpPr fitToPage="1"/>
  </sheetPr>
  <dimension ref="A1:W56"/>
  <sheetViews>
    <sheetView view="pageBreakPreview" zoomScaleSheetLayoutView="100" zoomScalePageLayoutView="0" workbookViewId="0" topLeftCell="A1">
      <selection activeCell="P2" sqref="P2:P3"/>
    </sheetView>
  </sheetViews>
  <sheetFormatPr defaultColWidth="9.00390625" defaultRowHeight="13.5"/>
  <cols>
    <col min="1" max="3" width="4.375" style="289" customWidth="1"/>
    <col min="4" max="4" width="7.50390625" style="289" bestFit="1" customWidth="1"/>
    <col min="5" max="11" width="7.50390625" style="289" customWidth="1"/>
    <col min="12" max="12" width="3.625" style="289" customWidth="1"/>
    <col min="13" max="15" width="4.375" style="289" customWidth="1"/>
    <col min="16" max="16" width="9.00390625" style="289" customWidth="1"/>
    <col min="17" max="23" width="7.50390625" style="289" customWidth="1"/>
    <col min="24" max="16384" width="9.00390625" style="289" customWidth="1"/>
  </cols>
  <sheetData>
    <row r="1" spans="2:23" ht="33.75" customHeight="1" thickBot="1">
      <c r="B1" s="1049" t="s">
        <v>783</v>
      </c>
      <c r="C1" s="1049"/>
      <c r="D1" s="1049"/>
      <c r="E1" s="1049"/>
      <c r="F1" s="1049"/>
      <c r="G1" s="1049"/>
      <c r="H1" s="1049"/>
      <c r="I1" s="1049"/>
      <c r="J1" s="1049"/>
      <c r="K1" s="1049"/>
      <c r="L1" s="1049"/>
      <c r="M1" s="1049"/>
      <c r="N1" s="1049"/>
      <c r="O1" s="1049"/>
      <c r="P1" s="1049"/>
      <c r="Q1" s="1049"/>
      <c r="R1" s="1049"/>
      <c r="S1" s="1049"/>
      <c r="T1" s="1049"/>
      <c r="U1" s="1049"/>
      <c r="V1" s="1049"/>
      <c r="W1" s="1049"/>
    </row>
    <row r="2" spans="1:23" s="348" customFormat="1" ht="18.75" customHeight="1">
      <c r="A2" s="1052"/>
      <c r="B2" s="1053"/>
      <c r="C2" s="1054"/>
      <c r="D2" s="1058" t="s">
        <v>239</v>
      </c>
      <c r="E2" s="382" t="s">
        <v>152</v>
      </c>
      <c r="F2" s="383" t="s">
        <v>153</v>
      </c>
      <c r="G2" s="383" t="s">
        <v>154</v>
      </c>
      <c r="H2" s="383" t="s">
        <v>155</v>
      </c>
      <c r="I2" s="383" t="s">
        <v>156</v>
      </c>
      <c r="J2" s="383" t="s">
        <v>157</v>
      </c>
      <c r="K2" s="384" t="s">
        <v>158</v>
      </c>
      <c r="M2" s="1052"/>
      <c r="N2" s="1053"/>
      <c r="O2" s="1054"/>
      <c r="P2" s="1058" t="s">
        <v>239</v>
      </c>
      <c r="Q2" s="382" t="s">
        <v>152</v>
      </c>
      <c r="R2" s="383" t="s">
        <v>153</v>
      </c>
      <c r="S2" s="383" t="s">
        <v>154</v>
      </c>
      <c r="T2" s="383" t="s">
        <v>155</v>
      </c>
      <c r="U2" s="383" t="s">
        <v>156</v>
      </c>
      <c r="V2" s="383" t="s">
        <v>157</v>
      </c>
      <c r="W2" s="384" t="s">
        <v>158</v>
      </c>
    </row>
    <row r="3" spans="1:23" ht="18.75" customHeight="1" thickBot="1">
      <c r="A3" s="1055"/>
      <c r="B3" s="1056"/>
      <c r="C3" s="1057"/>
      <c r="D3" s="1059"/>
      <c r="E3" s="349" t="s">
        <v>186</v>
      </c>
      <c r="F3" s="350" t="s">
        <v>159</v>
      </c>
      <c r="G3" s="350" t="s">
        <v>160</v>
      </c>
      <c r="H3" s="350" t="s">
        <v>161</v>
      </c>
      <c r="I3" s="350" t="s">
        <v>162</v>
      </c>
      <c r="J3" s="350" t="s">
        <v>163</v>
      </c>
      <c r="K3" s="385" t="s">
        <v>164</v>
      </c>
      <c r="M3" s="1055"/>
      <c r="N3" s="1056"/>
      <c r="O3" s="1057"/>
      <c r="P3" s="1059"/>
      <c r="Q3" s="349" t="s">
        <v>186</v>
      </c>
      <c r="R3" s="350" t="s">
        <v>159</v>
      </c>
      <c r="S3" s="350" t="s">
        <v>160</v>
      </c>
      <c r="T3" s="350" t="s">
        <v>161</v>
      </c>
      <c r="U3" s="350" t="s">
        <v>162</v>
      </c>
      <c r="V3" s="350" t="s">
        <v>163</v>
      </c>
      <c r="W3" s="385" t="s">
        <v>164</v>
      </c>
    </row>
    <row r="4" spans="1:23" ht="19.5" customHeight="1">
      <c r="A4" s="1050" t="s">
        <v>240</v>
      </c>
      <c r="B4" s="1044" t="s">
        <v>254</v>
      </c>
      <c r="C4" s="366" t="s">
        <v>244</v>
      </c>
      <c r="D4" s="367"/>
      <c r="E4" s="368"/>
      <c r="F4" s="369"/>
      <c r="G4" s="369"/>
      <c r="H4" s="369"/>
      <c r="I4" s="369"/>
      <c r="J4" s="369"/>
      <c r="K4" s="370"/>
      <c r="M4" s="1050" t="s">
        <v>279</v>
      </c>
      <c r="N4" s="1044" t="s">
        <v>264</v>
      </c>
      <c r="O4" s="366" t="s">
        <v>244</v>
      </c>
      <c r="P4" s="367"/>
      <c r="Q4" s="368"/>
      <c r="R4" s="369"/>
      <c r="S4" s="369"/>
      <c r="T4" s="369"/>
      <c r="U4" s="369"/>
      <c r="V4" s="369"/>
      <c r="W4" s="370"/>
    </row>
    <row r="5" spans="1:23" ht="19.5" customHeight="1">
      <c r="A5" s="1034"/>
      <c r="B5" s="1031"/>
      <c r="C5" s="324" t="s">
        <v>246</v>
      </c>
      <c r="D5" s="334"/>
      <c r="E5" s="327"/>
      <c r="F5" s="351"/>
      <c r="G5" s="351"/>
      <c r="H5" s="351"/>
      <c r="I5" s="351"/>
      <c r="J5" s="351"/>
      <c r="K5" s="352"/>
      <c r="M5" s="1034"/>
      <c r="N5" s="1031"/>
      <c r="O5" s="324" t="s">
        <v>246</v>
      </c>
      <c r="P5" s="334"/>
      <c r="Q5" s="327"/>
      <c r="R5" s="351"/>
      <c r="S5" s="351"/>
      <c r="T5" s="351"/>
      <c r="U5" s="351"/>
      <c r="V5" s="351"/>
      <c r="W5" s="352"/>
    </row>
    <row r="6" spans="1:23" ht="19.5" customHeight="1">
      <c r="A6" s="1034"/>
      <c r="B6" s="1031"/>
      <c r="C6" s="324" t="s">
        <v>248</v>
      </c>
      <c r="D6" s="334"/>
      <c r="E6" s="327"/>
      <c r="F6" s="351"/>
      <c r="G6" s="351"/>
      <c r="H6" s="351"/>
      <c r="I6" s="351"/>
      <c r="J6" s="351"/>
      <c r="K6" s="352"/>
      <c r="M6" s="1034"/>
      <c r="N6" s="1031"/>
      <c r="O6" s="324" t="s">
        <v>248</v>
      </c>
      <c r="P6" s="334"/>
      <c r="Q6" s="327"/>
      <c r="R6" s="351"/>
      <c r="S6" s="351"/>
      <c r="T6" s="351"/>
      <c r="U6" s="351"/>
      <c r="V6" s="351"/>
      <c r="W6" s="352"/>
    </row>
    <row r="7" spans="1:23" ht="19.5" customHeight="1">
      <c r="A7" s="1034"/>
      <c r="B7" s="1031"/>
      <c r="C7" s="324" t="s">
        <v>250</v>
      </c>
      <c r="D7" s="334"/>
      <c r="E7" s="327"/>
      <c r="F7" s="351"/>
      <c r="G7" s="351"/>
      <c r="H7" s="351"/>
      <c r="I7" s="351"/>
      <c r="J7" s="351"/>
      <c r="K7" s="352"/>
      <c r="M7" s="1034"/>
      <c r="N7" s="1031"/>
      <c r="O7" s="324" t="s">
        <v>250</v>
      </c>
      <c r="P7" s="334"/>
      <c r="Q7" s="327"/>
      <c r="R7" s="351"/>
      <c r="S7" s="351"/>
      <c r="T7" s="351"/>
      <c r="U7" s="351"/>
      <c r="V7" s="351"/>
      <c r="W7" s="352"/>
    </row>
    <row r="8" spans="1:23" ht="19.5" customHeight="1">
      <c r="A8" s="1034"/>
      <c r="B8" s="1031"/>
      <c r="C8" s="324" t="s">
        <v>151</v>
      </c>
      <c r="D8" s="334"/>
      <c r="E8" s="327"/>
      <c r="F8" s="351"/>
      <c r="G8" s="351"/>
      <c r="H8" s="351"/>
      <c r="I8" s="351"/>
      <c r="J8" s="351"/>
      <c r="K8" s="352"/>
      <c r="M8" s="1034"/>
      <c r="N8" s="1031"/>
      <c r="O8" s="324" t="s">
        <v>151</v>
      </c>
      <c r="P8" s="334"/>
      <c r="Q8" s="327"/>
      <c r="R8" s="351"/>
      <c r="S8" s="351"/>
      <c r="T8" s="351"/>
      <c r="U8" s="351"/>
      <c r="V8" s="351"/>
      <c r="W8" s="352"/>
    </row>
    <row r="9" spans="1:23" ht="19.5" customHeight="1">
      <c r="A9" s="1034"/>
      <c r="B9" s="1031"/>
      <c r="C9" s="359" t="s">
        <v>251</v>
      </c>
      <c r="D9" s="325"/>
      <c r="E9" s="327"/>
      <c r="F9" s="351"/>
      <c r="G9" s="351"/>
      <c r="H9" s="351"/>
      <c r="I9" s="351"/>
      <c r="J9" s="351"/>
      <c r="K9" s="352"/>
      <c r="M9" s="1034"/>
      <c r="N9" s="1031"/>
      <c r="O9" s="359" t="s">
        <v>251</v>
      </c>
      <c r="P9" s="325"/>
      <c r="Q9" s="327"/>
      <c r="R9" s="351"/>
      <c r="S9" s="351"/>
      <c r="T9" s="351"/>
      <c r="U9" s="351"/>
      <c r="V9" s="351"/>
      <c r="W9" s="352"/>
    </row>
    <row r="10" spans="1:23" ht="19.5" customHeight="1">
      <c r="A10" s="1034"/>
      <c r="B10" s="1031"/>
      <c r="C10" s="359" t="s">
        <v>256</v>
      </c>
      <c r="D10" s="334"/>
      <c r="E10" s="327"/>
      <c r="F10" s="351"/>
      <c r="G10" s="351"/>
      <c r="H10" s="351"/>
      <c r="I10" s="351"/>
      <c r="J10" s="351"/>
      <c r="K10" s="352"/>
      <c r="M10" s="1034"/>
      <c r="N10" s="1031"/>
      <c r="O10" s="359" t="s">
        <v>256</v>
      </c>
      <c r="P10" s="334"/>
      <c r="Q10" s="327"/>
      <c r="R10" s="351"/>
      <c r="S10" s="351"/>
      <c r="T10" s="351"/>
      <c r="U10" s="351"/>
      <c r="V10" s="351"/>
      <c r="W10" s="352"/>
    </row>
    <row r="11" spans="1:23" ht="19.5" customHeight="1">
      <c r="A11" s="1034"/>
      <c r="B11" s="1031"/>
      <c r="C11" s="359" t="s">
        <v>257</v>
      </c>
      <c r="D11" s="334"/>
      <c r="E11" s="327"/>
      <c r="F11" s="351"/>
      <c r="G11" s="351"/>
      <c r="H11" s="351"/>
      <c r="I11" s="351"/>
      <c r="J11" s="351"/>
      <c r="K11" s="352"/>
      <c r="M11" s="1034"/>
      <c r="N11" s="1031"/>
      <c r="O11" s="359" t="s">
        <v>257</v>
      </c>
      <c r="P11" s="334"/>
      <c r="Q11" s="327"/>
      <c r="R11" s="351"/>
      <c r="S11" s="351"/>
      <c r="T11" s="351"/>
      <c r="U11" s="351"/>
      <c r="V11" s="351"/>
      <c r="W11" s="352"/>
    </row>
    <row r="12" spans="1:23" ht="19.5" customHeight="1">
      <c r="A12" s="1034"/>
      <c r="B12" s="1031"/>
      <c r="C12" s="359" t="s">
        <v>258</v>
      </c>
      <c r="D12" s="334"/>
      <c r="E12" s="327"/>
      <c r="F12" s="351"/>
      <c r="G12" s="351"/>
      <c r="H12" s="351"/>
      <c r="I12" s="351"/>
      <c r="J12" s="351"/>
      <c r="K12" s="352"/>
      <c r="M12" s="1034"/>
      <c r="N12" s="1031"/>
      <c r="O12" s="359" t="s">
        <v>258</v>
      </c>
      <c r="P12" s="334"/>
      <c r="Q12" s="327"/>
      <c r="R12" s="351"/>
      <c r="S12" s="351"/>
      <c r="T12" s="351"/>
      <c r="U12" s="351"/>
      <c r="V12" s="351"/>
      <c r="W12" s="352"/>
    </row>
    <row r="13" spans="1:23" ht="19.5" customHeight="1">
      <c r="A13" s="1034"/>
      <c r="B13" s="1031"/>
      <c r="C13" s="359" t="s">
        <v>259</v>
      </c>
      <c r="D13" s="334"/>
      <c r="E13" s="327"/>
      <c r="F13" s="351"/>
      <c r="G13" s="351"/>
      <c r="H13" s="351"/>
      <c r="I13" s="351"/>
      <c r="J13" s="351"/>
      <c r="K13" s="352"/>
      <c r="M13" s="1034"/>
      <c r="N13" s="1031"/>
      <c r="O13" s="359" t="s">
        <v>259</v>
      </c>
      <c r="P13" s="334"/>
      <c r="Q13" s="327"/>
      <c r="R13" s="351"/>
      <c r="S13" s="351"/>
      <c r="T13" s="351"/>
      <c r="U13" s="351"/>
      <c r="V13" s="351"/>
      <c r="W13" s="352"/>
    </row>
    <row r="14" spans="1:23" ht="19.5" customHeight="1">
      <c r="A14" s="1034"/>
      <c r="B14" s="1031"/>
      <c r="C14" s="359" t="s">
        <v>260</v>
      </c>
      <c r="D14" s="334"/>
      <c r="E14" s="327"/>
      <c r="F14" s="351"/>
      <c r="G14" s="351"/>
      <c r="H14" s="351"/>
      <c r="I14" s="351"/>
      <c r="J14" s="351"/>
      <c r="K14" s="352"/>
      <c r="M14" s="1034"/>
      <c r="N14" s="1031"/>
      <c r="O14" s="359" t="s">
        <v>260</v>
      </c>
      <c r="P14" s="334"/>
      <c r="Q14" s="327"/>
      <c r="R14" s="351"/>
      <c r="S14" s="351"/>
      <c r="T14" s="351"/>
      <c r="U14" s="351"/>
      <c r="V14" s="351"/>
      <c r="W14" s="352"/>
    </row>
    <row r="15" spans="1:23" ht="19.5" customHeight="1" thickBot="1">
      <c r="A15" s="1034"/>
      <c r="B15" s="1032"/>
      <c r="C15" s="353" t="s">
        <v>261</v>
      </c>
      <c r="D15" s="354"/>
      <c r="E15" s="355"/>
      <c r="F15" s="371"/>
      <c r="G15" s="371"/>
      <c r="H15" s="371"/>
      <c r="I15" s="371"/>
      <c r="J15" s="371"/>
      <c r="K15" s="372"/>
      <c r="M15" s="1051"/>
      <c r="N15" s="1045"/>
      <c r="O15" s="390" t="s">
        <v>261</v>
      </c>
      <c r="P15" s="391"/>
      <c r="Q15" s="392"/>
      <c r="R15" s="393"/>
      <c r="S15" s="393"/>
      <c r="T15" s="393"/>
      <c r="U15" s="393"/>
      <c r="V15" s="393"/>
      <c r="W15" s="394"/>
    </row>
    <row r="16" spans="1:23" ht="19.5" customHeight="1">
      <c r="A16" s="1034"/>
      <c r="B16" s="1030" t="s">
        <v>255</v>
      </c>
      <c r="C16" s="360" t="s">
        <v>244</v>
      </c>
      <c r="D16" s="361"/>
      <c r="E16" s="362"/>
      <c r="F16" s="373"/>
      <c r="G16" s="373"/>
      <c r="H16" s="373"/>
      <c r="I16" s="373"/>
      <c r="J16" s="373"/>
      <c r="K16" s="374"/>
      <c r="M16" s="1026" t="s">
        <v>179</v>
      </c>
      <c r="N16" s="1027"/>
      <c r="O16" s="316" t="s">
        <v>180</v>
      </c>
      <c r="P16" s="349"/>
      <c r="Q16" s="318"/>
      <c r="R16" s="388"/>
      <c r="S16" s="388"/>
      <c r="T16" s="388"/>
      <c r="U16" s="388"/>
      <c r="V16" s="388"/>
      <c r="W16" s="389"/>
    </row>
    <row r="17" spans="1:23" ht="19.5" customHeight="1">
      <c r="A17" s="1034"/>
      <c r="B17" s="1031"/>
      <c r="C17" s="324" t="s">
        <v>246</v>
      </c>
      <c r="D17" s="334"/>
      <c r="E17" s="327"/>
      <c r="F17" s="351"/>
      <c r="G17" s="351"/>
      <c r="H17" s="351"/>
      <c r="I17" s="351"/>
      <c r="J17" s="351"/>
      <c r="K17" s="352"/>
      <c r="M17" s="1026"/>
      <c r="N17" s="1027"/>
      <c r="O17" s="324" t="s">
        <v>181</v>
      </c>
      <c r="P17" s="334"/>
      <c r="Q17" s="327"/>
      <c r="R17" s="351"/>
      <c r="S17" s="351"/>
      <c r="T17" s="351"/>
      <c r="U17" s="351"/>
      <c r="V17" s="351"/>
      <c r="W17" s="352"/>
    </row>
    <row r="18" spans="1:23" ht="19.5" customHeight="1">
      <c r="A18" s="1034"/>
      <c r="B18" s="1031"/>
      <c r="C18" s="324" t="s">
        <v>248</v>
      </c>
      <c r="D18" s="334"/>
      <c r="E18" s="327"/>
      <c r="F18" s="351"/>
      <c r="G18" s="351"/>
      <c r="H18" s="351"/>
      <c r="I18" s="351"/>
      <c r="J18" s="351"/>
      <c r="K18" s="352"/>
      <c r="M18" s="1026"/>
      <c r="N18" s="1027"/>
      <c r="O18" s="324" t="s">
        <v>182</v>
      </c>
      <c r="P18" s="334"/>
      <c r="Q18" s="327"/>
      <c r="R18" s="351"/>
      <c r="S18" s="351"/>
      <c r="T18" s="351"/>
      <c r="U18" s="351"/>
      <c r="V18" s="351"/>
      <c r="W18" s="352"/>
    </row>
    <row r="19" spans="1:23" ht="19.5" customHeight="1">
      <c r="A19" s="1034"/>
      <c r="B19" s="1031"/>
      <c r="C19" s="324" t="s">
        <v>250</v>
      </c>
      <c r="D19" s="334"/>
      <c r="E19" s="327"/>
      <c r="F19" s="351"/>
      <c r="G19" s="351"/>
      <c r="H19" s="351"/>
      <c r="I19" s="351"/>
      <c r="J19" s="351"/>
      <c r="K19" s="352"/>
      <c r="M19" s="1026"/>
      <c r="N19" s="1027"/>
      <c r="O19" s="324" t="s">
        <v>183</v>
      </c>
      <c r="P19" s="334"/>
      <c r="Q19" s="327"/>
      <c r="R19" s="351"/>
      <c r="S19" s="351"/>
      <c r="T19" s="351"/>
      <c r="U19" s="351"/>
      <c r="V19" s="351"/>
      <c r="W19" s="352"/>
    </row>
    <row r="20" spans="1:23" ht="19.5" customHeight="1">
      <c r="A20" s="1034"/>
      <c r="B20" s="1031"/>
      <c r="C20" s="324" t="s">
        <v>151</v>
      </c>
      <c r="D20" s="334"/>
      <c r="E20" s="327"/>
      <c r="F20" s="351"/>
      <c r="G20" s="351"/>
      <c r="H20" s="351"/>
      <c r="I20" s="351"/>
      <c r="J20" s="351"/>
      <c r="K20" s="352"/>
      <c r="M20" s="1026"/>
      <c r="N20" s="1027"/>
      <c r="O20" s="324" t="s">
        <v>151</v>
      </c>
      <c r="P20" s="334"/>
      <c r="Q20" s="327"/>
      <c r="R20" s="351"/>
      <c r="S20" s="351"/>
      <c r="T20" s="351"/>
      <c r="U20" s="351"/>
      <c r="V20" s="351"/>
      <c r="W20" s="352"/>
    </row>
    <row r="21" spans="1:23" ht="19.5" customHeight="1" thickBot="1">
      <c r="A21" s="1034"/>
      <c r="B21" s="1031"/>
      <c r="C21" s="359" t="s">
        <v>251</v>
      </c>
      <c r="D21" s="325"/>
      <c r="E21" s="327"/>
      <c r="F21" s="351"/>
      <c r="G21" s="351"/>
      <c r="H21" s="351"/>
      <c r="I21" s="351"/>
      <c r="J21" s="351"/>
      <c r="K21" s="352"/>
      <c r="M21" s="1028"/>
      <c r="N21" s="1029"/>
      <c r="O21" s="336" t="s">
        <v>184</v>
      </c>
      <c r="P21" s="337"/>
      <c r="Q21" s="338"/>
      <c r="R21" s="386"/>
      <c r="S21" s="386"/>
      <c r="T21" s="386"/>
      <c r="U21" s="386"/>
      <c r="V21" s="386"/>
      <c r="W21" s="387"/>
    </row>
    <row r="22" spans="1:11" ht="19.5" customHeight="1">
      <c r="A22" s="1034"/>
      <c r="B22" s="1031"/>
      <c r="C22" s="359" t="s">
        <v>256</v>
      </c>
      <c r="D22" s="334"/>
      <c r="E22" s="327"/>
      <c r="F22" s="351"/>
      <c r="G22" s="351"/>
      <c r="H22" s="351"/>
      <c r="I22" s="351"/>
      <c r="J22" s="351"/>
      <c r="K22" s="352"/>
    </row>
    <row r="23" spans="1:11" ht="19.5" customHeight="1">
      <c r="A23" s="1034"/>
      <c r="B23" s="1031"/>
      <c r="C23" s="359" t="s">
        <v>257</v>
      </c>
      <c r="D23" s="334"/>
      <c r="E23" s="327"/>
      <c r="F23" s="351"/>
      <c r="G23" s="351"/>
      <c r="H23" s="351"/>
      <c r="I23" s="351"/>
      <c r="J23" s="351"/>
      <c r="K23" s="352"/>
    </row>
    <row r="24" spans="1:11" ht="19.5" customHeight="1">
      <c r="A24" s="1034"/>
      <c r="B24" s="1031"/>
      <c r="C24" s="359" t="s">
        <v>258</v>
      </c>
      <c r="D24" s="334"/>
      <c r="E24" s="327"/>
      <c r="F24" s="351"/>
      <c r="G24" s="351"/>
      <c r="H24" s="351"/>
      <c r="I24" s="351"/>
      <c r="J24" s="351"/>
      <c r="K24" s="352"/>
    </row>
    <row r="25" spans="1:11" ht="19.5" customHeight="1">
      <c r="A25" s="1034"/>
      <c r="B25" s="1031"/>
      <c r="C25" s="359" t="s">
        <v>259</v>
      </c>
      <c r="D25" s="334"/>
      <c r="E25" s="327"/>
      <c r="F25" s="351"/>
      <c r="G25" s="351"/>
      <c r="H25" s="351"/>
      <c r="I25" s="351"/>
      <c r="J25" s="351"/>
      <c r="K25" s="352"/>
    </row>
    <row r="26" spans="1:11" ht="19.5" customHeight="1">
      <c r="A26" s="1034"/>
      <c r="B26" s="1031"/>
      <c r="C26" s="359" t="s">
        <v>260</v>
      </c>
      <c r="D26" s="334"/>
      <c r="E26" s="327"/>
      <c r="F26" s="351"/>
      <c r="G26" s="351"/>
      <c r="H26" s="351"/>
      <c r="I26" s="351"/>
      <c r="J26" s="351"/>
      <c r="K26" s="352"/>
    </row>
    <row r="27" spans="1:11" ht="19.5" customHeight="1">
      <c r="A27" s="1034"/>
      <c r="B27" s="1032"/>
      <c r="C27" s="353" t="s">
        <v>261</v>
      </c>
      <c r="D27" s="354"/>
      <c r="E27" s="355"/>
      <c r="F27" s="371"/>
      <c r="G27" s="371"/>
      <c r="H27" s="371"/>
      <c r="I27" s="371"/>
      <c r="J27" s="371"/>
      <c r="K27" s="372"/>
    </row>
    <row r="28" spans="1:11" ht="19.5" customHeight="1">
      <c r="A28" s="1034"/>
      <c r="B28" s="1035" t="s">
        <v>262</v>
      </c>
      <c r="C28" s="360" t="s">
        <v>244</v>
      </c>
      <c r="D28" s="361"/>
      <c r="E28" s="362"/>
      <c r="F28" s="373"/>
      <c r="G28" s="373"/>
      <c r="H28" s="373"/>
      <c r="I28" s="373"/>
      <c r="J28" s="373"/>
      <c r="K28" s="374"/>
    </row>
    <row r="29" spans="1:11" ht="19.5" customHeight="1">
      <c r="A29" s="1034"/>
      <c r="B29" s="1036"/>
      <c r="C29" s="324" t="s">
        <v>246</v>
      </c>
      <c r="D29" s="334"/>
      <c r="E29" s="327"/>
      <c r="F29" s="351"/>
      <c r="G29" s="351"/>
      <c r="H29" s="351"/>
      <c r="I29" s="351"/>
      <c r="J29" s="351"/>
      <c r="K29" s="352"/>
    </row>
    <row r="30" spans="1:11" ht="19.5" customHeight="1">
      <c r="A30" s="1034"/>
      <c r="B30" s="1036"/>
      <c r="C30" s="324" t="s">
        <v>248</v>
      </c>
      <c r="D30" s="334"/>
      <c r="E30" s="327"/>
      <c r="F30" s="351"/>
      <c r="G30" s="351"/>
      <c r="H30" s="351"/>
      <c r="I30" s="351"/>
      <c r="J30" s="351"/>
      <c r="K30" s="352"/>
    </row>
    <row r="31" spans="1:11" ht="19.5" customHeight="1">
      <c r="A31" s="1034"/>
      <c r="B31" s="1036"/>
      <c r="C31" s="324" t="s">
        <v>250</v>
      </c>
      <c r="D31" s="334"/>
      <c r="E31" s="327"/>
      <c r="F31" s="351"/>
      <c r="G31" s="351"/>
      <c r="H31" s="351"/>
      <c r="I31" s="351"/>
      <c r="J31" s="351"/>
      <c r="K31" s="352"/>
    </row>
    <row r="32" spans="1:11" ht="19.5" customHeight="1">
      <c r="A32" s="1034"/>
      <c r="B32" s="1036"/>
      <c r="C32" s="324" t="s">
        <v>151</v>
      </c>
      <c r="D32" s="334"/>
      <c r="E32" s="327"/>
      <c r="F32" s="351"/>
      <c r="G32" s="351"/>
      <c r="H32" s="351"/>
      <c r="I32" s="351"/>
      <c r="J32" s="351"/>
      <c r="K32" s="352"/>
    </row>
    <row r="33" spans="1:11" ht="19.5" customHeight="1">
      <c r="A33" s="1034"/>
      <c r="B33" s="1036"/>
      <c r="C33" s="359" t="s">
        <v>251</v>
      </c>
      <c r="D33" s="325"/>
      <c r="E33" s="327"/>
      <c r="F33" s="351"/>
      <c r="G33" s="351"/>
      <c r="H33" s="351"/>
      <c r="I33" s="351"/>
      <c r="J33" s="351"/>
      <c r="K33" s="352"/>
    </row>
    <row r="34" spans="1:11" ht="19.5" customHeight="1">
      <c r="A34" s="1034"/>
      <c r="B34" s="1036"/>
      <c r="C34" s="359" t="s">
        <v>256</v>
      </c>
      <c r="D34" s="334"/>
      <c r="E34" s="327"/>
      <c r="F34" s="351"/>
      <c r="G34" s="351"/>
      <c r="H34" s="351"/>
      <c r="I34" s="351"/>
      <c r="J34" s="351"/>
      <c r="K34" s="352"/>
    </row>
    <row r="35" spans="1:11" ht="19.5" customHeight="1">
      <c r="A35" s="1034"/>
      <c r="B35" s="1036"/>
      <c r="C35" s="359" t="s">
        <v>257</v>
      </c>
      <c r="D35" s="334"/>
      <c r="E35" s="327"/>
      <c r="F35" s="351"/>
      <c r="G35" s="351"/>
      <c r="H35" s="351"/>
      <c r="I35" s="351"/>
      <c r="J35" s="351"/>
      <c r="K35" s="352"/>
    </row>
    <row r="36" spans="1:11" ht="19.5" customHeight="1">
      <c r="A36" s="1034"/>
      <c r="B36" s="1036"/>
      <c r="C36" s="359" t="s">
        <v>258</v>
      </c>
      <c r="D36" s="334"/>
      <c r="E36" s="327"/>
      <c r="F36" s="351"/>
      <c r="G36" s="351"/>
      <c r="H36" s="351"/>
      <c r="I36" s="351"/>
      <c r="J36" s="351"/>
      <c r="K36" s="352"/>
    </row>
    <row r="37" spans="1:11" ht="19.5" customHeight="1">
      <c r="A37" s="1034"/>
      <c r="B37" s="1036"/>
      <c r="C37" s="359" t="s">
        <v>259</v>
      </c>
      <c r="D37" s="334"/>
      <c r="E37" s="327"/>
      <c r="F37" s="351"/>
      <c r="G37" s="351"/>
      <c r="H37" s="351"/>
      <c r="I37" s="351"/>
      <c r="J37" s="351"/>
      <c r="K37" s="352"/>
    </row>
    <row r="38" spans="1:11" ht="19.5" customHeight="1">
      <c r="A38" s="1034"/>
      <c r="B38" s="1036"/>
      <c r="C38" s="359" t="s">
        <v>260</v>
      </c>
      <c r="D38" s="334"/>
      <c r="E38" s="327"/>
      <c r="F38" s="351"/>
      <c r="G38" s="351"/>
      <c r="H38" s="351"/>
      <c r="I38" s="351"/>
      <c r="J38" s="351"/>
      <c r="K38" s="352"/>
    </row>
    <row r="39" spans="1:11" ht="19.5" customHeight="1">
      <c r="A39" s="1034"/>
      <c r="B39" s="1037"/>
      <c r="C39" s="353" t="s">
        <v>261</v>
      </c>
      <c r="D39" s="354"/>
      <c r="E39" s="355"/>
      <c r="F39" s="371"/>
      <c r="G39" s="371"/>
      <c r="H39" s="371"/>
      <c r="I39" s="371"/>
      <c r="J39" s="371"/>
      <c r="K39" s="372"/>
    </row>
    <row r="40" spans="1:11" ht="19.5" customHeight="1">
      <c r="A40" s="1034"/>
      <c r="B40" s="1030" t="s">
        <v>263</v>
      </c>
      <c r="C40" s="360" t="s">
        <v>244</v>
      </c>
      <c r="D40" s="361"/>
      <c r="E40" s="362"/>
      <c r="F40" s="373"/>
      <c r="G40" s="373"/>
      <c r="H40" s="373"/>
      <c r="I40" s="373"/>
      <c r="J40" s="373"/>
      <c r="K40" s="374"/>
    </row>
    <row r="41" spans="1:11" ht="19.5" customHeight="1">
      <c r="A41" s="1034"/>
      <c r="B41" s="1031"/>
      <c r="C41" s="324" t="s">
        <v>246</v>
      </c>
      <c r="D41" s="334"/>
      <c r="E41" s="327"/>
      <c r="F41" s="351"/>
      <c r="G41" s="351"/>
      <c r="H41" s="351"/>
      <c r="I41" s="351"/>
      <c r="J41" s="351"/>
      <c r="K41" s="352"/>
    </row>
    <row r="42" spans="1:11" ht="19.5" customHeight="1">
      <c r="A42" s="1034"/>
      <c r="B42" s="1031"/>
      <c r="C42" s="324" t="s">
        <v>248</v>
      </c>
      <c r="D42" s="334"/>
      <c r="E42" s="327"/>
      <c r="F42" s="351"/>
      <c r="G42" s="351"/>
      <c r="H42" s="351"/>
      <c r="I42" s="351"/>
      <c r="J42" s="351"/>
      <c r="K42" s="352"/>
    </row>
    <row r="43" spans="1:11" ht="19.5" customHeight="1">
      <c r="A43" s="1034"/>
      <c r="B43" s="1031"/>
      <c r="C43" s="324" t="s">
        <v>250</v>
      </c>
      <c r="D43" s="334"/>
      <c r="E43" s="327"/>
      <c r="F43" s="351"/>
      <c r="G43" s="351"/>
      <c r="H43" s="351"/>
      <c r="I43" s="351"/>
      <c r="J43" s="351"/>
      <c r="K43" s="352"/>
    </row>
    <row r="44" spans="1:11" ht="19.5" customHeight="1">
      <c r="A44" s="1034"/>
      <c r="B44" s="1031"/>
      <c r="C44" s="324" t="s">
        <v>151</v>
      </c>
      <c r="D44" s="334"/>
      <c r="E44" s="327"/>
      <c r="F44" s="351"/>
      <c r="G44" s="351"/>
      <c r="H44" s="351"/>
      <c r="I44" s="351"/>
      <c r="J44" s="351"/>
      <c r="K44" s="352"/>
    </row>
    <row r="45" spans="1:11" ht="19.5" customHeight="1">
      <c r="A45" s="1034"/>
      <c r="B45" s="1031"/>
      <c r="C45" s="359" t="s">
        <v>251</v>
      </c>
      <c r="D45" s="325"/>
      <c r="E45" s="327"/>
      <c r="F45" s="351"/>
      <c r="G45" s="351"/>
      <c r="H45" s="351"/>
      <c r="I45" s="351"/>
      <c r="J45" s="351"/>
      <c r="K45" s="352"/>
    </row>
    <row r="46" spans="1:11" ht="19.5" customHeight="1">
      <c r="A46" s="1034"/>
      <c r="B46" s="1031"/>
      <c r="C46" s="359" t="s">
        <v>256</v>
      </c>
      <c r="D46" s="334"/>
      <c r="E46" s="327"/>
      <c r="F46" s="351"/>
      <c r="G46" s="351"/>
      <c r="H46" s="351"/>
      <c r="I46" s="351"/>
      <c r="J46" s="351"/>
      <c r="K46" s="352"/>
    </row>
    <row r="47" spans="1:11" ht="19.5" customHeight="1">
      <c r="A47" s="1034"/>
      <c r="B47" s="1031"/>
      <c r="C47" s="359" t="s">
        <v>257</v>
      </c>
      <c r="D47" s="334"/>
      <c r="E47" s="327"/>
      <c r="F47" s="351"/>
      <c r="G47" s="351"/>
      <c r="H47" s="351"/>
      <c r="I47" s="351"/>
      <c r="J47" s="351"/>
      <c r="K47" s="352"/>
    </row>
    <row r="48" spans="1:11" ht="19.5" customHeight="1">
      <c r="A48" s="1034"/>
      <c r="B48" s="1031"/>
      <c r="C48" s="359" t="s">
        <v>258</v>
      </c>
      <c r="D48" s="334"/>
      <c r="E48" s="327"/>
      <c r="F48" s="351"/>
      <c r="G48" s="351"/>
      <c r="H48" s="351"/>
      <c r="I48" s="351"/>
      <c r="J48" s="351"/>
      <c r="K48" s="352"/>
    </row>
    <row r="49" spans="1:11" ht="19.5" customHeight="1">
      <c r="A49" s="1034"/>
      <c r="B49" s="1031"/>
      <c r="C49" s="359" t="s">
        <v>259</v>
      </c>
      <c r="D49" s="334"/>
      <c r="E49" s="327"/>
      <c r="F49" s="351"/>
      <c r="G49" s="351"/>
      <c r="H49" s="351"/>
      <c r="I49" s="351"/>
      <c r="J49" s="351"/>
      <c r="K49" s="352"/>
    </row>
    <row r="50" spans="1:11" ht="19.5" customHeight="1">
      <c r="A50" s="1034"/>
      <c r="B50" s="1031"/>
      <c r="C50" s="359" t="s">
        <v>260</v>
      </c>
      <c r="D50" s="334"/>
      <c r="E50" s="327"/>
      <c r="F50" s="351"/>
      <c r="G50" s="351"/>
      <c r="H50" s="351"/>
      <c r="I50" s="351"/>
      <c r="J50" s="351"/>
      <c r="K50" s="352"/>
    </row>
    <row r="51" spans="1:11" ht="19.5" customHeight="1" thickBot="1">
      <c r="A51" s="1051"/>
      <c r="B51" s="1045"/>
      <c r="C51" s="390" t="s">
        <v>261</v>
      </c>
      <c r="D51" s="391"/>
      <c r="E51" s="392"/>
      <c r="F51" s="393"/>
      <c r="G51" s="393"/>
      <c r="H51" s="393"/>
      <c r="I51" s="393"/>
      <c r="J51" s="393"/>
      <c r="K51" s="394"/>
    </row>
    <row r="52" ht="19.5" customHeight="1"/>
    <row r="53" spans="2:19" ht="19.5" customHeight="1">
      <c r="B53" s="1038" t="s">
        <v>278</v>
      </c>
      <c r="C53" s="1039"/>
      <c r="D53" s="1039"/>
      <c r="E53" s="1039"/>
      <c r="F53" s="1039"/>
      <c r="G53" s="1039"/>
      <c r="H53" s="1039"/>
      <c r="I53" s="1039"/>
      <c r="J53" s="1039"/>
      <c r="K53" s="1039"/>
      <c r="L53" s="1039"/>
      <c r="M53" s="1039"/>
      <c r="N53" s="1039"/>
      <c r="O53" s="1039"/>
      <c r="P53" s="1039"/>
      <c r="Q53" s="1039"/>
      <c r="R53" s="1039"/>
      <c r="S53" s="1040"/>
    </row>
    <row r="54" spans="2:19" ht="19.5" customHeight="1">
      <c r="B54" s="1041"/>
      <c r="C54" s="1042"/>
      <c r="D54" s="1042"/>
      <c r="E54" s="1042"/>
      <c r="F54" s="1042"/>
      <c r="G54" s="1042"/>
      <c r="H54" s="1042"/>
      <c r="I54" s="1042"/>
      <c r="J54" s="1042"/>
      <c r="K54" s="1042"/>
      <c r="L54" s="1042"/>
      <c r="M54" s="1042"/>
      <c r="N54" s="1042"/>
      <c r="O54" s="1042"/>
      <c r="P54" s="1042"/>
      <c r="Q54" s="1042"/>
      <c r="R54" s="1042"/>
      <c r="S54" s="1043"/>
    </row>
    <row r="55" ht="19.5" customHeight="1"/>
    <row r="56" spans="2:19" ht="26.25" customHeight="1">
      <c r="B56" s="1046" t="s">
        <v>253</v>
      </c>
      <c r="C56" s="1047"/>
      <c r="D56" s="1047"/>
      <c r="E56" s="1047"/>
      <c r="F56" s="1047"/>
      <c r="G56" s="1047"/>
      <c r="H56" s="1047"/>
      <c r="I56" s="1047"/>
      <c r="J56" s="1047"/>
      <c r="K56" s="1047"/>
      <c r="L56" s="1047"/>
      <c r="M56" s="1047"/>
      <c r="N56" s="1047"/>
      <c r="O56" s="1047"/>
      <c r="P56" s="1047"/>
      <c r="Q56" s="1047"/>
      <c r="R56" s="1047"/>
      <c r="S56" s="1048"/>
    </row>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sheetData>
  <sheetProtection/>
  <mergeCells count="15">
    <mergeCell ref="B1:W1"/>
    <mergeCell ref="A4:A51"/>
    <mergeCell ref="M4:M15"/>
    <mergeCell ref="M16:N21"/>
    <mergeCell ref="M2:O3"/>
    <mergeCell ref="D2:D3"/>
    <mergeCell ref="B40:B51"/>
    <mergeCell ref="A2:C3"/>
    <mergeCell ref="P2:P3"/>
    <mergeCell ref="B53:S54"/>
    <mergeCell ref="N4:N15"/>
    <mergeCell ref="B4:B15"/>
    <mergeCell ref="B16:B27"/>
    <mergeCell ref="B28:B39"/>
    <mergeCell ref="B56:S56"/>
  </mergeCells>
  <printOptions/>
  <pageMargins left="0.77" right="0.22" top="0.63" bottom="0.28" header="0.38" footer="0.2"/>
  <pageSetup fitToHeight="1" fitToWidth="1" horizontalDpi="600" verticalDpi="600" orientation="portrait" paperSize="9" scale="61" r:id="rId3"/>
  <headerFooter alignWithMargins="0">
    <oddHeader>&amp;L&amp;16［様式３－２］（従来型）</oddHeader>
  </headerFooter>
  <legacyDrawing r:id="rId2"/>
</worksheet>
</file>

<file path=xl/worksheets/sheet6.xml><?xml version="1.0" encoding="utf-8"?>
<worksheet xmlns="http://schemas.openxmlformats.org/spreadsheetml/2006/main" xmlns:r="http://schemas.openxmlformats.org/officeDocument/2006/relationships">
  <sheetPr>
    <tabColor indexed="45"/>
    <pageSetUpPr fitToPage="1"/>
  </sheetPr>
  <dimension ref="A1:AC489"/>
  <sheetViews>
    <sheetView showZeros="0" view="pageBreakPreview" zoomScaleNormal="90" zoomScaleSheetLayoutView="100" zoomScalePageLayoutView="0" workbookViewId="0" topLeftCell="A1">
      <selection activeCell="E5" sqref="E5"/>
    </sheetView>
  </sheetViews>
  <sheetFormatPr defaultColWidth="9.00390625" defaultRowHeight="13.5"/>
  <cols>
    <col min="1" max="1" width="5.00390625" style="819" customWidth="1"/>
    <col min="2" max="2" width="8.625" style="819" customWidth="1"/>
    <col min="3" max="5" width="8.125" style="819" customWidth="1"/>
    <col min="6" max="6" width="8.625" style="819" customWidth="1"/>
    <col min="7" max="7" width="3.625" style="819" customWidth="1"/>
    <col min="8" max="8" width="5.875" style="819" customWidth="1"/>
    <col min="9" max="13" width="8.625" style="819" customWidth="1"/>
    <col min="14" max="14" width="3.75390625" style="913" customWidth="1"/>
    <col min="15" max="15" width="14.375" style="819" customWidth="1"/>
    <col min="16" max="23" width="9.00390625" style="819" customWidth="1"/>
    <col min="24" max="26" width="0" style="821" hidden="1" customWidth="1"/>
    <col min="27" max="27" width="0" style="822" hidden="1" customWidth="1"/>
    <col min="28" max="28" width="0" style="819" hidden="1" customWidth="1"/>
    <col min="29" max="29" width="5.50390625" style="819" hidden="1" customWidth="1"/>
    <col min="30" max="16384" width="9.00390625" style="819" customWidth="1"/>
  </cols>
  <sheetData>
    <row r="1" spans="1:14" ht="21.75" customHeight="1">
      <c r="A1" s="1122" t="s">
        <v>63</v>
      </c>
      <c r="B1" s="1122"/>
      <c r="C1" s="1120" t="s">
        <v>41</v>
      </c>
      <c r="D1" s="1120"/>
      <c r="E1" s="1120"/>
      <c r="F1" s="1120"/>
      <c r="G1" s="1120"/>
      <c r="H1" s="1120"/>
      <c r="I1" s="1120"/>
      <c r="J1" s="1120"/>
      <c r="K1" s="1121"/>
      <c r="L1" s="1086" t="s">
        <v>353</v>
      </c>
      <c r="M1" s="1087"/>
      <c r="N1" s="820"/>
    </row>
    <row r="2" spans="1:27" s="828" customFormat="1" ht="21.75" customHeight="1">
      <c r="A2" s="917"/>
      <c r="B2" s="918" t="s">
        <v>354</v>
      </c>
      <c r="C2" s="1084">
        <f>P8</f>
        <v>1080900</v>
      </c>
      <c r="D2" s="1085"/>
      <c r="E2" s="828" t="s">
        <v>355</v>
      </c>
      <c r="F2" s="918"/>
      <c r="G2" s="1109">
        <f>P14</f>
        <v>0.7</v>
      </c>
      <c r="H2" s="1110"/>
      <c r="I2" s="828" t="s">
        <v>356</v>
      </c>
      <c r="J2" s="919"/>
      <c r="L2" s="820"/>
      <c r="M2" s="824"/>
      <c r="N2" s="820"/>
      <c r="O2" s="1071" t="s">
        <v>357</v>
      </c>
      <c r="P2" s="1072"/>
      <c r="Q2" s="1072"/>
      <c r="R2" s="1072"/>
      <c r="S2" s="1072"/>
      <c r="T2" s="1072"/>
      <c r="U2" s="1072"/>
      <c r="V2" s="1072"/>
      <c r="W2" s="1073"/>
      <c r="X2" s="718"/>
      <c r="Y2" s="718"/>
      <c r="Z2" s="718"/>
      <c r="AA2" s="827"/>
    </row>
    <row r="3" spans="13:14" ht="13.5">
      <c r="M3" s="823" t="s">
        <v>358</v>
      </c>
      <c r="N3" s="825"/>
    </row>
    <row r="4" spans="1:27" s="828" customFormat="1" ht="27" customHeight="1">
      <c r="A4" s="1068" t="s">
        <v>359</v>
      </c>
      <c r="B4" s="1094" t="s">
        <v>321</v>
      </c>
      <c r="C4" s="1088"/>
      <c r="D4" s="1088"/>
      <c r="E4" s="1088"/>
      <c r="F4" s="1088"/>
      <c r="G4" s="1088"/>
      <c r="H4" s="1095"/>
      <c r="I4" s="1088" t="s">
        <v>6</v>
      </c>
      <c r="J4" s="1088"/>
      <c r="K4" s="1088"/>
      <c r="L4" s="1088"/>
      <c r="M4" s="1089"/>
      <c r="N4" s="826"/>
      <c r="O4" s="819"/>
      <c r="P4" s="819"/>
      <c r="Q4" s="819"/>
      <c r="R4" s="819"/>
      <c r="S4" s="819"/>
      <c r="T4" s="819"/>
      <c r="U4" s="819"/>
      <c r="V4" s="819"/>
      <c r="W4" s="819"/>
      <c r="X4" s="718"/>
      <c r="Y4" s="718"/>
      <c r="Z4" s="718"/>
      <c r="AA4" s="827"/>
    </row>
    <row r="5" spans="1:17" ht="16.5" customHeight="1">
      <c r="A5" s="1069"/>
      <c r="B5" s="1093" t="s">
        <v>322</v>
      </c>
      <c r="C5" s="1093"/>
      <c r="D5" s="1093"/>
      <c r="E5" s="829" t="s">
        <v>7</v>
      </c>
      <c r="F5" s="1090" t="s">
        <v>360</v>
      </c>
      <c r="G5" s="1090" t="s">
        <v>361</v>
      </c>
      <c r="H5" s="1101"/>
      <c r="I5" s="1106"/>
      <c r="J5" s="1065"/>
      <c r="K5" s="1065"/>
      <c r="L5" s="1065"/>
      <c r="M5" s="1068" t="s">
        <v>323</v>
      </c>
      <c r="N5" s="830"/>
      <c r="O5" s="831"/>
      <c r="P5" s="1082"/>
      <c r="Q5" s="1082"/>
    </row>
    <row r="6" spans="1:17" ht="9" customHeight="1">
      <c r="A6" s="1069"/>
      <c r="B6" s="1096" t="s">
        <v>362</v>
      </c>
      <c r="C6" s="832"/>
      <c r="D6" s="833"/>
      <c r="E6" s="1098" t="s">
        <v>363</v>
      </c>
      <c r="F6" s="1091"/>
      <c r="G6" s="1102"/>
      <c r="H6" s="1103"/>
      <c r="I6" s="1107"/>
      <c r="J6" s="1066"/>
      <c r="K6" s="1066"/>
      <c r="L6" s="1066"/>
      <c r="M6" s="1069"/>
      <c r="N6" s="830"/>
      <c r="O6" s="1080"/>
      <c r="P6" s="1082"/>
      <c r="Q6" s="1082"/>
    </row>
    <row r="7" spans="1:17" ht="13.5" customHeight="1">
      <c r="A7" s="1069"/>
      <c r="B7" s="1096"/>
      <c r="C7" s="834" t="s">
        <v>364</v>
      </c>
      <c r="D7" s="835" t="s">
        <v>365</v>
      </c>
      <c r="E7" s="1099"/>
      <c r="F7" s="1091"/>
      <c r="G7" s="1102"/>
      <c r="H7" s="1103"/>
      <c r="I7" s="1107"/>
      <c r="J7" s="1066"/>
      <c r="K7" s="1066"/>
      <c r="L7" s="1066"/>
      <c r="M7" s="1069"/>
      <c r="N7" s="830"/>
      <c r="O7" s="1081"/>
      <c r="P7" s="1083"/>
      <c r="Q7" s="1083"/>
    </row>
    <row r="8" spans="1:29" ht="35.25" customHeight="1">
      <c r="A8" s="1070"/>
      <c r="B8" s="1097"/>
      <c r="C8" s="837" t="s">
        <v>366</v>
      </c>
      <c r="D8" s="837" t="s">
        <v>366</v>
      </c>
      <c r="E8" s="1100"/>
      <c r="F8" s="1092"/>
      <c r="G8" s="1104"/>
      <c r="H8" s="1105"/>
      <c r="I8" s="1108"/>
      <c r="J8" s="1067"/>
      <c r="K8" s="1067"/>
      <c r="L8" s="1067"/>
      <c r="M8" s="1070"/>
      <c r="N8" s="838"/>
      <c r="O8" s="839" t="s">
        <v>456</v>
      </c>
      <c r="P8" s="1074">
        <v>1080900</v>
      </c>
      <c r="Q8" s="1075"/>
      <c r="R8" s="840" t="s">
        <v>8</v>
      </c>
      <c r="AC8" s="841" t="s">
        <v>464</v>
      </c>
    </row>
    <row r="9" spans="1:29" s="828" customFormat="1" ht="18" customHeight="1">
      <c r="A9" s="842">
        <f>IF(F9&gt;0,1,0)</f>
        <v>1</v>
      </c>
      <c r="B9" s="843">
        <f aca="true" t="shared" si="0" ref="B9:B72">SUM(C9:D9)</f>
        <v>0</v>
      </c>
      <c r="C9" s="844">
        <f>IF($P$11&gt;0,IF($Y$11=0,Y9,0),0)</f>
        <v>0</v>
      </c>
      <c r="D9" s="845">
        <f>IF($P$11&gt;0,IF($Y$11=0,Y10,0),0)</f>
        <v>0</v>
      </c>
      <c r="E9" s="846">
        <f>ROUND((P$9*P$14/100)/12,0)</f>
        <v>631</v>
      </c>
      <c r="F9" s="847">
        <f aca="true" t="shared" si="1" ref="F9:F72">B9+E9</f>
        <v>631</v>
      </c>
      <c r="G9" s="1060" t="s">
        <v>367</v>
      </c>
      <c r="H9" s="1061"/>
      <c r="I9" s="848"/>
      <c r="J9" s="849"/>
      <c r="K9" s="849"/>
      <c r="L9" s="849"/>
      <c r="M9" s="850">
        <f aca="true" t="shared" si="2" ref="M9:M72">SUM(I9:L9)</f>
        <v>0</v>
      </c>
      <c r="N9" s="851"/>
      <c r="O9" s="852" t="s">
        <v>457</v>
      </c>
      <c r="P9" s="1078">
        <f>P8-P10</f>
        <v>1080900</v>
      </c>
      <c r="Q9" s="1079"/>
      <c r="R9" s="853" t="s">
        <v>368</v>
      </c>
      <c r="X9" s="841" t="s">
        <v>369</v>
      </c>
      <c r="Y9" s="718">
        <f>P9-AA9*($P$11*12-$Y$11)+AA9</f>
        <v>3600</v>
      </c>
      <c r="Z9" s="841" t="s">
        <v>370</v>
      </c>
      <c r="AA9" s="718">
        <f>ROUNDDOWN(P9/($P$11*12-$Y$11),0)</f>
        <v>3325</v>
      </c>
      <c r="AC9" s="827">
        <v>1</v>
      </c>
    </row>
    <row r="10" spans="1:29" s="828" customFormat="1" ht="18" customHeight="1">
      <c r="A10" s="854">
        <f aca="true" t="shared" si="3" ref="A10:A73">IF(F10&gt;0,A9+1,0)</f>
        <v>2</v>
      </c>
      <c r="B10" s="855">
        <f t="shared" si="0"/>
        <v>0</v>
      </c>
      <c r="C10" s="856">
        <f aca="true" t="shared" si="4" ref="C10:C44">IF($P$11&gt;0,IF($Y$11&gt;AC9,0,IF($Y$11=AC9,$Y$9,IF($Y$11&lt;AC9,$AA$9,0))),0)</f>
        <v>0</v>
      </c>
      <c r="D10" s="857">
        <f aca="true" t="shared" si="5" ref="D10:D44">IF($P$11&gt;0,IF($Y$11&gt;AC9,0,IF($Y$11=AC9,$Y$10,IF($Y$11&lt;AC9,$AA$10,0))),0)</f>
        <v>0</v>
      </c>
      <c r="E10" s="858">
        <f>ROUND(((P$9-SUM(C$9:C9))*P$14/100)/12,0)</f>
        <v>631</v>
      </c>
      <c r="F10" s="859">
        <f t="shared" si="1"/>
        <v>631</v>
      </c>
      <c r="G10" s="1062"/>
      <c r="H10" s="1063"/>
      <c r="I10" s="860"/>
      <c r="J10" s="860"/>
      <c r="K10" s="860"/>
      <c r="L10" s="860"/>
      <c r="M10" s="861">
        <f t="shared" si="2"/>
        <v>0</v>
      </c>
      <c r="N10" s="862"/>
      <c r="O10" s="863" t="s">
        <v>371</v>
      </c>
      <c r="P10" s="1076">
        <v>0</v>
      </c>
      <c r="Q10" s="1077"/>
      <c r="R10" s="840" t="s">
        <v>9</v>
      </c>
      <c r="X10" s="841" t="s">
        <v>461</v>
      </c>
      <c r="Y10" s="718">
        <f>P10-AA10*($P$11*12-$Y$11)+AA10</f>
        <v>0</v>
      </c>
      <c r="Z10" s="841" t="s">
        <v>462</v>
      </c>
      <c r="AA10" s="718">
        <f>ROUNDDOWN(P10/($P$11*12-$Y$11),0)</f>
        <v>0</v>
      </c>
      <c r="AC10" s="827">
        <v>2</v>
      </c>
    </row>
    <row r="11" spans="1:29" s="828" customFormat="1" ht="18" customHeight="1">
      <c r="A11" s="854">
        <f t="shared" si="3"/>
        <v>3</v>
      </c>
      <c r="B11" s="855">
        <f t="shared" si="0"/>
        <v>0</v>
      </c>
      <c r="C11" s="856">
        <f t="shared" si="4"/>
        <v>0</v>
      </c>
      <c r="D11" s="857">
        <f t="shared" si="5"/>
        <v>0</v>
      </c>
      <c r="E11" s="858">
        <f>ROUND(((P$9-SUM(C$9:C10))*P$14/100)/12,0)</f>
        <v>631</v>
      </c>
      <c r="F11" s="859">
        <f t="shared" si="1"/>
        <v>631</v>
      </c>
      <c r="G11" s="1062"/>
      <c r="H11" s="1063"/>
      <c r="I11" s="860"/>
      <c r="J11" s="860"/>
      <c r="K11" s="860"/>
      <c r="L11" s="860"/>
      <c r="M11" s="861">
        <f t="shared" si="2"/>
        <v>0</v>
      </c>
      <c r="N11" s="862"/>
      <c r="O11" s="864" t="s">
        <v>442</v>
      </c>
      <c r="P11" s="1114">
        <v>30</v>
      </c>
      <c r="Q11" s="1115"/>
      <c r="R11" s="840" t="s">
        <v>10</v>
      </c>
      <c r="X11" s="718" t="s">
        <v>464</v>
      </c>
      <c r="Y11" s="718">
        <f>IF(P12&gt;0,ROUNDUP((P12)-1,0),0)</f>
        <v>35</v>
      </c>
      <c r="Z11" s="718"/>
      <c r="AA11" s="827"/>
      <c r="AC11" s="827">
        <v>3</v>
      </c>
    </row>
    <row r="12" spans="1:29" s="828" customFormat="1" ht="18" customHeight="1">
      <c r="A12" s="854">
        <f t="shared" si="3"/>
        <v>4</v>
      </c>
      <c r="B12" s="855">
        <f t="shared" si="0"/>
        <v>0</v>
      </c>
      <c r="C12" s="856">
        <f>IF($P$11&gt;0,IF($Y$11&gt;AC11,0,IF($Y$11=AC11,$Y$9,IF($Y$11&lt;AC11,$AA$9,0))),0)</f>
        <v>0</v>
      </c>
      <c r="D12" s="857">
        <f t="shared" si="5"/>
        <v>0</v>
      </c>
      <c r="E12" s="858">
        <f>ROUND(((P$9-SUM(C$9:C11))*P$14/100)/12,0)</f>
        <v>631</v>
      </c>
      <c r="F12" s="859">
        <f t="shared" si="1"/>
        <v>631</v>
      </c>
      <c r="G12" s="1062"/>
      <c r="H12" s="1063"/>
      <c r="I12" s="860"/>
      <c r="J12" s="860"/>
      <c r="K12" s="860"/>
      <c r="L12" s="860"/>
      <c r="M12" s="861">
        <f t="shared" si="2"/>
        <v>0</v>
      </c>
      <c r="N12" s="862"/>
      <c r="O12" s="864" t="s">
        <v>465</v>
      </c>
      <c r="P12" s="1114">
        <v>36</v>
      </c>
      <c r="Q12" s="1115"/>
      <c r="R12" s="840" t="s">
        <v>11</v>
      </c>
      <c r="X12" s="718"/>
      <c r="Y12" s="865"/>
      <c r="Z12" s="718"/>
      <c r="AA12" s="827"/>
      <c r="AC12" s="827">
        <v>4</v>
      </c>
    </row>
    <row r="13" spans="1:29" s="828" customFormat="1" ht="18" customHeight="1">
      <c r="A13" s="854">
        <f t="shared" si="3"/>
        <v>5</v>
      </c>
      <c r="B13" s="855">
        <f t="shared" si="0"/>
        <v>0</v>
      </c>
      <c r="C13" s="856">
        <f t="shared" si="4"/>
        <v>0</v>
      </c>
      <c r="D13" s="857">
        <f t="shared" si="5"/>
        <v>0</v>
      </c>
      <c r="E13" s="858">
        <f>ROUND(((P$9-SUM(C$9:C12))*P$14/100)/12,0)</f>
        <v>631</v>
      </c>
      <c r="F13" s="859">
        <f t="shared" si="1"/>
        <v>631</v>
      </c>
      <c r="G13" s="1062"/>
      <c r="H13" s="1063"/>
      <c r="I13" s="860"/>
      <c r="J13" s="860"/>
      <c r="K13" s="860"/>
      <c r="L13" s="860"/>
      <c r="M13" s="861">
        <f t="shared" si="2"/>
        <v>0</v>
      </c>
      <c r="N13" s="866"/>
      <c r="O13" s="864" t="s">
        <v>467</v>
      </c>
      <c r="P13" s="1114">
        <v>1</v>
      </c>
      <c r="Q13" s="1115"/>
      <c r="R13" s="840" t="s">
        <v>12</v>
      </c>
      <c r="X13" s="718"/>
      <c r="Y13" s="718">
        <v>1</v>
      </c>
      <c r="Z13" s="718">
        <v>2</v>
      </c>
      <c r="AA13" s="827"/>
      <c r="AC13" s="827">
        <v>5</v>
      </c>
    </row>
    <row r="14" spans="1:29" s="828" customFormat="1" ht="18" customHeight="1">
      <c r="A14" s="854">
        <f t="shared" si="3"/>
        <v>6</v>
      </c>
      <c r="B14" s="855">
        <f t="shared" si="0"/>
        <v>0</v>
      </c>
      <c r="C14" s="856">
        <f t="shared" si="4"/>
        <v>0</v>
      </c>
      <c r="D14" s="857">
        <f t="shared" si="5"/>
        <v>0</v>
      </c>
      <c r="E14" s="858">
        <f>ROUND(((P$9-SUM(C$9:C13))*P$14/100)/12,0)</f>
        <v>631</v>
      </c>
      <c r="F14" s="859">
        <f t="shared" si="1"/>
        <v>631</v>
      </c>
      <c r="G14" s="1062"/>
      <c r="H14" s="1063"/>
      <c r="I14" s="860"/>
      <c r="J14" s="860"/>
      <c r="K14" s="860"/>
      <c r="L14" s="860"/>
      <c r="M14" s="861">
        <f t="shared" si="2"/>
        <v>0</v>
      </c>
      <c r="N14" s="862"/>
      <c r="O14" s="867" t="s">
        <v>372</v>
      </c>
      <c r="P14" s="1064">
        <v>0.7</v>
      </c>
      <c r="Q14" s="1064"/>
      <c r="R14" s="840" t="s">
        <v>13</v>
      </c>
      <c r="X14" s="718"/>
      <c r="Y14" s="718"/>
      <c r="Z14" s="718"/>
      <c r="AA14" s="827"/>
      <c r="AC14" s="827">
        <v>6</v>
      </c>
    </row>
    <row r="15" spans="1:29" s="828" customFormat="1" ht="18" customHeight="1">
      <c r="A15" s="854">
        <f t="shared" si="3"/>
        <v>7</v>
      </c>
      <c r="B15" s="855">
        <f t="shared" si="0"/>
        <v>0</v>
      </c>
      <c r="C15" s="856">
        <f t="shared" si="4"/>
        <v>0</v>
      </c>
      <c r="D15" s="857">
        <f t="shared" si="5"/>
        <v>0</v>
      </c>
      <c r="E15" s="858">
        <f>ROUND(((P$9-SUM(C$9:C14))*P$14/100)/12,0)</f>
        <v>631</v>
      </c>
      <c r="F15" s="859">
        <f t="shared" si="1"/>
        <v>631</v>
      </c>
      <c r="G15" s="1062"/>
      <c r="H15" s="1063"/>
      <c r="I15" s="860"/>
      <c r="J15" s="860"/>
      <c r="K15" s="860"/>
      <c r="L15" s="860"/>
      <c r="M15" s="861">
        <f t="shared" si="2"/>
        <v>0</v>
      </c>
      <c r="N15" s="868"/>
      <c r="O15" s="1111" t="s">
        <v>14</v>
      </c>
      <c r="P15" s="1112"/>
      <c r="Q15" s="1112"/>
      <c r="R15" s="1112"/>
      <c r="S15" s="1113"/>
      <c r="X15" s="718"/>
      <c r="Y15" s="718"/>
      <c r="Z15" s="718"/>
      <c r="AA15" s="827"/>
      <c r="AC15" s="827">
        <v>7</v>
      </c>
    </row>
    <row r="16" spans="1:29" s="828" customFormat="1" ht="18" customHeight="1">
      <c r="A16" s="854">
        <f t="shared" si="3"/>
        <v>8</v>
      </c>
      <c r="B16" s="855">
        <f t="shared" si="0"/>
        <v>0</v>
      </c>
      <c r="C16" s="856">
        <f t="shared" si="4"/>
        <v>0</v>
      </c>
      <c r="D16" s="857">
        <f t="shared" si="5"/>
        <v>0</v>
      </c>
      <c r="E16" s="858">
        <f>ROUND(((P$9-SUM(C$9:C15))*P$14/100)/12,0)</f>
        <v>631</v>
      </c>
      <c r="F16" s="859">
        <f t="shared" si="1"/>
        <v>631</v>
      </c>
      <c r="G16" s="1062"/>
      <c r="H16" s="1063"/>
      <c r="I16" s="860"/>
      <c r="J16" s="860"/>
      <c r="K16" s="860"/>
      <c r="L16" s="860"/>
      <c r="M16" s="861">
        <f t="shared" si="2"/>
        <v>0</v>
      </c>
      <c r="N16" s="868"/>
      <c r="O16" s="1112"/>
      <c r="P16" s="1112"/>
      <c r="Q16" s="1112"/>
      <c r="R16" s="1112"/>
      <c r="S16" s="1113"/>
      <c r="X16" s="718"/>
      <c r="Y16" s="718"/>
      <c r="Z16" s="718"/>
      <c r="AA16" s="827"/>
      <c r="AC16" s="827">
        <v>8</v>
      </c>
    </row>
    <row r="17" spans="1:29" s="828" customFormat="1" ht="18" customHeight="1">
      <c r="A17" s="854">
        <f t="shared" si="3"/>
        <v>9</v>
      </c>
      <c r="B17" s="855">
        <f t="shared" si="0"/>
        <v>0</v>
      </c>
      <c r="C17" s="856">
        <f t="shared" si="4"/>
        <v>0</v>
      </c>
      <c r="D17" s="857">
        <f t="shared" si="5"/>
        <v>0</v>
      </c>
      <c r="E17" s="858">
        <f>ROUND(((P$9-SUM(C$9:C16))*P$14/100)/12,0)</f>
        <v>631</v>
      </c>
      <c r="F17" s="859">
        <f t="shared" si="1"/>
        <v>631</v>
      </c>
      <c r="G17" s="1062"/>
      <c r="H17" s="1063"/>
      <c r="I17" s="860"/>
      <c r="J17" s="860"/>
      <c r="K17" s="860"/>
      <c r="L17" s="860"/>
      <c r="M17" s="861">
        <f t="shared" si="2"/>
        <v>0</v>
      </c>
      <c r="N17" s="868"/>
      <c r="O17" s="1112"/>
      <c r="P17" s="1112"/>
      <c r="Q17" s="1112"/>
      <c r="R17" s="1112"/>
      <c r="S17" s="1113"/>
      <c r="X17" s="718"/>
      <c r="Y17" s="718"/>
      <c r="Z17" s="718"/>
      <c r="AA17" s="827"/>
      <c r="AC17" s="827">
        <v>9</v>
      </c>
    </row>
    <row r="18" spans="1:26" s="828" customFormat="1" ht="18" customHeight="1">
      <c r="A18" s="854">
        <f t="shared" si="3"/>
        <v>10</v>
      </c>
      <c r="B18" s="855">
        <f t="shared" si="0"/>
        <v>0</v>
      </c>
      <c r="C18" s="856">
        <f t="shared" si="4"/>
        <v>0</v>
      </c>
      <c r="D18" s="857">
        <f t="shared" si="5"/>
        <v>0</v>
      </c>
      <c r="E18" s="858">
        <f>ROUND(((P$9-SUM(C$9:C17))*P$14/100)/12,0)</f>
        <v>631</v>
      </c>
      <c r="F18" s="859">
        <f t="shared" si="1"/>
        <v>631</v>
      </c>
      <c r="G18" s="869" t="s">
        <v>362</v>
      </c>
      <c r="H18" s="870">
        <f>SUM(F9:F20)</f>
        <v>7572</v>
      </c>
      <c r="I18" s="860"/>
      <c r="J18" s="860"/>
      <c r="K18" s="860"/>
      <c r="L18" s="860"/>
      <c r="M18" s="861">
        <f t="shared" si="2"/>
        <v>0</v>
      </c>
      <c r="N18" s="868"/>
      <c r="O18" s="871" t="s">
        <v>15</v>
      </c>
      <c r="P18" s="872" t="s">
        <v>16</v>
      </c>
      <c r="Q18" s="872" t="s">
        <v>17</v>
      </c>
      <c r="R18" s="872" t="s">
        <v>471</v>
      </c>
      <c r="S18" s="872" t="s">
        <v>472</v>
      </c>
      <c r="U18" s="718"/>
      <c r="V18" s="718"/>
      <c r="W18" s="718"/>
      <c r="X18" s="827"/>
      <c r="Z18" s="827">
        <v>10</v>
      </c>
    </row>
    <row r="19" spans="1:26" s="828" customFormat="1" ht="18" customHeight="1">
      <c r="A19" s="854">
        <f t="shared" si="3"/>
        <v>11</v>
      </c>
      <c r="B19" s="855">
        <f t="shared" si="0"/>
        <v>0</v>
      </c>
      <c r="C19" s="856">
        <f>IF($P$11&gt;0,IF($Y$11&gt;Z18,0,IF($Y$11=Z18,$Y$9,IF($Y$11&lt;Z18,$AA$9,0))),0)</f>
        <v>0</v>
      </c>
      <c r="D19" s="857">
        <f>IF($P$11&gt;0,IF($Y$11&gt;Z18,0,IF($Y$11=Z18,$Y$10,IF($Y$11&lt;Z18,$AA$10,0))),0)</f>
        <v>0</v>
      </c>
      <c r="E19" s="858">
        <f>ROUND(((P$9-SUM(C$9:C18))*P$14/100)/12,0)</f>
        <v>631</v>
      </c>
      <c r="F19" s="859">
        <f t="shared" si="1"/>
        <v>631</v>
      </c>
      <c r="G19" s="873" t="s">
        <v>374</v>
      </c>
      <c r="H19" s="874">
        <f>SUM(B9:B20)</f>
        <v>0</v>
      </c>
      <c r="I19" s="860"/>
      <c r="J19" s="860"/>
      <c r="K19" s="860"/>
      <c r="L19" s="860"/>
      <c r="M19" s="861">
        <f t="shared" si="2"/>
        <v>0</v>
      </c>
      <c r="N19" s="868"/>
      <c r="O19" s="875">
        <f>IF(AND(Q19&gt;Q20,Q19&gt;Q21,Q19&gt;Q22),"最多","")</f>
      </c>
      <c r="P19" s="875" t="s">
        <v>18</v>
      </c>
      <c r="Q19" s="876">
        <f>SUM(R19:S19)</f>
        <v>7572</v>
      </c>
      <c r="R19" s="876">
        <f>H19</f>
        <v>0</v>
      </c>
      <c r="S19" s="876">
        <f>H20</f>
        <v>7572</v>
      </c>
      <c r="U19" s="718"/>
      <c r="V19" s="718"/>
      <c r="W19" s="718"/>
      <c r="X19" s="827"/>
      <c r="Z19" s="827">
        <v>11</v>
      </c>
    </row>
    <row r="20" spans="1:26" s="828" customFormat="1" ht="18" customHeight="1">
      <c r="A20" s="877">
        <f t="shared" si="3"/>
        <v>12</v>
      </c>
      <c r="B20" s="878">
        <f t="shared" si="0"/>
        <v>0</v>
      </c>
      <c r="C20" s="879">
        <f>IF($P$11&gt;0,IF($Y$11&gt;Z19,0,IF($Y$11=Z19,$Y$9,IF($Y$11&lt;Z19,$AA$9,0))),0)</f>
        <v>0</v>
      </c>
      <c r="D20" s="880">
        <f>IF($P$11&gt;0,IF($Y$11&gt;Z19,0,IF($Y$11=Z19,$Y$10,IF($Y$11&lt;Z19,$AA$10,0))),0)</f>
        <v>0</v>
      </c>
      <c r="E20" s="881">
        <f>ROUND(((P$9-SUM(C$9:C19))*P$14/100)/12,0)</f>
        <v>631</v>
      </c>
      <c r="F20" s="882">
        <f t="shared" si="1"/>
        <v>631</v>
      </c>
      <c r="G20" s="883" t="s">
        <v>376</v>
      </c>
      <c r="H20" s="884">
        <f>SUM(E9:E20)</f>
        <v>7572</v>
      </c>
      <c r="I20" s="885"/>
      <c r="J20" s="885"/>
      <c r="K20" s="885"/>
      <c r="L20" s="885"/>
      <c r="M20" s="886">
        <f t="shared" si="2"/>
        <v>0</v>
      </c>
      <c r="N20" s="868"/>
      <c r="O20" s="875">
        <f>IF(AND(Q20&gt;Q19,Q20&gt;Q21,Q20&gt;Q22),"最多","")</f>
      </c>
      <c r="P20" s="875" t="s">
        <v>19</v>
      </c>
      <c r="Q20" s="876">
        <f>SUM(R20:S20)</f>
        <v>7572</v>
      </c>
      <c r="R20" s="876">
        <f>H31</f>
        <v>0</v>
      </c>
      <c r="S20" s="876">
        <f>H32</f>
        <v>7572</v>
      </c>
      <c r="U20" s="718"/>
      <c r="V20" s="718"/>
      <c r="W20" s="718"/>
      <c r="X20" s="827"/>
      <c r="Z20" s="827">
        <v>12</v>
      </c>
    </row>
    <row r="21" spans="1:26" s="828" customFormat="1" ht="18" customHeight="1">
      <c r="A21" s="842">
        <f t="shared" si="3"/>
        <v>13</v>
      </c>
      <c r="B21" s="843">
        <f t="shared" si="0"/>
        <v>0</v>
      </c>
      <c r="C21" s="844">
        <f>IF($P$11&gt;0,IF($Y$11&gt;Z20,0,IF($Y$11=Z20,$Y$9,IF($Y$11&lt;Z20,$AA$9,0))),0)</f>
        <v>0</v>
      </c>
      <c r="D21" s="845">
        <f>IF($P$11&gt;0,IF($Y$11&gt;Z20,0,IF($Y$11=Z20,$Y$10,IF($Y$11&lt;Z20,$AA$10,0))),0)</f>
        <v>0</v>
      </c>
      <c r="E21" s="887">
        <f>ROUND(((P$9-SUM(C$9:C20))*P$14/100)/12,0)</f>
        <v>631</v>
      </c>
      <c r="F21" s="847">
        <f t="shared" si="1"/>
        <v>631</v>
      </c>
      <c r="G21" s="1060" t="s">
        <v>377</v>
      </c>
      <c r="H21" s="1061"/>
      <c r="I21" s="848"/>
      <c r="J21" s="848"/>
      <c r="K21" s="848"/>
      <c r="L21" s="848"/>
      <c r="M21" s="850">
        <f t="shared" si="2"/>
        <v>0</v>
      </c>
      <c r="N21" s="868"/>
      <c r="O21" s="875">
        <f>IF(AND(Q21&gt;Q19,Q21&gt;Q20,Q21&gt;Q22),"最多","")</f>
      </c>
      <c r="P21" s="875" t="s">
        <v>20</v>
      </c>
      <c r="Q21" s="876">
        <f>SUM(R21:S21)</f>
        <v>11172</v>
      </c>
      <c r="R21" s="876">
        <f>H43</f>
        <v>3600</v>
      </c>
      <c r="S21" s="876">
        <f>H44</f>
        <v>7572</v>
      </c>
      <c r="U21" s="718"/>
      <c r="V21" s="718"/>
      <c r="W21" s="718"/>
      <c r="X21" s="827"/>
      <c r="Z21" s="827">
        <v>13</v>
      </c>
    </row>
    <row r="22" spans="1:26" s="828" customFormat="1" ht="18" customHeight="1">
      <c r="A22" s="854">
        <f t="shared" si="3"/>
        <v>14</v>
      </c>
      <c r="B22" s="855">
        <f t="shared" si="0"/>
        <v>0</v>
      </c>
      <c r="C22" s="856">
        <f>IF($P$11&gt;0,IF($Y$11&gt;Z21,0,IF($Y$11=Z21,$Y$9,IF($Y$11&lt;Z21,$AA$9,0))),0)</f>
        <v>0</v>
      </c>
      <c r="D22" s="857">
        <f>IF($P$11&gt;0,IF($Y$11&gt;Z21,0,IF($Y$11=Z21,$Y$10,IF($Y$11&lt;Z21,$AA$10,0))),0)</f>
        <v>0</v>
      </c>
      <c r="E22" s="858">
        <f>ROUND(((P$9-SUM(C$9:C21))*P$14/100)/12,0)</f>
        <v>631</v>
      </c>
      <c r="F22" s="859">
        <f t="shared" si="1"/>
        <v>631</v>
      </c>
      <c r="G22" s="1062"/>
      <c r="H22" s="1063"/>
      <c r="I22" s="860"/>
      <c r="J22" s="860"/>
      <c r="K22" s="860"/>
      <c r="L22" s="860"/>
      <c r="M22" s="861">
        <f t="shared" si="2"/>
        <v>0</v>
      </c>
      <c r="N22" s="868"/>
      <c r="O22" s="875" t="str">
        <f>IF(AND(Q22&gt;Q19,Q22&gt;Q20,Q22&gt;Q21),"最多","")</f>
        <v>最多</v>
      </c>
      <c r="P22" s="875" t="s">
        <v>21</v>
      </c>
      <c r="Q22" s="876">
        <f>SUM(R22:S22)</f>
        <v>47314</v>
      </c>
      <c r="R22" s="876">
        <f>H55</f>
        <v>39900</v>
      </c>
      <c r="S22" s="876">
        <f>H56</f>
        <v>7414</v>
      </c>
      <c r="U22" s="718"/>
      <c r="V22" s="718"/>
      <c r="W22" s="718"/>
      <c r="X22" s="827"/>
      <c r="Z22" s="827">
        <v>14</v>
      </c>
    </row>
    <row r="23" spans="1:29" s="828" customFormat="1" ht="18" customHeight="1">
      <c r="A23" s="854">
        <f t="shared" si="3"/>
        <v>15</v>
      </c>
      <c r="B23" s="855">
        <f t="shared" si="0"/>
        <v>0</v>
      </c>
      <c r="C23" s="856">
        <f>IF($P$11&gt;0,IF($Y$11&gt;Z22,0,IF($Y$11=Z22,$Y$9,IF($Y$11&lt;Z22,$AA$9,0))),0)</f>
        <v>0</v>
      </c>
      <c r="D23" s="857">
        <f>IF($P$11&gt;0,IF($Y$11&gt;Z22,0,IF($Y$11=Z22,$Y$10,IF($Y$11&lt;Z22,$AA$10,0))),0)</f>
        <v>0</v>
      </c>
      <c r="E23" s="858">
        <f>ROUND(((P$9-SUM(C$9:C22))*P$14/100)/12,0)</f>
        <v>631</v>
      </c>
      <c r="F23" s="859">
        <f t="shared" si="1"/>
        <v>631</v>
      </c>
      <c r="G23" s="1062"/>
      <c r="H23" s="1063"/>
      <c r="I23" s="860"/>
      <c r="J23" s="860"/>
      <c r="K23" s="860"/>
      <c r="L23" s="860"/>
      <c r="M23" s="861">
        <f t="shared" si="2"/>
        <v>0</v>
      </c>
      <c r="N23" s="868"/>
      <c r="O23" s="888"/>
      <c r="P23" s="889"/>
      <c r="Q23" s="890"/>
      <c r="R23" s="891"/>
      <c r="S23" s="892"/>
      <c r="V23" s="717"/>
      <c r="X23" s="718"/>
      <c r="Y23" s="718"/>
      <c r="Z23" s="718"/>
      <c r="AA23" s="827"/>
      <c r="AC23" s="827">
        <v>15</v>
      </c>
    </row>
    <row r="24" spans="1:29" s="828" customFormat="1" ht="18" customHeight="1">
      <c r="A24" s="854">
        <f t="shared" si="3"/>
        <v>16</v>
      </c>
      <c r="B24" s="855">
        <f t="shared" si="0"/>
        <v>0</v>
      </c>
      <c r="C24" s="856">
        <f t="shared" si="4"/>
        <v>0</v>
      </c>
      <c r="D24" s="857">
        <f t="shared" si="5"/>
        <v>0</v>
      </c>
      <c r="E24" s="858">
        <f>ROUND(((P$9-SUM(C$9:C23))*P$14/100)/12,0)</f>
        <v>631</v>
      </c>
      <c r="F24" s="859">
        <f t="shared" si="1"/>
        <v>631</v>
      </c>
      <c r="G24" s="1062"/>
      <c r="H24" s="1063"/>
      <c r="I24" s="860"/>
      <c r="J24" s="860"/>
      <c r="K24" s="860"/>
      <c r="L24" s="860"/>
      <c r="M24" s="861">
        <f t="shared" si="2"/>
        <v>0</v>
      </c>
      <c r="N24" s="868"/>
      <c r="O24" s="893"/>
      <c r="P24" s="894" t="s">
        <v>22</v>
      </c>
      <c r="Q24" s="895">
        <f>VLOOKUP("最多",O19:S22,5,TRUE)</f>
        <v>7414</v>
      </c>
      <c r="R24" s="896"/>
      <c r="S24" s="896"/>
      <c r="V24" s="717"/>
      <c r="X24" s="718"/>
      <c r="Y24" s="718"/>
      <c r="Z24" s="718"/>
      <c r="AA24" s="827"/>
      <c r="AC24" s="827">
        <v>16</v>
      </c>
    </row>
    <row r="25" spans="1:29" s="828" customFormat="1" ht="18" customHeight="1">
      <c r="A25" s="854">
        <f t="shared" si="3"/>
        <v>17</v>
      </c>
      <c r="B25" s="855">
        <f t="shared" si="0"/>
        <v>0</v>
      </c>
      <c r="C25" s="856">
        <f t="shared" si="4"/>
        <v>0</v>
      </c>
      <c r="D25" s="857">
        <f t="shared" si="5"/>
        <v>0</v>
      </c>
      <c r="E25" s="858">
        <f>ROUND(((P$9-SUM(C$9:C24))*P$14/100)/12,0)</f>
        <v>631</v>
      </c>
      <c r="F25" s="859">
        <f t="shared" si="1"/>
        <v>631</v>
      </c>
      <c r="G25" s="1062"/>
      <c r="H25" s="1063"/>
      <c r="I25" s="860"/>
      <c r="J25" s="860"/>
      <c r="K25" s="860"/>
      <c r="L25" s="860"/>
      <c r="M25" s="861">
        <f t="shared" si="2"/>
        <v>0</v>
      </c>
      <c r="N25" s="868"/>
      <c r="O25" s="893"/>
      <c r="P25" s="894" t="s">
        <v>23</v>
      </c>
      <c r="Q25" s="895">
        <f>VLOOKUP("最多",O19:S22,4,TRUE)</f>
        <v>39900</v>
      </c>
      <c r="R25" s="896"/>
      <c r="S25" s="896"/>
      <c r="X25" s="718"/>
      <c r="Y25" s="718"/>
      <c r="Z25" s="718"/>
      <c r="AA25" s="827"/>
      <c r="AC25" s="827">
        <v>17</v>
      </c>
    </row>
    <row r="26" spans="1:29" s="828" customFormat="1" ht="18" customHeight="1">
      <c r="A26" s="854">
        <f t="shared" si="3"/>
        <v>18</v>
      </c>
      <c r="B26" s="855">
        <f t="shared" si="0"/>
        <v>0</v>
      </c>
      <c r="C26" s="856">
        <f t="shared" si="4"/>
        <v>0</v>
      </c>
      <c r="D26" s="857">
        <f t="shared" si="5"/>
        <v>0</v>
      </c>
      <c r="E26" s="858">
        <f>ROUND(((P$9-SUM(C$9:C25))*P$14/100)/12,0)</f>
        <v>631</v>
      </c>
      <c r="F26" s="859">
        <f t="shared" si="1"/>
        <v>631</v>
      </c>
      <c r="G26" s="1062"/>
      <c r="H26" s="1063"/>
      <c r="I26" s="860"/>
      <c r="J26" s="860"/>
      <c r="K26" s="860"/>
      <c r="L26" s="860"/>
      <c r="M26" s="861">
        <f t="shared" si="2"/>
        <v>0</v>
      </c>
      <c r="N26" s="868"/>
      <c r="P26" s="828" t="s">
        <v>373</v>
      </c>
      <c r="Q26" s="897">
        <f>Q25/P8</f>
        <v>0.03691368304190952</v>
      </c>
      <c r="X26" s="718"/>
      <c r="Y26" s="718"/>
      <c r="Z26" s="718"/>
      <c r="AA26" s="827"/>
      <c r="AC26" s="827">
        <v>18</v>
      </c>
    </row>
    <row r="27" spans="1:29" s="828" customFormat="1" ht="18" customHeight="1">
      <c r="A27" s="854">
        <f t="shared" si="3"/>
        <v>19</v>
      </c>
      <c r="B27" s="855">
        <f t="shared" si="0"/>
        <v>0</v>
      </c>
      <c r="C27" s="856">
        <f t="shared" si="4"/>
        <v>0</v>
      </c>
      <c r="D27" s="857">
        <f t="shared" si="5"/>
        <v>0</v>
      </c>
      <c r="E27" s="858">
        <f>ROUND(((P$9-SUM(C$9:C26))*P$14/100)/12,0)</f>
        <v>631</v>
      </c>
      <c r="F27" s="859">
        <f t="shared" si="1"/>
        <v>631</v>
      </c>
      <c r="G27" s="1062"/>
      <c r="H27" s="1063"/>
      <c r="I27" s="860"/>
      <c r="J27" s="860"/>
      <c r="K27" s="860"/>
      <c r="L27" s="860"/>
      <c r="M27" s="861">
        <f t="shared" si="2"/>
        <v>0</v>
      </c>
      <c r="N27" s="868"/>
      <c r="P27" s="828" t="s">
        <v>375</v>
      </c>
      <c r="Q27" s="897">
        <f>Q24/P8</f>
        <v>0.006859098899065594</v>
      </c>
      <c r="X27" s="718"/>
      <c r="Y27" s="718"/>
      <c r="Z27" s="718"/>
      <c r="AA27" s="827"/>
      <c r="AC27" s="827">
        <v>19</v>
      </c>
    </row>
    <row r="28" spans="1:29" s="828" customFormat="1" ht="18" customHeight="1">
      <c r="A28" s="854">
        <f t="shared" si="3"/>
        <v>20</v>
      </c>
      <c r="B28" s="855">
        <f t="shared" si="0"/>
        <v>0</v>
      </c>
      <c r="C28" s="856">
        <f t="shared" si="4"/>
        <v>0</v>
      </c>
      <c r="D28" s="857">
        <f t="shared" si="5"/>
        <v>0</v>
      </c>
      <c r="E28" s="858">
        <f>ROUND(((P$9-SUM(C$9:C27))*P$14/100)/12,0)</f>
        <v>631</v>
      </c>
      <c r="F28" s="859">
        <f t="shared" si="1"/>
        <v>631</v>
      </c>
      <c r="G28" s="1062"/>
      <c r="H28" s="1063"/>
      <c r="I28" s="860"/>
      <c r="J28" s="860"/>
      <c r="K28" s="860"/>
      <c r="L28" s="860"/>
      <c r="M28" s="861">
        <f t="shared" si="2"/>
        <v>0</v>
      </c>
      <c r="N28" s="868"/>
      <c r="P28" s="898" t="s">
        <v>362</v>
      </c>
      <c r="Q28" s="899">
        <f>SUM(Q26:Q27)</f>
        <v>0.043772781940975114</v>
      </c>
      <c r="X28" s="718"/>
      <c r="Y28" s="718"/>
      <c r="Z28" s="718"/>
      <c r="AA28" s="827"/>
      <c r="AC28" s="827">
        <v>20</v>
      </c>
    </row>
    <row r="29" spans="1:29" s="828" customFormat="1" ht="18" customHeight="1">
      <c r="A29" s="854">
        <f t="shared" si="3"/>
        <v>21</v>
      </c>
      <c r="B29" s="855">
        <f t="shared" si="0"/>
        <v>0</v>
      </c>
      <c r="C29" s="856">
        <f t="shared" si="4"/>
        <v>0</v>
      </c>
      <c r="D29" s="857">
        <f t="shared" si="5"/>
        <v>0</v>
      </c>
      <c r="E29" s="858">
        <f>ROUND(((P$9-SUM(C$9:C28))*P$14/100)/12,0)</f>
        <v>631</v>
      </c>
      <c r="F29" s="859">
        <f t="shared" si="1"/>
        <v>631</v>
      </c>
      <c r="G29" s="1062"/>
      <c r="H29" s="1063"/>
      <c r="I29" s="860"/>
      <c r="J29" s="860"/>
      <c r="K29" s="860"/>
      <c r="L29" s="860"/>
      <c r="M29" s="861">
        <f t="shared" si="2"/>
        <v>0</v>
      </c>
      <c r="N29" s="868"/>
      <c r="X29" s="718"/>
      <c r="Y29" s="718"/>
      <c r="Z29" s="718"/>
      <c r="AA29" s="827"/>
      <c r="AC29" s="827">
        <v>21</v>
      </c>
    </row>
    <row r="30" spans="1:29" s="828" customFormat="1" ht="18" customHeight="1">
      <c r="A30" s="854">
        <f t="shared" si="3"/>
        <v>22</v>
      </c>
      <c r="B30" s="855">
        <f t="shared" si="0"/>
        <v>0</v>
      </c>
      <c r="C30" s="856">
        <f t="shared" si="4"/>
        <v>0</v>
      </c>
      <c r="D30" s="857">
        <f t="shared" si="5"/>
        <v>0</v>
      </c>
      <c r="E30" s="858">
        <f>ROUND(((P$9-SUM(C$9:C29))*P$14/100)/12,0)</f>
        <v>631</v>
      </c>
      <c r="F30" s="859">
        <f t="shared" si="1"/>
        <v>631</v>
      </c>
      <c r="G30" s="869" t="s">
        <v>362</v>
      </c>
      <c r="H30" s="870">
        <f>SUM(F21:F32)</f>
        <v>7572</v>
      </c>
      <c r="I30" s="860"/>
      <c r="J30" s="860"/>
      <c r="K30" s="860"/>
      <c r="L30" s="860"/>
      <c r="M30" s="861">
        <f t="shared" si="2"/>
        <v>0</v>
      </c>
      <c r="N30" s="868"/>
      <c r="X30" s="718"/>
      <c r="Y30" s="718"/>
      <c r="Z30" s="718"/>
      <c r="AA30" s="827"/>
      <c r="AC30" s="827">
        <v>22</v>
      </c>
    </row>
    <row r="31" spans="1:29" s="828" customFormat="1" ht="18" customHeight="1">
      <c r="A31" s="854">
        <f t="shared" si="3"/>
        <v>23</v>
      </c>
      <c r="B31" s="855">
        <f t="shared" si="0"/>
        <v>0</v>
      </c>
      <c r="C31" s="856">
        <f t="shared" si="4"/>
        <v>0</v>
      </c>
      <c r="D31" s="857">
        <f t="shared" si="5"/>
        <v>0</v>
      </c>
      <c r="E31" s="858">
        <f>ROUND(((P$9-SUM(C$9:C30))*P$14/100)/12,0)</f>
        <v>631</v>
      </c>
      <c r="F31" s="859">
        <f t="shared" si="1"/>
        <v>631</v>
      </c>
      <c r="G31" s="873" t="s">
        <v>374</v>
      </c>
      <c r="H31" s="874">
        <f>SUM(B21:B32)</f>
        <v>0</v>
      </c>
      <c r="I31" s="860"/>
      <c r="J31" s="860"/>
      <c r="K31" s="860"/>
      <c r="L31" s="860"/>
      <c r="M31" s="861">
        <f t="shared" si="2"/>
        <v>0</v>
      </c>
      <c r="N31" s="868"/>
      <c r="X31" s="718"/>
      <c r="Y31" s="718"/>
      <c r="Z31" s="718"/>
      <c r="AA31" s="827"/>
      <c r="AC31" s="827">
        <v>23</v>
      </c>
    </row>
    <row r="32" spans="1:29" s="828" customFormat="1" ht="18" customHeight="1">
      <c r="A32" s="877">
        <f t="shared" si="3"/>
        <v>24</v>
      </c>
      <c r="B32" s="878">
        <f t="shared" si="0"/>
        <v>0</v>
      </c>
      <c r="C32" s="879">
        <f t="shared" si="4"/>
        <v>0</v>
      </c>
      <c r="D32" s="880">
        <f t="shared" si="5"/>
        <v>0</v>
      </c>
      <c r="E32" s="881">
        <f>ROUND(((P$9-SUM(C$9:C31))*P$14/100)/12,0)</f>
        <v>631</v>
      </c>
      <c r="F32" s="882">
        <f t="shared" si="1"/>
        <v>631</v>
      </c>
      <c r="G32" s="883" t="s">
        <v>376</v>
      </c>
      <c r="H32" s="884">
        <f>SUM(E21:E32)</f>
        <v>7572</v>
      </c>
      <c r="I32" s="885"/>
      <c r="J32" s="885"/>
      <c r="K32" s="885"/>
      <c r="L32" s="885"/>
      <c r="M32" s="886">
        <f t="shared" si="2"/>
        <v>0</v>
      </c>
      <c r="N32" s="868"/>
      <c r="X32" s="718"/>
      <c r="Y32" s="718"/>
      <c r="Z32" s="718"/>
      <c r="AA32" s="827"/>
      <c r="AC32" s="827">
        <v>24</v>
      </c>
    </row>
    <row r="33" spans="1:29" s="828" customFormat="1" ht="18" customHeight="1">
      <c r="A33" s="842">
        <f t="shared" si="3"/>
        <v>25</v>
      </c>
      <c r="B33" s="843">
        <f t="shared" si="0"/>
        <v>0</v>
      </c>
      <c r="C33" s="844">
        <f t="shared" si="4"/>
        <v>0</v>
      </c>
      <c r="D33" s="845">
        <f t="shared" si="5"/>
        <v>0</v>
      </c>
      <c r="E33" s="887">
        <f>ROUND(((P$9-SUM(C$9:C32))*P$14/100)/12,0)</f>
        <v>631</v>
      </c>
      <c r="F33" s="847">
        <f t="shared" si="1"/>
        <v>631</v>
      </c>
      <c r="G33" s="1060" t="s">
        <v>378</v>
      </c>
      <c r="H33" s="1061"/>
      <c r="I33" s="848"/>
      <c r="J33" s="848"/>
      <c r="K33" s="848"/>
      <c r="L33" s="848"/>
      <c r="M33" s="850">
        <f t="shared" si="2"/>
        <v>0</v>
      </c>
      <c r="N33" s="868"/>
      <c r="X33" s="718"/>
      <c r="Y33" s="718"/>
      <c r="Z33" s="718"/>
      <c r="AA33" s="827"/>
      <c r="AC33" s="827">
        <v>25</v>
      </c>
    </row>
    <row r="34" spans="1:29" s="828" customFormat="1" ht="18" customHeight="1">
      <c r="A34" s="854">
        <f t="shared" si="3"/>
        <v>26</v>
      </c>
      <c r="B34" s="855">
        <f t="shared" si="0"/>
        <v>0</v>
      </c>
      <c r="C34" s="856">
        <f t="shared" si="4"/>
        <v>0</v>
      </c>
      <c r="D34" s="857">
        <f t="shared" si="5"/>
        <v>0</v>
      </c>
      <c r="E34" s="858">
        <f>ROUND(((P$9-SUM(C$9:C33))*P$14/100)/12,0)</f>
        <v>631</v>
      </c>
      <c r="F34" s="859">
        <f t="shared" si="1"/>
        <v>631</v>
      </c>
      <c r="G34" s="1062"/>
      <c r="H34" s="1063"/>
      <c r="I34" s="860"/>
      <c r="J34" s="860"/>
      <c r="K34" s="860"/>
      <c r="L34" s="860"/>
      <c r="M34" s="861">
        <f t="shared" si="2"/>
        <v>0</v>
      </c>
      <c r="N34" s="868"/>
      <c r="X34" s="718"/>
      <c r="Y34" s="718"/>
      <c r="Z34" s="718"/>
      <c r="AA34" s="827"/>
      <c r="AC34" s="827">
        <v>26</v>
      </c>
    </row>
    <row r="35" spans="1:29" s="828" customFormat="1" ht="18" customHeight="1">
      <c r="A35" s="854">
        <f t="shared" si="3"/>
        <v>27</v>
      </c>
      <c r="B35" s="855">
        <f t="shared" si="0"/>
        <v>0</v>
      </c>
      <c r="C35" s="856">
        <f t="shared" si="4"/>
        <v>0</v>
      </c>
      <c r="D35" s="857">
        <f t="shared" si="5"/>
        <v>0</v>
      </c>
      <c r="E35" s="858">
        <f>ROUND(((P$9-SUM(C$9:C34))*P$14/100)/12,0)</f>
        <v>631</v>
      </c>
      <c r="F35" s="859">
        <f t="shared" si="1"/>
        <v>631</v>
      </c>
      <c r="G35" s="1062"/>
      <c r="H35" s="1063"/>
      <c r="I35" s="860"/>
      <c r="J35" s="860"/>
      <c r="K35" s="860"/>
      <c r="L35" s="860"/>
      <c r="M35" s="861">
        <f t="shared" si="2"/>
        <v>0</v>
      </c>
      <c r="N35" s="868"/>
      <c r="X35" s="718"/>
      <c r="Y35" s="718"/>
      <c r="Z35" s="718"/>
      <c r="AA35" s="827"/>
      <c r="AC35" s="827">
        <v>27</v>
      </c>
    </row>
    <row r="36" spans="1:29" s="828" customFormat="1" ht="18" customHeight="1">
      <c r="A36" s="854">
        <f t="shared" si="3"/>
        <v>28</v>
      </c>
      <c r="B36" s="855">
        <f t="shared" si="0"/>
        <v>0</v>
      </c>
      <c r="C36" s="856">
        <f t="shared" si="4"/>
        <v>0</v>
      </c>
      <c r="D36" s="857">
        <f t="shared" si="5"/>
        <v>0</v>
      </c>
      <c r="E36" s="858">
        <f>ROUND(((P$9-SUM(C$9:C35))*P$14/100)/12,0)</f>
        <v>631</v>
      </c>
      <c r="F36" s="859">
        <f t="shared" si="1"/>
        <v>631</v>
      </c>
      <c r="G36" s="1062"/>
      <c r="H36" s="1063"/>
      <c r="I36" s="860"/>
      <c r="J36" s="860"/>
      <c r="K36" s="860"/>
      <c r="L36" s="860"/>
      <c r="M36" s="861">
        <f t="shared" si="2"/>
        <v>0</v>
      </c>
      <c r="N36" s="900"/>
      <c r="X36" s="718"/>
      <c r="Y36" s="718"/>
      <c r="Z36" s="718"/>
      <c r="AA36" s="827"/>
      <c r="AC36" s="827">
        <v>28</v>
      </c>
    </row>
    <row r="37" spans="1:29" s="828" customFormat="1" ht="18" customHeight="1">
      <c r="A37" s="854">
        <f t="shared" si="3"/>
        <v>29</v>
      </c>
      <c r="B37" s="855">
        <f t="shared" si="0"/>
        <v>0</v>
      </c>
      <c r="C37" s="856">
        <f t="shared" si="4"/>
        <v>0</v>
      </c>
      <c r="D37" s="857">
        <f t="shared" si="5"/>
        <v>0</v>
      </c>
      <c r="E37" s="858">
        <f>ROUND(((P$9-SUM(C$9:C36))*P$14/100)/12,0)</f>
        <v>631</v>
      </c>
      <c r="F37" s="859">
        <f t="shared" si="1"/>
        <v>631</v>
      </c>
      <c r="G37" s="1062"/>
      <c r="H37" s="1063"/>
      <c r="I37" s="860"/>
      <c r="J37" s="860"/>
      <c r="K37" s="860"/>
      <c r="L37" s="860"/>
      <c r="M37" s="861">
        <f t="shared" si="2"/>
        <v>0</v>
      </c>
      <c r="N37" s="868"/>
      <c r="X37" s="718"/>
      <c r="Y37" s="718"/>
      <c r="Z37" s="718"/>
      <c r="AA37" s="827"/>
      <c r="AC37" s="827">
        <v>29</v>
      </c>
    </row>
    <row r="38" spans="1:29" s="828" customFormat="1" ht="18" customHeight="1">
      <c r="A38" s="854">
        <f t="shared" si="3"/>
        <v>30</v>
      </c>
      <c r="B38" s="855">
        <f t="shared" si="0"/>
        <v>0</v>
      </c>
      <c r="C38" s="856">
        <f t="shared" si="4"/>
        <v>0</v>
      </c>
      <c r="D38" s="857">
        <f t="shared" si="5"/>
        <v>0</v>
      </c>
      <c r="E38" s="858">
        <f>ROUND(((P$9-SUM(C$9:C37))*P$14/100)/12,0)</f>
        <v>631</v>
      </c>
      <c r="F38" s="859">
        <f t="shared" si="1"/>
        <v>631</v>
      </c>
      <c r="G38" s="1062"/>
      <c r="H38" s="1063"/>
      <c r="I38" s="860"/>
      <c r="J38" s="860"/>
      <c r="K38" s="860"/>
      <c r="L38" s="860"/>
      <c r="M38" s="861">
        <f t="shared" si="2"/>
        <v>0</v>
      </c>
      <c r="N38" s="868"/>
      <c r="X38" s="718"/>
      <c r="Y38" s="718"/>
      <c r="Z38" s="718"/>
      <c r="AA38" s="827"/>
      <c r="AC38" s="827">
        <v>30</v>
      </c>
    </row>
    <row r="39" spans="1:29" s="828" customFormat="1" ht="18" customHeight="1">
      <c r="A39" s="854">
        <f t="shared" si="3"/>
        <v>31</v>
      </c>
      <c r="B39" s="855">
        <f t="shared" si="0"/>
        <v>0</v>
      </c>
      <c r="C39" s="856">
        <f t="shared" si="4"/>
        <v>0</v>
      </c>
      <c r="D39" s="857">
        <f t="shared" si="5"/>
        <v>0</v>
      </c>
      <c r="E39" s="858">
        <f>ROUND(((P$9-SUM(C$9:C38))*P$14/100)/12,0)</f>
        <v>631</v>
      </c>
      <c r="F39" s="859">
        <f t="shared" si="1"/>
        <v>631</v>
      </c>
      <c r="G39" s="1062"/>
      <c r="H39" s="1063"/>
      <c r="I39" s="860"/>
      <c r="J39" s="860"/>
      <c r="K39" s="860"/>
      <c r="L39" s="860"/>
      <c r="M39" s="861">
        <f t="shared" si="2"/>
        <v>0</v>
      </c>
      <c r="N39" s="868"/>
      <c r="X39" s="718"/>
      <c r="Y39" s="718"/>
      <c r="Z39" s="718"/>
      <c r="AA39" s="827"/>
      <c r="AC39" s="827">
        <v>31</v>
      </c>
    </row>
    <row r="40" spans="1:29" s="828" customFormat="1" ht="18" customHeight="1">
      <c r="A40" s="854">
        <f t="shared" si="3"/>
        <v>32</v>
      </c>
      <c r="B40" s="855">
        <f t="shared" si="0"/>
        <v>0</v>
      </c>
      <c r="C40" s="856">
        <f t="shared" si="4"/>
        <v>0</v>
      </c>
      <c r="D40" s="857">
        <f t="shared" si="5"/>
        <v>0</v>
      </c>
      <c r="E40" s="858">
        <f>ROUND(((P$9-SUM(C$9:C39))*P$14/100)/12,0)</f>
        <v>631</v>
      </c>
      <c r="F40" s="859">
        <f t="shared" si="1"/>
        <v>631</v>
      </c>
      <c r="G40" s="1062"/>
      <c r="H40" s="1063"/>
      <c r="I40" s="860"/>
      <c r="J40" s="860"/>
      <c r="K40" s="860"/>
      <c r="L40" s="860"/>
      <c r="M40" s="861">
        <f t="shared" si="2"/>
        <v>0</v>
      </c>
      <c r="N40" s="868"/>
      <c r="X40" s="718"/>
      <c r="Y40" s="718"/>
      <c r="Z40" s="718"/>
      <c r="AA40" s="827"/>
      <c r="AC40" s="827">
        <v>32</v>
      </c>
    </row>
    <row r="41" spans="1:29" s="828" customFormat="1" ht="18" customHeight="1">
      <c r="A41" s="854">
        <f t="shared" si="3"/>
        <v>33</v>
      </c>
      <c r="B41" s="855">
        <f t="shared" si="0"/>
        <v>0</v>
      </c>
      <c r="C41" s="856">
        <f t="shared" si="4"/>
        <v>0</v>
      </c>
      <c r="D41" s="857">
        <f t="shared" si="5"/>
        <v>0</v>
      </c>
      <c r="E41" s="858">
        <f>ROUND(((P$9-SUM(C$9:C40))*P$14/100)/12,0)</f>
        <v>631</v>
      </c>
      <c r="F41" s="859">
        <f t="shared" si="1"/>
        <v>631</v>
      </c>
      <c r="G41" s="1062"/>
      <c r="H41" s="1063"/>
      <c r="I41" s="860"/>
      <c r="J41" s="860"/>
      <c r="K41" s="860"/>
      <c r="L41" s="860"/>
      <c r="M41" s="861">
        <f t="shared" si="2"/>
        <v>0</v>
      </c>
      <c r="N41" s="868"/>
      <c r="X41" s="718"/>
      <c r="Y41" s="718"/>
      <c r="Z41" s="718"/>
      <c r="AA41" s="827"/>
      <c r="AC41" s="827">
        <v>33</v>
      </c>
    </row>
    <row r="42" spans="1:29" s="828" customFormat="1" ht="18" customHeight="1">
      <c r="A42" s="854">
        <f t="shared" si="3"/>
        <v>34</v>
      </c>
      <c r="B42" s="855">
        <f t="shared" si="0"/>
        <v>0</v>
      </c>
      <c r="C42" s="856">
        <f t="shared" si="4"/>
        <v>0</v>
      </c>
      <c r="D42" s="857">
        <f t="shared" si="5"/>
        <v>0</v>
      </c>
      <c r="E42" s="858">
        <f>ROUND(((P$9-SUM(C$9:C41))*P$14/100)/12,0)</f>
        <v>631</v>
      </c>
      <c r="F42" s="859">
        <f t="shared" si="1"/>
        <v>631</v>
      </c>
      <c r="G42" s="869" t="s">
        <v>362</v>
      </c>
      <c r="H42" s="870">
        <f>SUM(F33:F44)</f>
        <v>11172</v>
      </c>
      <c r="I42" s="860"/>
      <c r="J42" s="860"/>
      <c r="K42" s="860"/>
      <c r="L42" s="860"/>
      <c r="M42" s="861">
        <f t="shared" si="2"/>
        <v>0</v>
      </c>
      <c r="N42" s="868"/>
      <c r="X42" s="718"/>
      <c r="Y42" s="718"/>
      <c r="Z42" s="718"/>
      <c r="AA42" s="827"/>
      <c r="AC42" s="827">
        <v>34</v>
      </c>
    </row>
    <row r="43" spans="1:29" s="828" customFormat="1" ht="18" customHeight="1">
      <c r="A43" s="854">
        <f t="shared" si="3"/>
        <v>35</v>
      </c>
      <c r="B43" s="855">
        <f t="shared" si="0"/>
        <v>0</v>
      </c>
      <c r="C43" s="856">
        <f t="shared" si="4"/>
        <v>0</v>
      </c>
      <c r="D43" s="857">
        <f t="shared" si="5"/>
        <v>0</v>
      </c>
      <c r="E43" s="858">
        <f>ROUND(((P$9-SUM(C$9:C42))*P$14/100)/12,0)</f>
        <v>631</v>
      </c>
      <c r="F43" s="859">
        <f t="shared" si="1"/>
        <v>631</v>
      </c>
      <c r="G43" s="873" t="s">
        <v>374</v>
      </c>
      <c r="H43" s="874">
        <f>SUM(B33:B44)</f>
        <v>3600</v>
      </c>
      <c r="I43" s="860"/>
      <c r="J43" s="860"/>
      <c r="K43" s="860"/>
      <c r="L43" s="860"/>
      <c r="M43" s="861">
        <f t="shared" si="2"/>
        <v>0</v>
      </c>
      <c r="N43" s="868"/>
      <c r="X43" s="718"/>
      <c r="Y43" s="718"/>
      <c r="Z43" s="718"/>
      <c r="AA43" s="827"/>
      <c r="AC43" s="827">
        <v>35</v>
      </c>
    </row>
    <row r="44" spans="1:27" s="828" customFormat="1" ht="18" customHeight="1">
      <c r="A44" s="877">
        <f t="shared" si="3"/>
        <v>36</v>
      </c>
      <c r="B44" s="878">
        <f t="shared" si="0"/>
        <v>3600</v>
      </c>
      <c r="C44" s="879">
        <f t="shared" si="4"/>
        <v>3600</v>
      </c>
      <c r="D44" s="880">
        <f t="shared" si="5"/>
        <v>0</v>
      </c>
      <c r="E44" s="881">
        <f>ROUND(((P$9-SUM(C$9:C43))*P$14/100)/12,0)</f>
        <v>631</v>
      </c>
      <c r="F44" s="882">
        <f t="shared" si="1"/>
        <v>4231</v>
      </c>
      <c r="G44" s="883" t="s">
        <v>376</v>
      </c>
      <c r="H44" s="884">
        <f>SUM(E33:E44)</f>
        <v>7572</v>
      </c>
      <c r="I44" s="885"/>
      <c r="J44" s="885"/>
      <c r="K44" s="885"/>
      <c r="L44" s="885"/>
      <c r="M44" s="886">
        <f t="shared" si="2"/>
        <v>0</v>
      </c>
      <c r="N44" s="868"/>
      <c r="X44" s="718"/>
      <c r="Y44" s="718"/>
      <c r="Z44" s="718"/>
      <c r="AA44" s="827"/>
    </row>
    <row r="45" spans="1:27" s="828" customFormat="1" ht="18" customHeight="1">
      <c r="A45" s="842">
        <f t="shared" si="3"/>
        <v>37</v>
      </c>
      <c r="B45" s="843">
        <f t="shared" si="0"/>
        <v>3325</v>
      </c>
      <c r="C45" s="844">
        <f>IF(($P$9-SUM($C$9:C44))&gt;0,$AA$9,0)</f>
        <v>3325</v>
      </c>
      <c r="D45" s="845">
        <f>IF(($P$10-SUM($D$9:D44))&gt;0,$AA$10,0)</f>
        <v>0</v>
      </c>
      <c r="E45" s="887">
        <f>ROUND(((P$9-SUM(C$9:C44))*P$14/100)/12,0)</f>
        <v>628</v>
      </c>
      <c r="F45" s="847">
        <f t="shared" si="1"/>
        <v>3953</v>
      </c>
      <c r="G45" s="1060" t="s">
        <v>379</v>
      </c>
      <c r="H45" s="1061"/>
      <c r="I45" s="848"/>
      <c r="J45" s="848"/>
      <c r="K45" s="848"/>
      <c r="L45" s="848"/>
      <c r="M45" s="850">
        <f t="shared" si="2"/>
        <v>0</v>
      </c>
      <c r="N45" s="868"/>
      <c r="X45" s="718"/>
      <c r="Y45" s="718"/>
      <c r="Z45" s="718"/>
      <c r="AA45" s="827"/>
    </row>
    <row r="46" spans="1:27" s="828" customFormat="1" ht="18" customHeight="1">
      <c r="A46" s="854">
        <f t="shared" si="3"/>
        <v>38</v>
      </c>
      <c r="B46" s="855">
        <f t="shared" si="0"/>
        <v>3325</v>
      </c>
      <c r="C46" s="856">
        <f>IF(($P$9-SUM($C$9:C45))&gt;0,$AA$9,0)</f>
        <v>3325</v>
      </c>
      <c r="D46" s="857">
        <f>IF(($P$10-SUM($D$9:D45))&gt;0,$AA$10,0)</f>
        <v>0</v>
      </c>
      <c r="E46" s="858">
        <f>ROUND(((P$9-SUM(C$9:C45))*P$14/100)/12,0)</f>
        <v>626</v>
      </c>
      <c r="F46" s="859">
        <f t="shared" si="1"/>
        <v>3951</v>
      </c>
      <c r="G46" s="1062"/>
      <c r="H46" s="1063"/>
      <c r="I46" s="860"/>
      <c r="J46" s="860"/>
      <c r="K46" s="860"/>
      <c r="L46" s="860"/>
      <c r="M46" s="861">
        <f t="shared" si="2"/>
        <v>0</v>
      </c>
      <c r="N46" s="868"/>
      <c r="X46" s="718"/>
      <c r="Y46" s="718"/>
      <c r="Z46" s="718"/>
      <c r="AA46" s="827"/>
    </row>
    <row r="47" spans="1:27" s="828" customFormat="1" ht="18" customHeight="1">
      <c r="A47" s="854">
        <f t="shared" si="3"/>
        <v>39</v>
      </c>
      <c r="B47" s="855">
        <f t="shared" si="0"/>
        <v>3325</v>
      </c>
      <c r="C47" s="856">
        <f>IF(($P$9-SUM($C$9:C46))&gt;0,$AA$9,0)</f>
        <v>3325</v>
      </c>
      <c r="D47" s="857">
        <f>IF(($P$10-SUM($D$9:D46))&gt;0,$AA$10,0)</f>
        <v>0</v>
      </c>
      <c r="E47" s="858">
        <f>ROUND(((P$9-SUM(C$9:C46))*P$14/100)/12,0)</f>
        <v>625</v>
      </c>
      <c r="F47" s="859">
        <f t="shared" si="1"/>
        <v>3950</v>
      </c>
      <c r="G47" s="1062"/>
      <c r="H47" s="1063"/>
      <c r="I47" s="860"/>
      <c r="J47" s="860"/>
      <c r="K47" s="860"/>
      <c r="L47" s="860"/>
      <c r="M47" s="861">
        <f t="shared" si="2"/>
        <v>0</v>
      </c>
      <c r="N47" s="868"/>
      <c r="X47" s="718"/>
      <c r="Y47" s="718"/>
      <c r="Z47" s="718"/>
      <c r="AA47" s="827"/>
    </row>
    <row r="48" spans="1:27" s="828" customFormat="1" ht="18" customHeight="1">
      <c r="A48" s="854">
        <f t="shared" si="3"/>
        <v>40</v>
      </c>
      <c r="B48" s="855">
        <f t="shared" si="0"/>
        <v>3325</v>
      </c>
      <c r="C48" s="856">
        <f>IF(($P$9-SUM($C$9:C47))&gt;0,$AA$9,0)</f>
        <v>3325</v>
      </c>
      <c r="D48" s="857">
        <f>IF(($P$10-SUM($D$9:D47))&gt;0,$AA$10,0)</f>
        <v>0</v>
      </c>
      <c r="E48" s="858">
        <f>ROUND(((P$9-SUM(C$9:C47))*P$14/100)/12,0)</f>
        <v>623</v>
      </c>
      <c r="F48" s="859">
        <f t="shared" si="1"/>
        <v>3948</v>
      </c>
      <c r="G48" s="1062"/>
      <c r="H48" s="1063"/>
      <c r="I48" s="860"/>
      <c r="J48" s="860"/>
      <c r="K48" s="860"/>
      <c r="L48" s="860"/>
      <c r="M48" s="861">
        <f t="shared" si="2"/>
        <v>0</v>
      </c>
      <c r="N48" s="868"/>
      <c r="X48" s="718"/>
      <c r="Y48" s="718"/>
      <c r="Z48" s="718"/>
      <c r="AA48" s="827"/>
    </row>
    <row r="49" spans="1:27" s="828" customFormat="1" ht="18" customHeight="1">
      <c r="A49" s="854">
        <f t="shared" si="3"/>
        <v>41</v>
      </c>
      <c r="B49" s="855">
        <f t="shared" si="0"/>
        <v>3325</v>
      </c>
      <c r="C49" s="856">
        <f>IF(($P$9-SUM($C$9:C48))&gt;0,$AA$9,0)</f>
        <v>3325</v>
      </c>
      <c r="D49" s="857">
        <f>IF(($P$10-SUM($D$9:D48))&gt;0,$AA$10,0)</f>
        <v>0</v>
      </c>
      <c r="E49" s="858">
        <f>ROUND(((P$9-SUM(C$9:C48))*P$14/100)/12,0)</f>
        <v>621</v>
      </c>
      <c r="F49" s="859">
        <f t="shared" si="1"/>
        <v>3946</v>
      </c>
      <c r="G49" s="1062"/>
      <c r="H49" s="1063"/>
      <c r="I49" s="860"/>
      <c r="J49" s="860"/>
      <c r="K49" s="860"/>
      <c r="L49" s="860"/>
      <c r="M49" s="861">
        <f t="shared" si="2"/>
        <v>0</v>
      </c>
      <c r="N49" s="868"/>
      <c r="X49" s="718"/>
      <c r="Y49" s="718"/>
      <c r="Z49" s="718"/>
      <c r="AA49" s="827"/>
    </row>
    <row r="50" spans="1:27" s="828" customFormat="1" ht="18" customHeight="1">
      <c r="A50" s="854">
        <f t="shared" si="3"/>
        <v>42</v>
      </c>
      <c r="B50" s="855">
        <f t="shared" si="0"/>
        <v>3325</v>
      </c>
      <c r="C50" s="856">
        <f>IF(($P$9-SUM($C$9:C49))&gt;0,$AA$9,0)</f>
        <v>3325</v>
      </c>
      <c r="D50" s="857">
        <f>IF(($P$10-SUM($D$9:D49))&gt;0,$AA$10,0)</f>
        <v>0</v>
      </c>
      <c r="E50" s="858">
        <f>ROUND(((P$9-SUM(C$9:C49))*P$14/100)/12,0)</f>
        <v>619</v>
      </c>
      <c r="F50" s="859">
        <f t="shared" si="1"/>
        <v>3944</v>
      </c>
      <c r="G50" s="1062"/>
      <c r="H50" s="1063"/>
      <c r="I50" s="860"/>
      <c r="J50" s="860"/>
      <c r="K50" s="860"/>
      <c r="L50" s="860"/>
      <c r="M50" s="861">
        <f t="shared" si="2"/>
        <v>0</v>
      </c>
      <c r="N50" s="868"/>
      <c r="X50" s="718"/>
      <c r="Y50" s="718"/>
      <c r="Z50" s="718"/>
      <c r="AA50" s="827"/>
    </row>
    <row r="51" spans="1:27" s="828" customFormat="1" ht="18" customHeight="1">
      <c r="A51" s="854">
        <f t="shared" si="3"/>
        <v>43</v>
      </c>
      <c r="B51" s="855">
        <f t="shared" si="0"/>
        <v>3325</v>
      </c>
      <c r="C51" s="856">
        <f>IF(($P$9-SUM($C$9:C50))&gt;0,$AA$9,0)</f>
        <v>3325</v>
      </c>
      <c r="D51" s="857">
        <f>IF(($P$10-SUM($D$9:D50))&gt;0,$AA$10,0)</f>
        <v>0</v>
      </c>
      <c r="E51" s="858">
        <f>ROUND(((P$9-SUM(C$9:C50))*P$14/100)/12,0)</f>
        <v>617</v>
      </c>
      <c r="F51" s="859">
        <f t="shared" si="1"/>
        <v>3942</v>
      </c>
      <c r="G51" s="1062"/>
      <c r="H51" s="1063"/>
      <c r="I51" s="860"/>
      <c r="J51" s="860"/>
      <c r="K51" s="860"/>
      <c r="L51" s="860"/>
      <c r="M51" s="861">
        <f t="shared" si="2"/>
        <v>0</v>
      </c>
      <c r="N51" s="868"/>
      <c r="X51" s="718"/>
      <c r="Y51" s="718"/>
      <c r="Z51" s="718"/>
      <c r="AA51" s="827"/>
    </row>
    <row r="52" spans="1:27" s="828" customFormat="1" ht="18" customHeight="1">
      <c r="A52" s="854">
        <f t="shared" si="3"/>
        <v>44</v>
      </c>
      <c r="B52" s="855">
        <f t="shared" si="0"/>
        <v>3325</v>
      </c>
      <c r="C52" s="856">
        <f>IF(($P$9-SUM($C$9:C51))&gt;0,$AA$9,0)</f>
        <v>3325</v>
      </c>
      <c r="D52" s="857">
        <f>IF(($P$10-SUM($D$9:D51))&gt;0,$AA$10,0)</f>
        <v>0</v>
      </c>
      <c r="E52" s="858">
        <f>ROUND(((P$9-SUM(C$9:C51))*P$14/100)/12,0)</f>
        <v>615</v>
      </c>
      <c r="F52" s="859">
        <f t="shared" si="1"/>
        <v>3940</v>
      </c>
      <c r="G52" s="1062"/>
      <c r="H52" s="1063"/>
      <c r="I52" s="860"/>
      <c r="J52" s="860"/>
      <c r="K52" s="860"/>
      <c r="L52" s="860"/>
      <c r="M52" s="861">
        <f t="shared" si="2"/>
        <v>0</v>
      </c>
      <c r="N52" s="868"/>
      <c r="X52" s="718"/>
      <c r="Y52" s="718"/>
      <c r="Z52" s="718"/>
      <c r="AA52" s="827"/>
    </row>
    <row r="53" spans="1:27" s="828" customFormat="1" ht="18" customHeight="1">
      <c r="A53" s="854">
        <f t="shared" si="3"/>
        <v>45</v>
      </c>
      <c r="B53" s="855">
        <f t="shared" si="0"/>
        <v>3325</v>
      </c>
      <c r="C53" s="856">
        <f>IF(($P$9-SUM($C$9:C52))&gt;0,$AA$9,0)</f>
        <v>3325</v>
      </c>
      <c r="D53" s="857">
        <f>IF(($P$10-SUM($D$9:D52))&gt;0,$AA$10,0)</f>
        <v>0</v>
      </c>
      <c r="E53" s="858">
        <f>ROUND(((P$9-SUM(C$9:C52))*P$14/100)/12,0)</f>
        <v>613</v>
      </c>
      <c r="F53" s="859">
        <f t="shared" si="1"/>
        <v>3938</v>
      </c>
      <c r="G53" s="1062"/>
      <c r="H53" s="1063"/>
      <c r="I53" s="860"/>
      <c r="J53" s="860"/>
      <c r="K53" s="860"/>
      <c r="L53" s="860"/>
      <c r="M53" s="861">
        <f t="shared" si="2"/>
        <v>0</v>
      </c>
      <c r="N53" s="868"/>
      <c r="X53" s="718"/>
      <c r="Y53" s="718"/>
      <c r="Z53" s="718"/>
      <c r="AA53" s="827"/>
    </row>
    <row r="54" spans="1:27" s="828" customFormat="1" ht="18" customHeight="1">
      <c r="A54" s="854">
        <f t="shared" si="3"/>
        <v>46</v>
      </c>
      <c r="B54" s="855">
        <f t="shared" si="0"/>
        <v>3325</v>
      </c>
      <c r="C54" s="856">
        <f>IF(($P$9-SUM($C$9:C53))&gt;0,$AA$9,0)</f>
        <v>3325</v>
      </c>
      <c r="D54" s="857">
        <f>IF(($P$10-SUM($D$9:D53))&gt;0,$AA$10,0)</f>
        <v>0</v>
      </c>
      <c r="E54" s="858">
        <f>ROUND(((P$9-SUM(C$9:C53))*P$14/100)/12,0)</f>
        <v>611</v>
      </c>
      <c r="F54" s="859">
        <f t="shared" si="1"/>
        <v>3936</v>
      </c>
      <c r="G54" s="869" t="s">
        <v>362</v>
      </c>
      <c r="H54" s="870">
        <f>SUM(F45:F56)</f>
        <v>47314</v>
      </c>
      <c r="I54" s="860"/>
      <c r="J54" s="860"/>
      <c r="K54" s="860"/>
      <c r="L54" s="860"/>
      <c r="M54" s="861">
        <f t="shared" si="2"/>
        <v>0</v>
      </c>
      <c r="N54" s="868"/>
      <c r="X54" s="718"/>
      <c r="Y54" s="718"/>
      <c r="Z54" s="718"/>
      <c r="AA54" s="827"/>
    </row>
    <row r="55" spans="1:27" s="828" customFormat="1" ht="18" customHeight="1">
      <c r="A55" s="854">
        <f t="shared" si="3"/>
        <v>47</v>
      </c>
      <c r="B55" s="855">
        <f t="shared" si="0"/>
        <v>3325</v>
      </c>
      <c r="C55" s="856">
        <f>IF(($P$9-SUM($C$9:C54))&gt;0,$AA$9,0)</f>
        <v>3325</v>
      </c>
      <c r="D55" s="857">
        <f>IF(($P$10-SUM($D$9:D54))&gt;0,$AA$10,0)</f>
        <v>0</v>
      </c>
      <c r="E55" s="858">
        <f>ROUND(((P$9-SUM(C$9:C54))*P$14/100)/12,0)</f>
        <v>609</v>
      </c>
      <c r="F55" s="859">
        <f t="shared" si="1"/>
        <v>3934</v>
      </c>
      <c r="G55" s="873" t="s">
        <v>374</v>
      </c>
      <c r="H55" s="874">
        <f>SUM(B45:B56)</f>
        <v>39900</v>
      </c>
      <c r="I55" s="860"/>
      <c r="J55" s="860"/>
      <c r="K55" s="860"/>
      <c r="L55" s="860"/>
      <c r="M55" s="861">
        <f t="shared" si="2"/>
        <v>0</v>
      </c>
      <c r="N55" s="868"/>
      <c r="X55" s="718"/>
      <c r="Y55" s="718"/>
      <c r="Z55" s="718"/>
      <c r="AA55" s="827"/>
    </row>
    <row r="56" spans="1:27" s="828" customFormat="1" ht="18" customHeight="1">
      <c r="A56" s="877">
        <f t="shared" si="3"/>
        <v>48</v>
      </c>
      <c r="B56" s="878">
        <f t="shared" si="0"/>
        <v>3325</v>
      </c>
      <c r="C56" s="879">
        <f>IF(($P$9-SUM($C$9:C55))&gt;0,$AA$9,0)</f>
        <v>3325</v>
      </c>
      <c r="D56" s="880">
        <f>IF(($P$10-SUM($D$9:D55))&gt;0,$AA$10,0)</f>
        <v>0</v>
      </c>
      <c r="E56" s="881">
        <f>ROUND(((P$9-SUM(C$9:C55))*P$14/100)/12,0)</f>
        <v>607</v>
      </c>
      <c r="F56" s="882">
        <f t="shared" si="1"/>
        <v>3932</v>
      </c>
      <c r="G56" s="883" t="s">
        <v>376</v>
      </c>
      <c r="H56" s="884">
        <f>SUM(E45:E56)</f>
        <v>7414</v>
      </c>
      <c r="I56" s="885"/>
      <c r="J56" s="885"/>
      <c r="K56" s="885"/>
      <c r="L56" s="885"/>
      <c r="M56" s="886">
        <f t="shared" si="2"/>
        <v>0</v>
      </c>
      <c r="N56" s="868"/>
      <c r="X56" s="718"/>
      <c r="Y56" s="718"/>
      <c r="Z56" s="718"/>
      <c r="AA56" s="827"/>
    </row>
    <row r="57" spans="1:27" s="828" customFormat="1" ht="18" customHeight="1">
      <c r="A57" s="842">
        <f t="shared" si="3"/>
        <v>49</v>
      </c>
      <c r="B57" s="843">
        <f t="shared" si="0"/>
        <v>3325</v>
      </c>
      <c r="C57" s="844">
        <f>IF(($P$9-SUM($C$9:C56))&gt;0,$AA$9,0)</f>
        <v>3325</v>
      </c>
      <c r="D57" s="845">
        <f>IF(($P$10-SUM($D$9:D56))&gt;0,$AA$10,0)</f>
        <v>0</v>
      </c>
      <c r="E57" s="887">
        <f>ROUND(((P$9-SUM(C$9:C56))*P$14/100)/12,0)</f>
        <v>605</v>
      </c>
      <c r="F57" s="847">
        <f t="shared" si="1"/>
        <v>3930</v>
      </c>
      <c r="G57" s="1060" t="s">
        <v>380</v>
      </c>
      <c r="H57" s="1061"/>
      <c r="I57" s="848"/>
      <c r="J57" s="848"/>
      <c r="K57" s="848"/>
      <c r="L57" s="848"/>
      <c r="M57" s="850">
        <f t="shared" si="2"/>
        <v>0</v>
      </c>
      <c r="N57" s="868"/>
      <c r="X57" s="718"/>
      <c r="Y57" s="718"/>
      <c r="Z57" s="718"/>
      <c r="AA57" s="827"/>
    </row>
    <row r="58" spans="1:27" s="828" customFormat="1" ht="18" customHeight="1">
      <c r="A58" s="854">
        <f t="shared" si="3"/>
        <v>50</v>
      </c>
      <c r="B58" s="855">
        <f t="shared" si="0"/>
        <v>3325</v>
      </c>
      <c r="C58" s="856">
        <f>IF(($P$9-SUM($C$9:C57))&gt;0,$AA$9,0)</f>
        <v>3325</v>
      </c>
      <c r="D58" s="857">
        <f>IF(($P$10-SUM($D$9:D57))&gt;0,$AA$10,0)</f>
        <v>0</v>
      </c>
      <c r="E58" s="858">
        <f>ROUND(((P$9-SUM(C$9:C57))*P$14/100)/12,0)</f>
        <v>603</v>
      </c>
      <c r="F58" s="859">
        <f t="shared" si="1"/>
        <v>3928</v>
      </c>
      <c r="G58" s="1062"/>
      <c r="H58" s="1063"/>
      <c r="I58" s="860"/>
      <c r="J58" s="860"/>
      <c r="K58" s="860"/>
      <c r="L58" s="860"/>
      <c r="M58" s="861">
        <f t="shared" si="2"/>
        <v>0</v>
      </c>
      <c r="N58" s="868"/>
      <c r="X58" s="718"/>
      <c r="Y58" s="718"/>
      <c r="Z58" s="718"/>
      <c r="AA58" s="827"/>
    </row>
    <row r="59" spans="1:27" s="828" customFormat="1" ht="18" customHeight="1">
      <c r="A59" s="854">
        <f t="shared" si="3"/>
        <v>51</v>
      </c>
      <c r="B59" s="855">
        <f t="shared" si="0"/>
        <v>3325</v>
      </c>
      <c r="C59" s="856">
        <f>IF(($P$9-SUM($C$9:C58))&gt;0,$AA$9,0)</f>
        <v>3325</v>
      </c>
      <c r="D59" s="857">
        <f>IF(($P$10-SUM($D$9:D58))&gt;0,$AA$10,0)</f>
        <v>0</v>
      </c>
      <c r="E59" s="858">
        <f>ROUND(((P$9-SUM(C$9:C58))*P$14/100)/12,0)</f>
        <v>601</v>
      </c>
      <c r="F59" s="859">
        <f t="shared" si="1"/>
        <v>3926</v>
      </c>
      <c r="G59" s="1062"/>
      <c r="H59" s="1063"/>
      <c r="I59" s="860"/>
      <c r="J59" s="860"/>
      <c r="K59" s="860"/>
      <c r="L59" s="860"/>
      <c r="M59" s="861">
        <f t="shared" si="2"/>
        <v>0</v>
      </c>
      <c r="N59" s="868"/>
      <c r="X59" s="718"/>
      <c r="Y59" s="718"/>
      <c r="Z59" s="718"/>
      <c r="AA59" s="827"/>
    </row>
    <row r="60" spans="1:27" s="828" customFormat="1" ht="18" customHeight="1">
      <c r="A60" s="854">
        <f t="shared" si="3"/>
        <v>52</v>
      </c>
      <c r="B60" s="855">
        <f t="shared" si="0"/>
        <v>3325</v>
      </c>
      <c r="C60" s="856">
        <f>IF(($P$9-SUM($C$9:C59))&gt;0,$AA$9,0)</f>
        <v>3325</v>
      </c>
      <c r="D60" s="857">
        <f>IF(($P$10-SUM($D$9:D59))&gt;0,$AA$10,0)</f>
        <v>0</v>
      </c>
      <c r="E60" s="858">
        <f>ROUND(((P$9-SUM(C$9:C59))*P$14/100)/12,0)</f>
        <v>599</v>
      </c>
      <c r="F60" s="859">
        <f t="shared" si="1"/>
        <v>3924</v>
      </c>
      <c r="G60" s="1062"/>
      <c r="H60" s="1063"/>
      <c r="I60" s="860"/>
      <c r="J60" s="860"/>
      <c r="K60" s="860"/>
      <c r="L60" s="860"/>
      <c r="M60" s="861">
        <f t="shared" si="2"/>
        <v>0</v>
      </c>
      <c r="N60" s="868"/>
      <c r="X60" s="718"/>
      <c r="Y60" s="718"/>
      <c r="Z60" s="718"/>
      <c r="AA60" s="827"/>
    </row>
    <row r="61" spans="1:27" s="828" customFormat="1" ht="18" customHeight="1">
      <c r="A61" s="854">
        <f t="shared" si="3"/>
        <v>53</v>
      </c>
      <c r="B61" s="855">
        <f t="shared" si="0"/>
        <v>3325</v>
      </c>
      <c r="C61" s="856">
        <f>IF(($P$9-SUM($C$9:C60))&gt;0,$AA$9,0)</f>
        <v>3325</v>
      </c>
      <c r="D61" s="857">
        <f>IF(($P$10-SUM($D$9:D60))&gt;0,$AA$10,0)</f>
        <v>0</v>
      </c>
      <c r="E61" s="858">
        <f>ROUND(((P$9-SUM(C$9:C60))*P$14/100)/12,0)</f>
        <v>597</v>
      </c>
      <c r="F61" s="859">
        <f t="shared" si="1"/>
        <v>3922</v>
      </c>
      <c r="G61" s="1062"/>
      <c r="H61" s="1063"/>
      <c r="I61" s="860"/>
      <c r="J61" s="860"/>
      <c r="K61" s="860"/>
      <c r="L61" s="860"/>
      <c r="M61" s="861">
        <f t="shared" si="2"/>
        <v>0</v>
      </c>
      <c r="N61" s="868"/>
      <c r="X61" s="718"/>
      <c r="Y61" s="718"/>
      <c r="Z61" s="718"/>
      <c r="AA61" s="827"/>
    </row>
    <row r="62" spans="1:27" s="828" customFormat="1" ht="18" customHeight="1">
      <c r="A62" s="854">
        <f t="shared" si="3"/>
        <v>54</v>
      </c>
      <c r="B62" s="855">
        <f t="shared" si="0"/>
        <v>3325</v>
      </c>
      <c r="C62" s="856">
        <f>IF(($P$9-SUM($C$9:C61))&gt;0,$AA$9,0)</f>
        <v>3325</v>
      </c>
      <c r="D62" s="857">
        <f>IF(($P$10-SUM($D$9:D61))&gt;0,$AA$10,0)</f>
        <v>0</v>
      </c>
      <c r="E62" s="858">
        <f>ROUND(((P$9-SUM(C$9:C61))*P$14/100)/12,0)</f>
        <v>595</v>
      </c>
      <c r="F62" s="859">
        <f t="shared" si="1"/>
        <v>3920</v>
      </c>
      <c r="G62" s="1062"/>
      <c r="H62" s="1063"/>
      <c r="I62" s="860"/>
      <c r="J62" s="860"/>
      <c r="K62" s="860"/>
      <c r="L62" s="860"/>
      <c r="M62" s="861">
        <f t="shared" si="2"/>
        <v>0</v>
      </c>
      <c r="N62" s="868"/>
      <c r="X62" s="718"/>
      <c r="Y62" s="718"/>
      <c r="Z62" s="718"/>
      <c r="AA62" s="827"/>
    </row>
    <row r="63" spans="1:27" s="828" customFormat="1" ht="18" customHeight="1">
      <c r="A63" s="854">
        <f t="shared" si="3"/>
        <v>55</v>
      </c>
      <c r="B63" s="855">
        <f t="shared" si="0"/>
        <v>3325</v>
      </c>
      <c r="C63" s="856">
        <f>IF(($P$9-SUM($C$9:C62))&gt;0,$AA$9,0)</f>
        <v>3325</v>
      </c>
      <c r="D63" s="857">
        <f>IF(($P$10-SUM($D$9:D62))&gt;0,$AA$10,0)</f>
        <v>0</v>
      </c>
      <c r="E63" s="858">
        <f>ROUND(((P$9-SUM(C$9:C62))*P$14/100)/12,0)</f>
        <v>594</v>
      </c>
      <c r="F63" s="859">
        <f t="shared" si="1"/>
        <v>3919</v>
      </c>
      <c r="G63" s="1062"/>
      <c r="H63" s="1063"/>
      <c r="I63" s="860"/>
      <c r="J63" s="860"/>
      <c r="K63" s="860"/>
      <c r="L63" s="860"/>
      <c r="M63" s="861">
        <f t="shared" si="2"/>
        <v>0</v>
      </c>
      <c r="N63" s="868"/>
      <c r="X63" s="718"/>
      <c r="Y63" s="718"/>
      <c r="Z63" s="718"/>
      <c r="AA63" s="827"/>
    </row>
    <row r="64" spans="1:27" s="828" customFormat="1" ht="18" customHeight="1">
      <c r="A64" s="854">
        <f t="shared" si="3"/>
        <v>56</v>
      </c>
      <c r="B64" s="855">
        <f t="shared" si="0"/>
        <v>3325</v>
      </c>
      <c r="C64" s="856">
        <f>IF(($P$9-SUM($C$9:C63))&gt;0,$AA$9,0)</f>
        <v>3325</v>
      </c>
      <c r="D64" s="857">
        <f>IF(($P$10-SUM($D$9:D63))&gt;0,$AA$10,0)</f>
        <v>0</v>
      </c>
      <c r="E64" s="858">
        <f>ROUND(((P$9-SUM(C$9:C63))*P$14/100)/12,0)</f>
        <v>592</v>
      </c>
      <c r="F64" s="859">
        <f t="shared" si="1"/>
        <v>3917</v>
      </c>
      <c r="G64" s="1062"/>
      <c r="H64" s="1063"/>
      <c r="I64" s="860"/>
      <c r="J64" s="860"/>
      <c r="K64" s="860"/>
      <c r="L64" s="860"/>
      <c r="M64" s="861">
        <f t="shared" si="2"/>
        <v>0</v>
      </c>
      <c r="N64" s="868"/>
      <c r="X64" s="718"/>
      <c r="Y64" s="718"/>
      <c r="Z64" s="718"/>
      <c r="AA64" s="827"/>
    </row>
    <row r="65" spans="1:27" s="828" customFormat="1" ht="18" customHeight="1">
      <c r="A65" s="854">
        <f t="shared" si="3"/>
        <v>57</v>
      </c>
      <c r="B65" s="855">
        <f t="shared" si="0"/>
        <v>3325</v>
      </c>
      <c r="C65" s="856">
        <f>IF(($P$9-SUM($C$9:C64))&gt;0,$AA$9,0)</f>
        <v>3325</v>
      </c>
      <c r="D65" s="857">
        <f>IF(($P$10-SUM($D$9:D64))&gt;0,$AA$10,0)</f>
        <v>0</v>
      </c>
      <c r="E65" s="858">
        <f>ROUND(((P$9-SUM(C$9:C64))*P$14/100)/12,0)</f>
        <v>590</v>
      </c>
      <c r="F65" s="859">
        <f t="shared" si="1"/>
        <v>3915</v>
      </c>
      <c r="G65" s="1062"/>
      <c r="H65" s="1063"/>
      <c r="I65" s="860"/>
      <c r="J65" s="860"/>
      <c r="K65" s="860"/>
      <c r="L65" s="860"/>
      <c r="M65" s="861">
        <f t="shared" si="2"/>
        <v>0</v>
      </c>
      <c r="N65" s="868"/>
      <c r="X65" s="718"/>
      <c r="Y65" s="718"/>
      <c r="Z65" s="718"/>
      <c r="AA65" s="827"/>
    </row>
    <row r="66" spans="1:27" s="828" customFormat="1" ht="18" customHeight="1">
      <c r="A66" s="854">
        <f t="shared" si="3"/>
        <v>58</v>
      </c>
      <c r="B66" s="855">
        <f t="shared" si="0"/>
        <v>3325</v>
      </c>
      <c r="C66" s="856">
        <f>IF(($P$9-SUM($C$9:C65))&gt;0,$AA$9,0)</f>
        <v>3325</v>
      </c>
      <c r="D66" s="857">
        <f>IF(($P$10-SUM($D$9:D65))&gt;0,$AA$10,0)</f>
        <v>0</v>
      </c>
      <c r="E66" s="858">
        <f>ROUND(((P$9-SUM(C$9:C65))*P$14/100)/12,0)</f>
        <v>588</v>
      </c>
      <c r="F66" s="859">
        <f t="shared" si="1"/>
        <v>3913</v>
      </c>
      <c r="G66" s="869" t="s">
        <v>362</v>
      </c>
      <c r="H66" s="870">
        <f>SUM(F57:F68)</f>
        <v>47034</v>
      </c>
      <c r="I66" s="860"/>
      <c r="J66" s="860"/>
      <c r="K66" s="860"/>
      <c r="L66" s="860"/>
      <c r="M66" s="861">
        <f t="shared" si="2"/>
        <v>0</v>
      </c>
      <c r="N66" s="868"/>
      <c r="X66" s="718"/>
      <c r="Y66" s="718"/>
      <c r="Z66" s="718"/>
      <c r="AA66" s="827"/>
    </row>
    <row r="67" spans="1:27" s="828" customFormat="1" ht="18" customHeight="1">
      <c r="A67" s="854">
        <f t="shared" si="3"/>
        <v>59</v>
      </c>
      <c r="B67" s="855">
        <f t="shared" si="0"/>
        <v>3325</v>
      </c>
      <c r="C67" s="856">
        <f>IF(($P$9-SUM($C$9:C66))&gt;0,$AA$9,0)</f>
        <v>3325</v>
      </c>
      <c r="D67" s="857">
        <f>IF(($P$10-SUM($D$9:D66))&gt;0,$AA$10,0)</f>
        <v>0</v>
      </c>
      <c r="E67" s="858">
        <f>ROUND(((P$9-SUM(C$9:C66))*P$14/100)/12,0)</f>
        <v>586</v>
      </c>
      <c r="F67" s="859">
        <f t="shared" si="1"/>
        <v>3911</v>
      </c>
      <c r="G67" s="873" t="s">
        <v>374</v>
      </c>
      <c r="H67" s="874">
        <f>SUM(B57:B68)</f>
        <v>39900</v>
      </c>
      <c r="I67" s="860"/>
      <c r="J67" s="860"/>
      <c r="K67" s="860"/>
      <c r="L67" s="860"/>
      <c r="M67" s="861">
        <f t="shared" si="2"/>
        <v>0</v>
      </c>
      <c r="N67" s="868"/>
      <c r="X67" s="718"/>
      <c r="Y67" s="718"/>
      <c r="Z67" s="718"/>
      <c r="AA67" s="827"/>
    </row>
    <row r="68" spans="1:27" s="828" customFormat="1" ht="18" customHeight="1">
      <c r="A68" s="877">
        <f t="shared" si="3"/>
        <v>60</v>
      </c>
      <c r="B68" s="878">
        <f t="shared" si="0"/>
        <v>3325</v>
      </c>
      <c r="C68" s="879">
        <f>IF(($P$9-SUM($C$9:C67))&gt;0,$AA$9,0)</f>
        <v>3325</v>
      </c>
      <c r="D68" s="880">
        <f>IF(($P$10-SUM($D$9:D67))&gt;0,$AA$10,0)</f>
        <v>0</v>
      </c>
      <c r="E68" s="881">
        <f>ROUND(((P$9-SUM(C$9:C67))*P$14/100)/12,0)</f>
        <v>584</v>
      </c>
      <c r="F68" s="882">
        <f t="shared" si="1"/>
        <v>3909</v>
      </c>
      <c r="G68" s="883" t="s">
        <v>376</v>
      </c>
      <c r="H68" s="884">
        <f>SUM(E57:E68)</f>
        <v>7134</v>
      </c>
      <c r="I68" s="885"/>
      <c r="J68" s="885"/>
      <c r="K68" s="885"/>
      <c r="L68" s="885"/>
      <c r="M68" s="886">
        <f t="shared" si="2"/>
        <v>0</v>
      </c>
      <c r="N68" s="868"/>
      <c r="X68" s="718"/>
      <c r="Y68" s="718"/>
      <c r="Z68" s="718"/>
      <c r="AA68" s="827"/>
    </row>
    <row r="69" spans="1:27" s="828" customFormat="1" ht="18" customHeight="1">
      <c r="A69" s="842">
        <f t="shared" si="3"/>
        <v>61</v>
      </c>
      <c r="B69" s="843">
        <f t="shared" si="0"/>
        <v>3325</v>
      </c>
      <c r="C69" s="844">
        <f>IF(($P$9-SUM($C$9:C68))&gt;0,$AA$9,0)</f>
        <v>3325</v>
      </c>
      <c r="D69" s="845">
        <f>IF(($P$10-SUM($D$9:D68))&gt;0,$AA$10,0)</f>
        <v>0</v>
      </c>
      <c r="E69" s="887">
        <f>ROUND(((P$9-SUM(C$9:C68))*P$14/100)/12,0)</f>
        <v>582</v>
      </c>
      <c r="F69" s="847">
        <f t="shared" si="1"/>
        <v>3907</v>
      </c>
      <c r="G69" s="1060" t="s">
        <v>381</v>
      </c>
      <c r="H69" s="1061"/>
      <c r="I69" s="848"/>
      <c r="J69" s="848"/>
      <c r="K69" s="848"/>
      <c r="L69" s="848"/>
      <c r="M69" s="850">
        <f t="shared" si="2"/>
        <v>0</v>
      </c>
      <c r="N69" s="868"/>
      <c r="X69" s="718"/>
      <c r="Y69" s="718"/>
      <c r="Z69" s="718"/>
      <c r="AA69" s="827"/>
    </row>
    <row r="70" spans="1:27" s="828" customFormat="1" ht="18" customHeight="1">
      <c r="A70" s="854">
        <f t="shared" si="3"/>
        <v>62</v>
      </c>
      <c r="B70" s="855">
        <f t="shared" si="0"/>
        <v>3325</v>
      </c>
      <c r="C70" s="856">
        <f>IF(($P$9-SUM($C$9:C69))&gt;0,$AA$9,0)</f>
        <v>3325</v>
      </c>
      <c r="D70" s="857">
        <f>IF(($P$10-SUM($D$9:D69))&gt;0,$AA$10,0)</f>
        <v>0</v>
      </c>
      <c r="E70" s="858">
        <f>ROUND(((P$9-SUM(C$9:C69))*P$14/100)/12,0)</f>
        <v>580</v>
      </c>
      <c r="F70" s="859">
        <f t="shared" si="1"/>
        <v>3905</v>
      </c>
      <c r="G70" s="1062"/>
      <c r="H70" s="1063"/>
      <c r="I70" s="860"/>
      <c r="J70" s="860"/>
      <c r="K70" s="860"/>
      <c r="L70" s="860"/>
      <c r="M70" s="861">
        <f t="shared" si="2"/>
        <v>0</v>
      </c>
      <c r="N70" s="868"/>
      <c r="X70" s="718"/>
      <c r="Y70" s="718"/>
      <c r="Z70" s="718"/>
      <c r="AA70" s="827"/>
    </row>
    <row r="71" spans="1:27" s="828" customFormat="1" ht="18" customHeight="1">
      <c r="A71" s="854">
        <f t="shared" si="3"/>
        <v>63</v>
      </c>
      <c r="B71" s="855">
        <f t="shared" si="0"/>
        <v>3325</v>
      </c>
      <c r="C71" s="856">
        <f>IF(($P$9-SUM($C$9:C70))&gt;0,$AA$9,0)</f>
        <v>3325</v>
      </c>
      <c r="D71" s="857">
        <f>IF(($P$10-SUM($D$9:D70))&gt;0,$AA$10,0)</f>
        <v>0</v>
      </c>
      <c r="E71" s="858">
        <f>ROUND(((P$9-SUM(C$9:C70))*P$14/100)/12,0)</f>
        <v>578</v>
      </c>
      <c r="F71" s="859">
        <f t="shared" si="1"/>
        <v>3903</v>
      </c>
      <c r="G71" s="1062"/>
      <c r="H71" s="1063"/>
      <c r="I71" s="860"/>
      <c r="J71" s="860"/>
      <c r="K71" s="860"/>
      <c r="L71" s="860"/>
      <c r="M71" s="861">
        <f t="shared" si="2"/>
        <v>0</v>
      </c>
      <c r="N71" s="868"/>
      <c r="X71" s="718"/>
      <c r="Y71" s="718"/>
      <c r="Z71" s="718"/>
      <c r="AA71" s="827"/>
    </row>
    <row r="72" spans="1:27" s="828" customFormat="1" ht="18" customHeight="1">
      <c r="A72" s="854">
        <f t="shared" si="3"/>
        <v>64</v>
      </c>
      <c r="B72" s="855">
        <f t="shared" si="0"/>
        <v>3325</v>
      </c>
      <c r="C72" s="856">
        <f>IF(($P$9-SUM($C$9:C71))&gt;0,$AA$9,0)</f>
        <v>3325</v>
      </c>
      <c r="D72" s="857">
        <f>IF(($P$10-SUM($D$9:D71))&gt;0,$AA$10,0)</f>
        <v>0</v>
      </c>
      <c r="E72" s="858">
        <f>ROUND(((P$9-SUM(C$9:C71))*P$14/100)/12,0)</f>
        <v>576</v>
      </c>
      <c r="F72" s="859">
        <f t="shared" si="1"/>
        <v>3901</v>
      </c>
      <c r="G72" s="1062"/>
      <c r="H72" s="1063"/>
      <c r="I72" s="860"/>
      <c r="J72" s="860"/>
      <c r="K72" s="860"/>
      <c r="L72" s="860"/>
      <c r="M72" s="861">
        <f t="shared" si="2"/>
        <v>0</v>
      </c>
      <c r="N72" s="868"/>
      <c r="X72" s="718"/>
      <c r="Y72" s="718"/>
      <c r="Z72" s="718"/>
      <c r="AA72" s="827"/>
    </row>
    <row r="73" spans="1:27" s="828" customFormat="1" ht="18" customHeight="1">
      <c r="A73" s="854">
        <f t="shared" si="3"/>
        <v>65</v>
      </c>
      <c r="B73" s="855">
        <f aca="true" t="shared" si="6" ref="B73:B136">SUM(C73:D73)</f>
        <v>3325</v>
      </c>
      <c r="C73" s="856">
        <f>IF(($P$9-SUM($C$9:C72))&gt;0,$AA$9,0)</f>
        <v>3325</v>
      </c>
      <c r="D73" s="857">
        <f>IF(($P$10-SUM($D$9:D72))&gt;0,$AA$10,0)</f>
        <v>0</v>
      </c>
      <c r="E73" s="858">
        <f>ROUND(((P$9-SUM(C$9:C72))*P$14/100)/12,0)</f>
        <v>574</v>
      </c>
      <c r="F73" s="859">
        <f aca="true" t="shared" si="7" ref="F73:F128">B73+E73</f>
        <v>3899</v>
      </c>
      <c r="G73" s="1062"/>
      <c r="H73" s="1063"/>
      <c r="I73" s="860"/>
      <c r="J73" s="860"/>
      <c r="K73" s="860"/>
      <c r="L73" s="860"/>
      <c r="M73" s="861">
        <f aca="true" t="shared" si="8" ref="M73:M136">SUM(I73:L73)</f>
        <v>0</v>
      </c>
      <c r="N73" s="868"/>
      <c r="X73" s="718"/>
      <c r="Y73" s="718"/>
      <c r="Z73" s="718"/>
      <c r="AA73" s="827"/>
    </row>
    <row r="74" spans="1:27" s="828" customFormat="1" ht="18" customHeight="1">
      <c r="A74" s="854">
        <f aca="true" t="shared" si="9" ref="A74:A137">IF(F74&gt;0,A73+1,0)</f>
        <v>66</v>
      </c>
      <c r="B74" s="855">
        <f t="shared" si="6"/>
        <v>3325</v>
      </c>
      <c r="C74" s="856">
        <f>IF(($P$9-SUM($C$9:C73))&gt;0,$AA$9,0)</f>
        <v>3325</v>
      </c>
      <c r="D74" s="857">
        <f>IF(($P$10-SUM($D$9:D73))&gt;0,$AA$10,0)</f>
        <v>0</v>
      </c>
      <c r="E74" s="858">
        <f>ROUND(((P$9-SUM(C$9:C73))*P$14/100)/12,0)</f>
        <v>572</v>
      </c>
      <c r="F74" s="859">
        <f t="shared" si="7"/>
        <v>3897</v>
      </c>
      <c r="G74" s="1062"/>
      <c r="H74" s="1063"/>
      <c r="I74" s="860"/>
      <c r="J74" s="860"/>
      <c r="K74" s="860"/>
      <c r="L74" s="860"/>
      <c r="M74" s="861">
        <f t="shared" si="8"/>
        <v>0</v>
      </c>
      <c r="N74" s="868"/>
      <c r="X74" s="718"/>
      <c r="Y74" s="718"/>
      <c r="Z74" s="718"/>
      <c r="AA74" s="827"/>
    </row>
    <row r="75" spans="1:27" s="828" customFormat="1" ht="18" customHeight="1">
      <c r="A75" s="854">
        <f t="shared" si="9"/>
        <v>67</v>
      </c>
      <c r="B75" s="855">
        <f t="shared" si="6"/>
        <v>3325</v>
      </c>
      <c r="C75" s="856">
        <f>IF(($P$9-SUM($C$9:C74))&gt;0,$AA$9,0)</f>
        <v>3325</v>
      </c>
      <c r="D75" s="857">
        <f>IF(($P$10-SUM($D$9:D74))&gt;0,$AA$10,0)</f>
        <v>0</v>
      </c>
      <c r="E75" s="858">
        <f>ROUND(((P$9-SUM(C$9:C74))*P$14/100)/12,0)</f>
        <v>570</v>
      </c>
      <c r="F75" s="859">
        <f t="shared" si="7"/>
        <v>3895</v>
      </c>
      <c r="G75" s="1062"/>
      <c r="H75" s="1063"/>
      <c r="I75" s="860"/>
      <c r="J75" s="860"/>
      <c r="K75" s="860"/>
      <c r="L75" s="860"/>
      <c r="M75" s="861">
        <f t="shared" si="8"/>
        <v>0</v>
      </c>
      <c r="N75" s="868"/>
      <c r="X75" s="718"/>
      <c r="Y75" s="718"/>
      <c r="Z75" s="718"/>
      <c r="AA75" s="827"/>
    </row>
    <row r="76" spans="1:27" s="828" customFormat="1" ht="18" customHeight="1">
      <c r="A76" s="854">
        <f t="shared" si="9"/>
        <v>68</v>
      </c>
      <c r="B76" s="855">
        <f t="shared" si="6"/>
        <v>3325</v>
      </c>
      <c r="C76" s="856">
        <f>IF(($P$9-SUM($C$9:C75))&gt;0,$AA$9,0)</f>
        <v>3325</v>
      </c>
      <c r="D76" s="857">
        <f>IF(($P$10-SUM($D$9:D75))&gt;0,$AA$10,0)</f>
        <v>0</v>
      </c>
      <c r="E76" s="858">
        <f>ROUND(((P$9-SUM(C$9:C75))*P$14/100)/12,0)</f>
        <v>568</v>
      </c>
      <c r="F76" s="859">
        <f t="shared" si="7"/>
        <v>3893</v>
      </c>
      <c r="G76" s="1062"/>
      <c r="H76" s="1063"/>
      <c r="I76" s="860"/>
      <c r="J76" s="860"/>
      <c r="K76" s="860"/>
      <c r="L76" s="860"/>
      <c r="M76" s="861">
        <f t="shared" si="8"/>
        <v>0</v>
      </c>
      <c r="N76" s="868"/>
      <c r="X76" s="718"/>
      <c r="Y76" s="718"/>
      <c r="Z76" s="718"/>
      <c r="AA76" s="827"/>
    </row>
    <row r="77" spans="1:27" s="828" customFormat="1" ht="18" customHeight="1">
      <c r="A77" s="854">
        <f t="shared" si="9"/>
        <v>69</v>
      </c>
      <c r="B77" s="855">
        <f t="shared" si="6"/>
        <v>3325</v>
      </c>
      <c r="C77" s="856">
        <f>IF(($P$9-SUM($C$9:C76))&gt;0,$AA$9,0)</f>
        <v>3325</v>
      </c>
      <c r="D77" s="857">
        <f>IF(($P$10-SUM($D$9:D76))&gt;0,$AA$10,0)</f>
        <v>0</v>
      </c>
      <c r="E77" s="858">
        <f>ROUND(((P$9-SUM(C$9:C76))*P$14/100)/12,0)</f>
        <v>566</v>
      </c>
      <c r="F77" s="859">
        <f t="shared" si="7"/>
        <v>3891</v>
      </c>
      <c r="G77" s="1062"/>
      <c r="H77" s="1063"/>
      <c r="I77" s="860"/>
      <c r="J77" s="860"/>
      <c r="K77" s="860"/>
      <c r="L77" s="860"/>
      <c r="M77" s="861">
        <f t="shared" si="8"/>
        <v>0</v>
      </c>
      <c r="N77" s="868"/>
      <c r="X77" s="718"/>
      <c r="Y77" s="718"/>
      <c r="Z77" s="718"/>
      <c r="AA77" s="827"/>
    </row>
    <row r="78" spans="1:27" s="828" customFormat="1" ht="18" customHeight="1">
      <c r="A78" s="854">
        <f t="shared" si="9"/>
        <v>70</v>
      </c>
      <c r="B78" s="855">
        <f t="shared" si="6"/>
        <v>3325</v>
      </c>
      <c r="C78" s="856">
        <f>IF(($P$9-SUM($C$9:C77))&gt;0,$AA$9,0)</f>
        <v>3325</v>
      </c>
      <c r="D78" s="857">
        <f>IF(($P$10-SUM($D$9:D77))&gt;0,$AA$10,0)</f>
        <v>0</v>
      </c>
      <c r="E78" s="858">
        <f>ROUND(((P$9-SUM(C$9:C77))*P$14/100)/12,0)</f>
        <v>564</v>
      </c>
      <c r="F78" s="859">
        <f t="shared" si="7"/>
        <v>3889</v>
      </c>
      <c r="G78" s="869" t="s">
        <v>362</v>
      </c>
      <c r="H78" s="870">
        <f>SUM(F69:F80)</f>
        <v>46753</v>
      </c>
      <c r="I78" s="860"/>
      <c r="J78" s="860"/>
      <c r="K78" s="860"/>
      <c r="L78" s="860"/>
      <c r="M78" s="861">
        <f t="shared" si="8"/>
        <v>0</v>
      </c>
      <c r="N78" s="868"/>
      <c r="X78" s="718"/>
      <c r="Y78" s="718"/>
      <c r="Z78" s="718"/>
      <c r="AA78" s="827"/>
    </row>
    <row r="79" spans="1:27" s="828" customFormat="1" ht="18" customHeight="1">
      <c r="A79" s="854">
        <f t="shared" si="9"/>
        <v>71</v>
      </c>
      <c r="B79" s="855">
        <f t="shared" si="6"/>
        <v>3325</v>
      </c>
      <c r="C79" s="856">
        <f>IF(($P$9-SUM($C$9:C78))&gt;0,$AA$9,0)</f>
        <v>3325</v>
      </c>
      <c r="D79" s="857">
        <f>IF(($P$10-SUM($D$9:D78))&gt;0,$AA$10,0)</f>
        <v>0</v>
      </c>
      <c r="E79" s="858">
        <f>ROUND(((P$9-SUM(C$9:C78))*P$14/100)/12,0)</f>
        <v>562</v>
      </c>
      <c r="F79" s="859">
        <f t="shared" si="7"/>
        <v>3887</v>
      </c>
      <c r="G79" s="873" t="s">
        <v>374</v>
      </c>
      <c r="H79" s="874">
        <f>SUM(B69:B80)</f>
        <v>39900</v>
      </c>
      <c r="I79" s="860"/>
      <c r="J79" s="860"/>
      <c r="K79" s="860"/>
      <c r="L79" s="860"/>
      <c r="M79" s="861">
        <f t="shared" si="8"/>
        <v>0</v>
      </c>
      <c r="N79" s="868"/>
      <c r="X79" s="718"/>
      <c r="Y79" s="718"/>
      <c r="Z79" s="718"/>
      <c r="AA79" s="827"/>
    </row>
    <row r="80" spans="1:27" s="828" customFormat="1" ht="18" customHeight="1">
      <c r="A80" s="877">
        <f t="shared" si="9"/>
        <v>72</v>
      </c>
      <c r="B80" s="878">
        <f t="shared" si="6"/>
        <v>3325</v>
      </c>
      <c r="C80" s="879">
        <f>IF(($P$9-SUM($C$9:C79))&gt;0,$AA$9,0)</f>
        <v>3325</v>
      </c>
      <c r="D80" s="880">
        <f>IF(($P$10-SUM($D$9:D79))&gt;0,$AA$10,0)</f>
        <v>0</v>
      </c>
      <c r="E80" s="881">
        <f>ROUND(((P$9-SUM(C$9:C79))*P$14/100)/12,0)</f>
        <v>561</v>
      </c>
      <c r="F80" s="882">
        <f t="shared" si="7"/>
        <v>3886</v>
      </c>
      <c r="G80" s="883" t="s">
        <v>376</v>
      </c>
      <c r="H80" s="884">
        <f>SUM(E69:E80)</f>
        <v>6853</v>
      </c>
      <c r="I80" s="885"/>
      <c r="J80" s="885"/>
      <c r="K80" s="885"/>
      <c r="L80" s="885"/>
      <c r="M80" s="886">
        <f t="shared" si="8"/>
        <v>0</v>
      </c>
      <c r="N80" s="868"/>
      <c r="X80" s="718"/>
      <c r="Y80" s="718"/>
      <c r="Z80" s="718"/>
      <c r="AA80" s="827"/>
    </row>
    <row r="81" spans="1:27" s="828" customFormat="1" ht="18" customHeight="1">
      <c r="A81" s="842">
        <f t="shared" si="9"/>
        <v>73</v>
      </c>
      <c r="B81" s="843">
        <f t="shared" si="6"/>
        <v>3325</v>
      </c>
      <c r="C81" s="844">
        <f>IF(($P$9-SUM($C$9:C80))&gt;0,$AA$9,0)</f>
        <v>3325</v>
      </c>
      <c r="D81" s="845">
        <f>IF(($P$10-SUM($D$9:D80))&gt;0,$AA$10,0)</f>
        <v>0</v>
      </c>
      <c r="E81" s="887">
        <f>ROUND(((P$9-SUM(C$9:C80))*P$14/100)/12,0)</f>
        <v>559</v>
      </c>
      <c r="F81" s="847">
        <f t="shared" si="7"/>
        <v>3884</v>
      </c>
      <c r="G81" s="1060" t="s">
        <v>382</v>
      </c>
      <c r="H81" s="1061"/>
      <c r="I81" s="848"/>
      <c r="J81" s="848"/>
      <c r="K81" s="848"/>
      <c r="L81" s="848"/>
      <c r="M81" s="850">
        <f t="shared" si="8"/>
        <v>0</v>
      </c>
      <c r="N81" s="868"/>
      <c r="X81" s="718"/>
      <c r="Y81" s="718"/>
      <c r="Z81" s="718"/>
      <c r="AA81" s="827"/>
    </row>
    <row r="82" spans="1:27" s="828" customFormat="1" ht="18" customHeight="1">
      <c r="A82" s="854">
        <f t="shared" si="9"/>
        <v>74</v>
      </c>
      <c r="B82" s="855">
        <f t="shared" si="6"/>
        <v>3325</v>
      </c>
      <c r="C82" s="856">
        <f>IF(($P$9-SUM($C$9:C81))&gt;0,$AA$9,0)</f>
        <v>3325</v>
      </c>
      <c r="D82" s="857">
        <f>IF(($P$10-SUM($D$9:D81))&gt;0,$AA$10,0)</f>
        <v>0</v>
      </c>
      <c r="E82" s="858">
        <f>ROUND(((P$9-SUM(C$9:C81))*P$14/100)/12,0)</f>
        <v>557</v>
      </c>
      <c r="F82" s="859">
        <f t="shared" si="7"/>
        <v>3882</v>
      </c>
      <c r="G82" s="1062"/>
      <c r="H82" s="1063"/>
      <c r="I82" s="860"/>
      <c r="J82" s="860"/>
      <c r="K82" s="860"/>
      <c r="L82" s="860"/>
      <c r="M82" s="861">
        <f t="shared" si="8"/>
        <v>0</v>
      </c>
      <c r="N82" s="868"/>
      <c r="X82" s="718"/>
      <c r="Y82" s="718"/>
      <c r="Z82" s="718"/>
      <c r="AA82" s="827"/>
    </row>
    <row r="83" spans="1:27" s="828" customFormat="1" ht="18" customHeight="1">
      <c r="A83" s="854">
        <f t="shared" si="9"/>
        <v>75</v>
      </c>
      <c r="B83" s="855">
        <f t="shared" si="6"/>
        <v>3325</v>
      </c>
      <c r="C83" s="856">
        <f>IF(($P$9-SUM($C$9:C82))&gt;0,$AA$9,0)</f>
        <v>3325</v>
      </c>
      <c r="D83" s="857">
        <f>IF(($P$10-SUM($D$9:D82))&gt;0,$AA$10,0)</f>
        <v>0</v>
      </c>
      <c r="E83" s="858">
        <f>ROUND(((P$9-SUM(C$9:C82))*P$14/100)/12,0)</f>
        <v>555</v>
      </c>
      <c r="F83" s="859">
        <f t="shared" si="7"/>
        <v>3880</v>
      </c>
      <c r="G83" s="1062"/>
      <c r="H83" s="1063"/>
      <c r="I83" s="860"/>
      <c r="J83" s="860"/>
      <c r="K83" s="860"/>
      <c r="L83" s="860"/>
      <c r="M83" s="861">
        <f t="shared" si="8"/>
        <v>0</v>
      </c>
      <c r="N83" s="868"/>
      <c r="X83" s="718"/>
      <c r="Y83" s="718"/>
      <c r="Z83" s="718"/>
      <c r="AA83" s="827"/>
    </row>
    <row r="84" spans="1:27" s="828" customFormat="1" ht="18" customHeight="1">
      <c r="A84" s="854">
        <f t="shared" si="9"/>
        <v>76</v>
      </c>
      <c r="B84" s="855">
        <f t="shared" si="6"/>
        <v>3325</v>
      </c>
      <c r="C84" s="856">
        <f>IF(($P$9-SUM($C$9:C83))&gt;0,$AA$9,0)</f>
        <v>3325</v>
      </c>
      <c r="D84" s="857">
        <f>IF(($P$10-SUM($D$9:D83))&gt;0,$AA$10,0)</f>
        <v>0</v>
      </c>
      <c r="E84" s="858">
        <f>ROUND(((P$9-SUM(C$9:C83))*P$14/100)/12,0)</f>
        <v>553</v>
      </c>
      <c r="F84" s="859">
        <f t="shared" si="7"/>
        <v>3878</v>
      </c>
      <c r="G84" s="1062"/>
      <c r="H84" s="1063"/>
      <c r="I84" s="860"/>
      <c r="J84" s="860"/>
      <c r="K84" s="860"/>
      <c r="L84" s="860"/>
      <c r="M84" s="861">
        <f t="shared" si="8"/>
        <v>0</v>
      </c>
      <c r="N84" s="868"/>
      <c r="X84" s="718"/>
      <c r="Y84" s="718"/>
      <c r="Z84" s="718"/>
      <c r="AA84" s="827"/>
    </row>
    <row r="85" spans="1:27" s="828" customFormat="1" ht="18" customHeight="1">
      <c r="A85" s="854">
        <f t="shared" si="9"/>
        <v>77</v>
      </c>
      <c r="B85" s="855">
        <f t="shared" si="6"/>
        <v>3325</v>
      </c>
      <c r="C85" s="856">
        <f>IF(($P$9-SUM($C$9:C84))&gt;0,$AA$9,0)</f>
        <v>3325</v>
      </c>
      <c r="D85" s="857">
        <f>IF(($P$10-SUM($D$9:D84))&gt;0,$AA$10,0)</f>
        <v>0</v>
      </c>
      <c r="E85" s="858">
        <f>ROUND(((P$9-SUM(C$9:C84))*P$14/100)/12,0)</f>
        <v>551</v>
      </c>
      <c r="F85" s="859">
        <f t="shared" si="7"/>
        <v>3876</v>
      </c>
      <c r="G85" s="1062"/>
      <c r="H85" s="1063"/>
      <c r="I85" s="860"/>
      <c r="J85" s="860"/>
      <c r="K85" s="860"/>
      <c r="L85" s="860"/>
      <c r="M85" s="861">
        <f t="shared" si="8"/>
        <v>0</v>
      </c>
      <c r="N85" s="868"/>
      <c r="X85" s="718"/>
      <c r="Y85" s="718"/>
      <c r="Z85" s="718"/>
      <c r="AA85" s="827"/>
    </row>
    <row r="86" spans="1:27" s="828" customFormat="1" ht="18" customHeight="1">
      <c r="A86" s="854">
        <f t="shared" si="9"/>
        <v>78</v>
      </c>
      <c r="B86" s="855">
        <f t="shared" si="6"/>
        <v>3325</v>
      </c>
      <c r="C86" s="856">
        <f>IF(($P$9-SUM($C$9:C85))&gt;0,$AA$9,0)</f>
        <v>3325</v>
      </c>
      <c r="D86" s="857">
        <f>IF(($P$10-SUM($D$9:D85))&gt;0,$AA$10,0)</f>
        <v>0</v>
      </c>
      <c r="E86" s="858">
        <f>ROUND(((P$9-SUM(C$9:C85))*P$14/100)/12,0)</f>
        <v>549</v>
      </c>
      <c r="F86" s="859">
        <f t="shared" si="7"/>
        <v>3874</v>
      </c>
      <c r="G86" s="1062"/>
      <c r="H86" s="1063"/>
      <c r="I86" s="860"/>
      <c r="J86" s="860"/>
      <c r="K86" s="860"/>
      <c r="L86" s="860"/>
      <c r="M86" s="861">
        <f t="shared" si="8"/>
        <v>0</v>
      </c>
      <c r="N86" s="868"/>
      <c r="X86" s="718"/>
      <c r="Y86" s="718"/>
      <c r="Z86" s="718"/>
      <c r="AA86" s="827"/>
    </row>
    <row r="87" spans="1:27" s="828" customFormat="1" ht="18" customHeight="1">
      <c r="A87" s="854">
        <f t="shared" si="9"/>
        <v>79</v>
      </c>
      <c r="B87" s="855">
        <f t="shared" si="6"/>
        <v>3325</v>
      </c>
      <c r="C87" s="856">
        <f>IF(($P$9-SUM($C$9:C86))&gt;0,$AA$9,0)</f>
        <v>3325</v>
      </c>
      <c r="D87" s="857">
        <f>IF(($P$10-SUM($D$9:D86))&gt;0,$AA$10,0)</f>
        <v>0</v>
      </c>
      <c r="E87" s="858">
        <f>ROUND(((P$9-SUM(C$9:C86))*P$14/100)/12,0)</f>
        <v>547</v>
      </c>
      <c r="F87" s="859">
        <f t="shared" si="7"/>
        <v>3872</v>
      </c>
      <c r="G87" s="1062"/>
      <c r="H87" s="1063"/>
      <c r="I87" s="860"/>
      <c r="J87" s="860"/>
      <c r="K87" s="860"/>
      <c r="L87" s="860"/>
      <c r="M87" s="861">
        <f t="shared" si="8"/>
        <v>0</v>
      </c>
      <c r="N87" s="868"/>
      <c r="X87" s="718"/>
      <c r="Y87" s="718"/>
      <c r="Z87" s="718"/>
      <c r="AA87" s="827"/>
    </row>
    <row r="88" spans="1:27" s="828" customFormat="1" ht="18" customHeight="1">
      <c r="A88" s="854">
        <f t="shared" si="9"/>
        <v>80</v>
      </c>
      <c r="B88" s="855">
        <f t="shared" si="6"/>
        <v>3325</v>
      </c>
      <c r="C88" s="856">
        <f>IF(($P$9-SUM($C$9:C87))&gt;0,$AA$9,0)</f>
        <v>3325</v>
      </c>
      <c r="D88" s="857">
        <f>IF(($P$10-SUM($D$9:D87))&gt;0,$AA$10,0)</f>
        <v>0</v>
      </c>
      <c r="E88" s="858">
        <f>ROUND(((P$9-SUM(C$9:C87))*P$14/100)/12,0)</f>
        <v>545</v>
      </c>
      <c r="F88" s="859">
        <f t="shared" si="7"/>
        <v>3870</v>
      </c>
      <c r="G88" s="1062"/>
      <c r="H88" s="1063"/>
      <c r="I88" s="860"/>
      <c r="J88" s="860"/>
      <c r="K88" s="860"/>
      <c r="L88" s="860"/>
      <c r="M88" s="861">
        <f t="shared" si="8"/>
        <v>0</v>
      </c>
      <c r="N88" s="868"/>
      <c r="X88" s="718"/>
      <c r="Y88" s="718"/>
      <c r="Z88" s="718"/>
      <c r="AA88" s="827"/>
    </row>
    <row r="89" spans="1:27" s="828" customFormat="1" ht="18" customHeight="1">
      <c r="A89" s="854">
        <f t="shared" si="9"/>
        <v>81</v>
      </c>
      <c r="B89" s="855">
        <f t="shared" si="6"/>
        <v>3325</v>
      </c>
      <c r="C89" s="856">
        <f>IF(($P$9-SUM($C$9:C88))&gt;0,$AA$9,0)</f>
        <v>3325</v>
      </c>
      <c r="D89" s="857">
        <f>IF(($P$10-SUM($D$9:D88))&gt;0,$AA$10,0)</f>
        <v>0</v>
      </c>
      <c r="E89" s="858">
        <f>ROUND(((P$9-SUM(C$9:C88))*P$14/100)/12,0)</f>
        <v>543</v>
      </c>
      <c r="F89" s="859">
        <f t="shared" si="7"/>
        <v>3868</v>
      </c>
      <c r="G89" s="1062"/>
      <c r="H89" s="1063"/>
      <c r="I89" s="860"/>
      <c r="J89" s="860"/>
      <c r="K89" s="860"/>
      <c r="L89" s="860"/>
      <c r="M89" s="861">
        <f t="shared" si="8"/>
        <v>0</v>
      </c>
      <c r="N89" s="868"/>
      <c r="X89" s="718"/>
      <c r="Y89" s="718"/>
      <c r="Z89" s="718"/>
      <c r="AA89" s="827"/>
    </row>
    <row r="90" spans="1:27" s="828" customFormat="1" ht="18" customHeight="1">
      <c r="A90" s="854">
        <f t="shared" si="9"/>
        <v>82</v>
      </c>
      <c r="B90" s="855">
        <f t="shared" si="6"/>
        <v>3325</v>
      </c>
      <c r="C90" s="856">
        <f>IF(($P$9-SUM($C$9:C89))&gt;0,$AA$9,0)</f>
        <v>3325</v>
      </c>
      <c r="D90" s="857">
        <f>IF(($P$10-SUM($D$9:D89))&gt;0,$AA$10,0)</f>
        <v>0</v>
      </c>
      <c r="E90" s="858">
        <f>ROUND(((P$9-SUM(C$9:C89))*P$14/100)/12,0)</f>
        <v>541</v>
      </c>
      <c r="F90" s="859">
        <f t="shared" si="7"/>
        <v>3866</v>
      </c>
      <c r="G90" s="869" t="s">
        <v>362</v>
      </c>
      <c r="H90" s="870">
        <f>SUM(F81:F92)</f>
        <v>46476</v>
      </c>
      <c r="I90" s="860"/>
      <c r="J90" s="860"/>
      <c r="K90" s="860"/>
      <c r="L90" s="860"/>
      <c r="M90" s="861">
        <f t="shared" si="8"/>
        <v>0</v>
      </c>
      <c r="N90" s="868"/>
      <c r="X90" s="718"/>
      <c r="Y90" s="718"/>
      <c r="Z90" s="718"/>
      <c r="AA90" s="827"/>
    </row>
    <row r="91" spans="1:27" s="828" customFormat="1" ht="18" customHeight="1">
      <c r="A91" s="854">
        <f t="shared" si="9"/>
        <v>83</v>
      </c>
      <c r="B91" s="855">
        <f t="shared" si="6"/>
        <v>3325</v>
      </c>
      <c r="C91" s="856">
        <f>IF(($P$9-SUM($C$9:C90))&gt;0,$AA$9,0)</f>
        <v>3325</v>
      </c>
      <c r="D91" s="857">
        <f>IF(($P$10-SUM($D$9:D90))&gt;0,$AA$10,0)</f>
        <v>0</v>
      </c>
      <c r="E91" s="858">
        <f>ROUND(((P$9-SUM(C$9:C90))*P$14/100)/12,0)</f>
        <v>539</v>
      </c>
      <c r="F91" s="859">
        <f t="shared" si="7"/>
        <v>3864</v>
      </c>
      <c r="G91" s="873" t="s">
        <v>374</v>
      </c>
      <c r="H91" s="874">
        <f>SUM(B81:B92)</f>
        <v>39900</v>
      </c>
      <c r="I91" s="860"/>
      <c r="J91" s="860"/>
      <c r="K91" s="860"/>
      <c r="L91" s="860"/>
      <c r="M91" s="861">
        <f t="shared" si="8"/>
        <v>0</v>
      </c>
      <c r="N91" s="868"/>
      <c r="X91" s="718"/>
      <c r="Y91" s="718"/>
      <c r="Z91" s="718"/>
      <c r="AA91" s="827"/>
    </row>
    <row r="92" spans="1:27" s="828" customFormat="1" ht="18" customHeight="1">
      <c r="A92" s="877">
        <f t="shared" si="9"/>
        <v>84</v>
      </c>
      <c r="B92" s="878">
        <f t="shared" si="6"/>
        <v>3325</v>
      </c>
      <c r="C92" s="879">
        <f>IF(($P$9-SUM($C$9:C91))&gt;0,$AA$9,0)</f>
        <v>3325</v>
      </c>
      <c r="D92" s="880">
        <f>IF(($P$10-SUM($D$9:D91))&gt;0,$AA$10,0)</f>
        <v>0</v>
      </c>
      <c r="E92" s="881">
        <f>ROUND(((P$9-SUM(C$9:C91))*P$14/100)/12,0)</f>
        <v>537</v>
      </c>
      <c r="F92" s="882">
        <f t="shared" si="7"/>
        <v>3862</v>
      </c>
      <c r="G92" s="883" t="s">
        <v>376</v>
      </c>
      <c r="H92" s="884">
        <f>SUM(E81:E92)</f>
        <v>6576</v>
      </c>
      <c r="I92" s="885"/>
      <c r="J92" s="885"/>
      <c r="K92" s="885"/>
      <c r="L92" s="885"/>
      <c r="M92" s="886">
        <f t="shared" si="8"/>
        <v>0</v>
      </c>
      <c r="N92" s="868"/>
      <c r="X92" s="718"/>
      <c r="Y92" s="718"/>
      <c r="Z92" s="718"/>
      <c r="AA92" s="827"/>
    </row>
    <row r="93" spans="1:27" s="828" customFormat="1" ht="18" customHeight="1">
      <c r="A93" s="842">
        <f t="shared" si="9"/>
        <v>85</v>
      </c>
      <c r="B93" s="843">
        <f t="shared" si="6"/>
        <v>3325</v>
      </c>
      <c r="C93" s="844">
        <f>IF(($P$9-SUM($C$9:C92))&gt;0,$AA$9,0)</f>
        <v>3325</v>
      </c>
      <c r="D93" s="845">
        <f>IF(($P$10-SUM($D$9:D92))&gt;0,$AA$10,0)</f>
        <v>0</v>
      </c>
      <c r="E93" s="887">
        <f>ROUND(((P$9-SUM(C$9:C92))*P$14/100)/12,0)</f>
        <v>535</v>
      </c>
      <c r="F93" s="847">
        <f t="shared" si="7"/>
        <v>3860</v>
      </c>
      <c r="G93" s="1060" t="s">
        <v>383</v>
      </c>
      <c r="H93" s="1061"/>
      <c r="I93" s="848"/>
      <c r="J93" s="848"/>
      <c r="K93" s="848"/>
      <c r="L93" s="848"/>
      <c r="M93" s="850">
        <f t="shared" si="8"/>
        <v>0</v>
      </c>
      <c r="N93" s="868"/>
      <c r="X93" s="718"/>
      <c r="Y93" s="718"/>
      <c r="Z93" s="718"/>
      <c r="AA93" s="827"/>
    </row>
    <row r="94" spans="1:27" s="828" customFormat="1" ht="18" customHeight="1">
      <c r="A94" s="854">
        <f t="shared" si="9"/>
        <v>86</v>
      </c>
      <c r="B94" s="855">
        <f t="shared" si="6"/>
        <v>3325</v>
      </c>
      <c r="C94" s="856">
        <f>IF(($P$9-SUM($C$9:C93))&gt;0,$AA$9,0)</f>
        <v>3325</v>
      </c>
      <c r="D94" s="857">
        <f>IF(($P$10-SUM($D$9:D93))&gt;0,$AA$10,0)</f>
        <v>0</v>
      </c>
      <c r="E94" s="858">
        <f>ROUND(((P$9-SUM(C$9:C93))*P$14/100)/12,0)</f>
        <v>533</v>
      </c>
      <c r="F94" s="859">
        <f t="shared" si="7"/>
        <v>3858</v>
      </c>
      <c r="G94" s="1062"/>
      <c r="H94" s="1063"/>
      <c r="I94" s="860"/>
      <c r="J94" s="860"/>
      <c r="K94" s="860"/>
      <c r="L94" s="860"/>
      <c r="M94" s="861">
        <f t="shared" si="8"/>
        <v>0</v>
      </c>
      <c r="N94" s="868"/>
      <c r="X94" s="718"/>
      <c r="Y94" s="718"/>
      <c r="Z94" s="718"/>
      <c r="AA94" s="827"/>
    </row>
    <row r="95" spans="1:27" s="828" customFormat="1" ht="18" customHeight="1">
      <c r="A95" s="854">
        <f t="shared" si="9"/>
        <v>87</v>
      </c>
      <c r="B95" s="855">
        <f t="shared" si="6"/>
        <v>3325</v>
      </c>
      <c r="C95" s="856">
        <f>IF(($P$9-SUM($C$9:C94))&gt;0,$AA$9,0)</f>
        <v>3325</v>
      </c>
      <c r="D95" s="857">
        <f>IF(($P$10-SUM($D$9:D94))&gt;0,$AA$10,0)</f>
        <v>0</v>
      </c>
      <c r="E95" s="858">
        <f>ROUND(((P$9-SUM(C$9:C94))*P$14/100)/12,0)</f>
        <v>531</v>
      </c>
      <c r="F95" s="859">
        <f t="shared" si="7"/>
        <v>3856</v>
      </c>
      <c r="G95" s="1062"/>
      <c r="H95" s="1063"/>
      <c r="I95" s="860"/>
      <c r="J95" s="860"/>
      <c r="K95" s="860"/>
      <c r="L95" s="860"/>
      <c r="M95" s="861">
        <f t="shared" si="8"/>
        <v>0</v>
      </c>
      <c r="N95" s="868"/>
      <c r="X95" s="718"/>
      <c r="Y95" s="718"/>
      <c r="Z95" s="718"/>
      <c r="AA95" s="827"/>
    </row>
    <row r="96" spans="1:27" s="828" customFormat="1" ht="18" customHeight="1">
      <c r="A96" s="854">
        <f t="shared" si="9"/>
        <v>88</v>
      </c>
      <c r="B96" s="855">
        <f t="shared" si="6"/>
        <v>3325</v>
      </c>
      <c r="C96" s="856">
        <f>IF(($P$9-SUM($C$9:C95))&gt;0,$AA$9,0)</f>
        <v>3325</v>
      </c>
      <c r="D96" s="857">
        <f>IF(($P$10-SUM($D$9:D95))&gt;0,$AA$10,0)</f>
        <v>0</v>
      </c>
      <c r="E96" s="858">
        <f>ROUND(((P$9-SUM(C$9:C95))*P$14/100)/12,0)</f>
        <v>530</v>
      </c>
      <c r="F96" s="859">
        <f t="shared" si="7"/>
        <v>3855</v>
      </c>
      <c r="G96" s="1062"/>
      <c r="H96" s="1063"/>
      <c r="I96" s="860"/>
      <c r="J96" s="860"/>
      <c r="K96" s="860"/>
      <c r="L96" s="860"/>
      <c r="M96" s="861">
        <f t="shared" si="8"/>
        <v>0</v>
      </c>
      <c r="N96" s="868"/>
      <c r="X96" s="718"/>
      <c r="Y96" s="718"/>
      <c r="Z96" s="718"/>
      <c r="AA96" s="827"/>
    </row>
    <row r="97" spans="1:27" s="828" customFormat="1" ht="18" customHeight="1">
      <c r="A97" s="854">
        <f t="shared" si="9"/>
        <v>89</v>
      </c>
      <c r="B97" s="855">
        <f t="shared" si="6"/>
        <v>3325</v>
      </c>
      <c r="C97" s="856">
        <f>IF(($P$9-SUM($C$9:C96))&gt;0,$AA$9,0)</f>
        <v>3325</v>
      </c>
      <c r="D97" s="857">
        <f>IF(($P$10-SUM($D$9:D96))&gt;0,$AA$10,0)</f>
        <v>0</v>
      </c>
      <c r="E97" s="858">
        <f>ROUND(((P$9-SUM(C$9:C96))*P$14/100)/12,0)</f>
        <v>528</v>
      </c>
      <c r="F97" s="859">
        <f t="shared" si="7"/>
        <v>3853</v>
      </c>
      <c r="G97" s="1062"/>
      <c r="H97" s="1063"/>
      <c r="I97" s="860"/>
      <c r="J97" s="860"/>
      <c r="K97" s="860"/>
      <c r="L97" s="860"/>
      <c r="M97" s="861">
        <f t="shared" si="8"/>
        <v>0</v>
      </c>
      <c r="N97" s="868"/>
      <c r="X97" s="718"/>
      <c r="Y97" s="718"/>
      <c r="Z97" s="718"/>
      <c r="AA97" s="827"/>
    </row>
    <row r="98" spans="1:27" s="828" customFormat="1" ht="18" customHeight="1">
      <c r="A98" s="854">
        <f t="shared" si="9"/>
        <v>90</v>
      </c>
      <c r="B98" s="855">
        <f t="shared" si="6"/>
        <v>3325</v>
      </c>
      <c r="C98" s="856">
        <f>IF(($P$9-SUM($C$9:C97))&gt;0,$AA$9,0)</f>
        <v>3325</v>
      </c>
      <c r="D98" s="857">
        <f>IF(($P$10-SUM($D$9:D97))&gt;0,$AA$10,0)</f>
        <v>0</v>
      </c>
      <c r="E98" s="858">
        <f>ROUND(((P$9-SUM(C$9:C97))*P$14/100)/12,0)</f>
        <v>526</v>
      </c>
      <c r="F98" s="859">
        <f t="shared" si="7"/>
        <v>3851</v>
      </c>
      <c r="G98" s="1062"/>
      <c r="H98" s="1063"/>
      <c r="I98" s="860"/>
      <c r="J98" s="860"/>
      <c r="K98" s="860"/>
      <c r="L98" s="860"/>
      <c r="M98" s="861">
        <f t="shared" si="8"/>
        <v>0</v>
      </c>
      <c r="N98" s="868"/>
      <c r="X98" s="718"/>
      <c r="Y98" s="718"/>
      <c r="Z98" s="718"/>
      <c r="AA98" s="827"/>
    </row>
    <row r="99" spans="1:27" s="828" customFormat="1" ht="18" customHeight="1">
      <c r="A99" s="854">
        <f t="shared" si="9"/>
        <v>91</v>
      </c>
      <c r="B99" s="855">
        <f t="shared" si="6"/>
        <v>3325</v>
      </c>
      <c r="C99" s="856">
        <f>IF(($P$9-SUM($C$9:C98))&gt;0,$AA$9,0)</f>
        <v>3325</v>
      </c>
      <c r="D99" s="857">
        <f>IF(($P$10-SUM($D$9:D98))&gt;0,$AA$10,0)</f>
        <v>0</v>
      </c>
      <c r="E99" s="858">
        <f>ROUND(((P$9-SUM(C$9:C98))*P$14/100)/12,0)</f>
        <v>524</v>
      </c>
      <c r="F99" s="859">
        <f t="shared" si="7"/>
        <v>3849</v>
      </c>
      <c r="G99" s="1062"/>
      <c r="H99" s="1063"/>
      <c r="I99" s="860"/>
      <c r="J99" s="860"/>
      <c r="K99" s="860"/>
      <c r="L99" s="860"/>
      <c r="M99" s="861">
        <f t="shared" si="8"/>
        <v>0</v>
      </c>
      <c r="N99" s="868"/>
      <c r="X99" s="718"/>
      <c r="Y99" s="718"/>
      <c r="Z99" s="718"/>
      <c r="AA99" s="827"/>
    </row>
    <row r="100" spans="1:27" s="828" customFormat="1" ht="18" customHeight="1">
      <c r="A100" s="854">
        <f t="shared" si="9"/>
        <v>92</v>
      </c>
      <c r="B100" s="855">
        <f t="shared" si="6"/>
        <v>3325</v>
      </c>
      <c r="C100" s="856">
        <f>IF(($P$9-SUM($C$9:C99))&gt;0,$AA$9,0)</f>
        <v>3325</v>
      </c>
      <c r="D100" s="857">
        <f>IF(($P$10-SUM($D$9:D99))&gt;0,$AA$10,0)</f>
        <v>0</v>
      </c>
      <c r="E100" s="858">
        <f>ROUND(((P$9-SUM(C$9:C99))*P$14/100)/12,0)</f>
        <v>522</v>
      </c>
      <c r="F100" s="859">
        <f t="shared" si="7"/>
        <v>3847</v>
      </c>
      <c r="G100" s="1062"/>
      <c r="H100" s="1063"/>
      <c r="I100" s="860"/>
      <c r="J100" s="860"/>
      <c r="K100" s="860"/>
      <c r="L100" s="860"/>
      <c r="M100" s="861">
        <f t="shared" si="8"/>
        <v>0</v>
      </c>
      <c r="N100" s="868"/>
      <c r="X100" s="718"/>
      <c r="Y100" s="718"/>
      <c r="Z100" s="718"/>
      <c r="AA100" s="827"/>
    </row>
    <row r="101" spans="1:27" s="828" customFormat="1" ht="18" customHeight="1">
      <c r="A101" s="854">
        <f t="shared" si="9"/>
        <v>93</v>
      </c>
      <c r="B101" s="855">
        <f t="shared" si="6"/>
        <v>3325</v>
      </c>
      <c r="C101" s="856">
        <f>IF(($P$9-SUM($C$9:C100))&gt;0,$AA$9,0)</f>
        <v>3325</v>
      </c>
      <c r="D101" s="857">
        <f>IF(($P$10-SUM($D$9:D100))&gt;0,$AA$10,0)</f>
        <v>0</v>
      </c>
      <c r="E101" s="858">
        <f>ROUND(((P$9-SUM(C$9:C100))*P$14/100)/12,0)</f>
        <v>520</v>
      </c>
      <c r="F101" s="859">
        <f t="shared" si="7"/>
        <v>3845</v>
      </c>
      <c r="G101" s="1062"/>
      <c r="H101" s="1063"/>
      <c r="I101" s="860"/>
      <c r="J101" s="860"/>
      <c r="K101" s="860"/>
      <c r="L101" s="860"/>
      <c r="M101" s="861">
        <f t="shared" si="8"/>
        <v>0</v>
      </c>
      <c r="N101" s="868"/>
      <c r="X101" s="718"/>
      <c r="Y101" s="718"/>
      <c r="Z101" s="718"/>
      <c r="AA101" s="827"/>
    </row>
    <row r="102" spans="1:27" s="828" customFormat="1" ht="18" customHeight="1">
      <c r="A102" s="854">
        <f t="shared" si="9"/>
        <v>94</v>
      </c>
      <c r="B102" s="855">
        <f t="shared" si="6"/>
        <v>3325</v>
      </c>
      <c r="C102" s="856">
        <f>IF(($P$9-SUM($C$9:C101))&gt;0,$AA$9,0)</f>
        <v>3325</v>
      </c>
      <c r="D102" s="857">
        <f>IF(($P$10-SUM($D$9:D101))&gt;0,$AA$10,0)</f>
        <v>0</v>
      </c>
      <c r="E102" s="858">
        <f>ROUND(((P$9-SUM(C$9:C101))*P$14/100)/12,0)</f>
        <v>518</v>
      </c>
      <c r="F102" s="859">
        <f t="shared" si="7"/>
        <v>3843</v>
      </c>
      <c r="G102" s="869" t="s">
        <v>362</v>
      </c>
      <c r="H102" s="870">
        <f>SUM(F93:F104)</f>
        <v>46197</v>
      </c>
      <c r="I102" s="860"/>
      <c r="J102" s="860"/>
      <c r="K102" s="860"/>
      <c r="L102" s="860"/>
      <c r="M102" s="861">
        <f t="shared" si="8"/>
        <v>0</v>
      </c>
      <c r="N102" s="868"/>
      <c r="X102" s="718"/>
      <c r="Y102" s="718"/>
      <c r="Z102" s="718"/>
      <c r="AA102" s="827"/>
    </row>
    <row r="103" spans="1:27" s="828" customFormat="1" ht="18" customHeight="1">
      <c r="A103" s="854">
        <f t="shared" si="9"/>
        <v>95</v>
      </c>
      <c r="B103" s="855">
        <f t="shared" si="6"/>
        <v>3325</v>
      </c>
      <c r="C103" s="856">
        <f>IF(($P$9-SUM($C$9:C102))&gt;0,$AA$9,0)</f>
        <v>3325</v>
      </c>
      <c r="D103" s="857">
        <f>IF(($P$10-SUM($D$9:D102))&gt;0,$AA$10,0)</f>
        <v>0</v>
      </c>
      <c r="E103" s="858">
        <f>ROUND(((P$9-SUM(C$9:C102))*P$14/100)/12,0)</f>
        <v>516</v>
      </c>
      <c r="F103" s="859">
        <f t="shared" si="7"/>
        <v>3841</v>
      </c>
      <c r="G103" s="873" t="s">
        <v>374</v>
      </c>
      <c r="H103" s="874">
        <f>SUM(B93:B104)</f>
        <v>39900</v>
      </c>
      <c r="I103" s="860"/>
      <c r="J103" s="860"/>
      <c r="K103" s="860"/>
      <c r="L103" s="860"/>
      <c r="M103" s="861">
        <f t="shared" si="8"/>
        <v>0</v>
      </c>
      <c r="N103" s="868"/>
      <c r="X103" s="718"/>
      <c r="Y103" s="718"/>
      <c r="Z103" s="718"/>
      <c r="AA103" s="827"/>
    </row>
    <row r="104" spans="1:27" s="828" customFormat="1" ht="18" customHeight="1">
      <c r="A104" s="877">
        <f t="shared" si="9"/>
        <v>96</v>
      </c>
      <c r="B104" s="878">
        <f t="shared" si="6"/>
        <v>3325</v>
      </c>
      <c r="C104" s="879">
        <f>IF(($P$9-SUM($C$9:C103))&gt;0,$AA$9,0)</f>
        <v>3325</v>
      </c>
      <c r="D104" s="880">
        <f>IF(($P$10-SUM($D$9:D103))&gt;0,$AA$10,0)</f>
        <v>0</v>
      </c>
      <c r="E104" s="881">
        <f>ROUND(((P$9-SUM(C$9:C103))*P$14/100)/12,0)</f>
        <v>514</v>
      </c>
      <c r="F104" s="882">
        <f t="shared" si="7"/>
        <v>3839</v>
      </c>
      <c r="G104" s="883" t="s">
        <v>376</v>
      </c>
      <c r="H104" s="884">
        <f>SUM(E93:E104)</f>
        <v>6297</v>
      </c>
      <c r="I104" s="885"/>
      <c r="J104" s="885"/>
      <c r="K104" s="885"/>
      <c r="L104" s="885"/>
      <c r="M104" s="886">
        <f t="shared" si="8"/>
        <v>0</v>
      </c>
      <c r="N104" s="868"/>
      <c r="X104" s="718"/>
      <c r="Y104" s="718"/>
      <c r="Z104" s="718"/>
      <c r="AA104" s="827"/>
    </row>
    <row r="105" spans="1:27" s="828" customFormat="1" ht="18" customHeight="1">
      <c r="A105" s="842">
        <f t="shared" si="9"/>
        <v>97</v>
      </c>
      <c r="B105" s="843">
        <f t="shared" si="6"/>
        <v>3325</v>
      </c>
      <c r="C105" s="844">
        <f>IF(($P$9-SUM($C$9:C104))&gt;0,$AA$9,0)</f>
        <v>3325</v>
      </c>
      <c r="D105" s="845">
        <f>IF(($P$10-SUM($D$9:D104))&gt;0,$AA$10,0)</f>
        <v>0</v>
      </c>
      <c r="E105" s="887">
        <f>ROUND(((P$9-SUM(C$9:C104))*P$14/100)/12,0)</f>
        <v>512</v>
      </c>
      <c r="F105" s="847">
        <f t="shared" si="7"/>
        <v>3837</v>
      </c>
      <c r="G105" s="1060" t="s">
        <v>384</v>
      </c>
      <c r="H105" s="1061"/>
      <c r="I105" s="848"/>
      <c r="J105" s="848"/>
      <c r="K105" s="848"/>
      <c r="L105" s="848"/>
      <c r="M105" s="850">
        <f t="shared" si="8"/>
        <v>0</v>
      </c>
      <c r="N105" s="868"/>
      <c r="X105" s="718"/>
      <c r="Y105" s="718"/>
      <c r="Z105" s="718"/>
      <c r="AA105" s="827"/>
    </row>
    <row r="106" spans="1:27" s="828" customFormat="1" ht="18" customHeight="1">
      <c r="A106" s="854">
        <f t="shared" si="9"/>
        <v>98</v>
      </c>
      <c r="B106" s="855">
        <f t="shared" si="6"/>
        <v>3325</v>
      </c>
      <c r="C106" s="856">
        <f>IF(($P$9-SUM($C$9:C105))&gt;0,$AA$9,0)</f>
        <v>3325</v>
      </c>
      <c r="D106" s="857">
        <f>IF(($P$10-SUM($D$9:D105))&gt;0,$AA$10,0)</f>
        <v>0</v>
      </c>
      <c r="E106" s="858">
        <f>ROUND(((P$9-SUM(C$9:C105))*P$14/100)/12,0)</f>
        <v>510</v>
      </c>
      <c r="F106" s="859">
        <f t="shared" si="7"/>
        <v>3835</v>
      </c>
      <c r="G106" s="1062"/>
      <c r="H106" s="1063"/>
      <c r="I106" s="860"/>
      <c r="J106" s="860"/>
      <c r="K106" s="860"/>
      <c r="L106" s="860"/>
      <c r="M106" s="861">
        <f t="shared" si="8"/>
        <v>0</v>
      </c>
      <c r="N106" s="868"/>
      <c r="X106" s="718"/>
      <c r="Y106" s="718"/>
      <c r="Z106" s="718"/>
      <c r="AA106" s="827"/>
    </row>
    <row r="107" spans="1:27" s="828" customFormat="1" ht="18" customHeight="1">
      <c r="A107" s="854">
        <f t="shared" si="9"/>
        <v>99</v>
      </c>
      <c r="B107" s="855">
        <f t="shared" si="6"/>
        <v>3325</v>
      </c>
      <c r="C107" s="856">
        <f>IF(($P$9-SUM($C$9:C106))&gt;0,$AA$9,0)</f>
        <v>3325</v>
      </c>
      <c r="D107" s="857">
        <f>IF(($P$10-SUM($D$9:D106))&gt;0,$AA$10,0)</f>
        <v>0</v>
      </c>
      <c r="E107" s="858">
        <f>ROUND(((P$9-SUM(C$9:C106))*P$14/100)/12,0)</f>
        <v>508</v>
      </c>
      <c r="F107" s="859">
        <f t="shared" si="7"/>
        <v>3833</v>
      </c>
      <c r="G107" s="1062"/>
      <c r="H107" s="1063"/>
      <c r="I107" s="860"/>
      <c r="J107" s="860"/>
      <c r="K107" s="860"/>
      <c r="L107" s="860"/>
      <c r="M107" s="861">
        <f t="shared" si="8"/>
        <v>0</v>
      </c>
      <c r="N107" s="868"/>
      <c r="X107" s="718"/>
      <c r="Y107" s="718"/>
      <c r="Z107" s="718"/>
      <c r="AA107" s="827"/>
    </row>
    <row r="108" spans="1:27" s="828" customFormat="1" ht="18" customHeight="1">
      <c r="A108" s="854">
        <f t="shared" si="9"/>
        <v>100</v>
      </c>
      <c r="B108" s="855">
        <f t="shared" si="6"/>
        <v>3325</v>
      </c>
      <c r="C108" s="856">
        <f>IF(($P$9-SUM($C$9:C107))&gt;0,$AA$9,0)</f>
        <v>3325</v>
      </c>
      <c r="D108" s="857">
        <f>IF(($P$10-SUM($D$9:D107))&gt;0,$AA$10,0)</f>
        <v>0</v>
      </c>
      <c r="E108" s="858">
        <f>ROUND(((P$9-SUM(C$9:C107))*P$14/100)/12,0)</f>
        <v>506</v>
      </c>
      <c r="F108" s="859">
        <f t="shared" si="7"/>
        <v>3831</v>
      </c>
      <c r="G108" s="1062"/>
      <c r="H108" s="1063"/>
      <c r="I108" s="860"/>
      <c r="J108" s="860"/>
      <c r="K108" s="860"/>
      <c r="L108" s="860"/>
      <c r="M108" s="861">
        <f t="shared" si="8"/>
        <v>0</v>
      </c>
      <c r="N108" s="868"/>
      <c r="X108" s="718"/>
      <c r="Y108" s="718"/>
      <c r="Z108" s="718"/>
      <c r="AA108" s="827"/>
    </row>
    <row r="109" spans="1:27" s="828" customFormat="1" ht="18" customHeight="1">
      <c r="A109" s="854">
        <f t="shared" si="9"/>
        <v>101</v>
      </c>
      <c r="B109" s="855">
        <f t="shared" si="6"/>
        <v>3325</v>
      </c>
      <c r="C109" s="856">
        <f>IF(($P$9-SUM($C$9:C108))&gt;0,$AA$9,0)</f>
        <v>3325</v>
      </c>
      <c r="D109" s="857">
        <f>IF(($P$10-SUM($D$9:D108))&gt;0,$AA$10,0)</f>
        <v>0</v>
      </c>
      <c r="E109" s="858">
        <f>ROUND(((P$9-SUM(C$9:C108))*P$14/100)/12,0)</f>
        <v>504</v>
      </c>
      <c r="F109" s="859">
        <f t="shared" si="7"/>
        <v>3829</v>
      </c>
      <c r="G109" s="1062"/>
      <c r="H109" s="1063"/>
      <c r="I109" s="860"/>
      <c r="J109" s="860"/>
      <c r="K109" s="860"/>
      <c r="L109" s="860"/>
      <c r="M109" s="861">
        <f t="shared" si="8"/>
        <v>0</v>
      </c>
      <c r="N109" s="868"/>
      <c r="X109" s="718"/>
      <c r="Y109" s="718"/>
      <c r="Z109" s="718"/>
      <c r="AA109" s="827"/>
    </row>
    <row r="110" spans="1:27" s="828" customFormat="1" ht="18" customHeight="1">
      <c r="A110" s="854">
        <f t="shared" si="9"/>
        <v>102</v>
      </c>
      <c r="B110" s="855">
        <f t="shared" si="6"/>
        <v>3325</v>
      </c>
      <c r="C110" s="856">
        <f>IF(($P$9-SUM($C$9:C109))&gt;0,$AA$9,0)</f>
        <v>3325</v>
      </c>
      <c r="D110" s="857">
        <f>IF(($P$10-SUM($D$9:D109))&gt;0,$AA$10,0)</f>
        <v>0</v>
      </c>
      <c r="E110" s="858">
        <f>ROUND(((P$9-SUM(C$9:C109))*P$14/100)/12,0)</f>
        <v>502</v>
      </c>
      <c r="F110" s="859">
        <f t="shared" si="7"/>
        <v>3827</v>
      </c>
      <c r="G110" s="1062"/>
      <c r="H110" s="1063"/>
      <c r="I110" s="860"/>
      <c r="J110" s="860"/>
      <c r="K110" s="860"/>
      <c r="L110" s="860"/>
      <c r="M110" s="861">
        <f t="shared" si="8"/>
        <v>0</v>
      </c>
      <c r="N110" s="868"/>
      <c r="X110" s="718"/>
      <c r="Y110" s="718"/>
      <c r="Z110" s="718"/>
      <c r="AA110" s="827"/>
    </row>
    <row r="111" spans="1:27" s="828" customFormat="1" ht="18" customHeight="1">
      <c r="A111" s="854">
        <f t="shared" si="9"/>
        <v>103</v>
      </c>
      <c r="B111" s="855">
        <f t="shared" si="6"/>
        <v>3325</v>
      </c>
      <c r="C111" s="856">
        <f>IF(($P$9-SUM($C$9:C110))&gt;0,$AA$9,0)</f>
        <v>3325</v>
      </c>
      <c r="D111" s="857">
        <f>IF(($P$10-SUM($D$9:D110))&gt;0,$AA$10,0)</f>
        <v>0</v>
      </c>
      <c r="E111" s="858">
        <f>ROUND(((P$9-SUM(C$9:C110))*P$14/100)/12,0)</f>
        <v>500</v>
      </c>
      <c r="F111" s="859">
        <f t="shared" si="7"/>
        <v>3825</v>
      </c>
      <c r="G111" s="1062"/>
      <c r="H111" s="1063"/>
      <c r="I111" s="860"/>
      <c r="J111" s="860"/>
      <c r="K111" s="860"/>
      <c r="L111" s="860"/>
      <c r="M111" s="861">
        <f t="shared" si="8"/>
        <v>0</v>
      </c>
      <c r="N111" s="868"/>
      <c r="X111" s="718"/>
      <c r="Y111" s="718"/>
      <c r="Z111" s="718"/>
      <c r="AA111" s="827"/>
    </row>
    <row r="112" spans="1:27" s="828" customFormat="1" ht="18" customHeight="1">
      <c r="A112" s="854">
        <f t="shared" si="9"/>
        <v>104</v>
      </c>
      <c r="B112" s="855">
        <f t="shared" si="6"/>
        <v>3325</v>
      </c>
      <c r="C112" s="856">
        <f>IF(($P$9-SUM($C$9:C111))&gt;0,$AA$9,0)</f>
        <v>3325</v>
      </c>
      <c r="D112" s="857">
        <f>IF(($P$10-SUM($D$9:D111))&gt;0,$AA$10,0)</f>
        <v>0</v>
      </c>
      <c r="E112" s="858">
        <f>ROUND(((P$9-SUM(C$9:C111))*P$14/100)/12,0)</f>
        <v>498</v>
      </c>
      <c r="F112" s="859">
        <f t="shared" si="7"/>
        <v>3823</v>
      </c>
      <c r="G112" s="1062"/>
      <c r="H112" s="1063"/>
      <c r="I112" s="860"/>
      <c r="J112" s="860"/>
      <c r="K112" s="860"/>
      <c r="L112" s="860"/>
      <c r="M112" s="861">
        <f t="shared" si="8"/>
        <v>0</v>
      </c>
      <c r="N112" s="868"/>
      <c r="X112" s="718"/>
      <c r="Y112" s="718"/>
      <c r="Z112" s="718"/>
      <c r="AA112" s="827"/>
    </row>
    <row r="113" spans="1:27" s="828" customFormat="1" ht="18" customHeight="1">
      <c r="A113" s="854">
        <f t="shared" si="9"/>
        <v>105</v>
      </c>
      <c r="B113" s="855">
        <f t="shared" si="6"/>
        <v>3325</v>
      </c>
      <c r="C113" s="856">
        <f>IF(($P$9-SUM($C$9:C112))&gt;0,$AA$9,0)</f>
        <v>3325</v>
      </c>
      <c r="D113" s="857">
        <f>IF(($P$10-SUM($D$9:D112))&gt;0,$AA$10,0)</f>
        <v>0</v>
      </c>
      <c r="E113" s="858">
        <f>ROUND(((P$9-SUM(C$9:C112))*P$14/100)/12,0)</f>
        <v>497</v>
      </c>
      <c r="F113" s="859">
        <f t="shared" si="7"/>
        <v>3822</v>
      </c>
      <c r="G113" s="1062"/>
      <c r="H113" s="1063"/>
      <c r="I113" s="860"/>
      <c r="J113" s="860"/>
      <c r="K113" s="860"/>
      <c r="L113" s="860"/>
      <c r="M113" s="861">
        <f t="shared" si="8"/>
        <v>0</v>
      </c>
      <c r="N113" s="868"/>
      <c r="X113" s="718"/>
      <c r="Y113" s="718"/>
      <c r="Z113" s="718"/>
      <c r="AA113" s="827"/>
    </row>
    <row r="114" spans="1:27" s="828" customFormat="1" ht="18" customHeight="1">
      <c r="A114" s="854">
        <f t="shared" si="9"/>
        <v>106</v>
      </c>
      <c r="B114" s="855">
        <f t="shared" si="6"/>
        <v>3325</v>
      </c>
      <c r="C114" s="856">
        <f>IF(($P$9-SUM($C$9:C113))&gt;0,$AA$9,0)</f>
        <v>3325</v>
      </c>
      <c r="D114" s="857">
        <f>IF(($P$10-SUM($D$9:D113))&gt;0,$AA$10,0)</f>
        <v>0</v>
      </c>
      <c r="E114" s="858">
        <f>ROUND(((P$9-SUM(C$9:C113))*P$14/100)/12,0)</f>
        <v>495</v>
      </c>
      <c r="F114" s="859">
        <f t="shared" si="7"/>
        <v>3820</v>
      </c>
      <c r="G114" s="869" t="s">
        <v>362</v>
      </c>
      <c r="H114" s="870">
        <f>SUM(F105:F116)</f>
        <v>45916</v>
      </c>
      <c r="I114" s="860"/>
      <c r="J114" s="860"/>
      <c r="K114" s="860"/>
      <c r="L114" s="860"/>
      <c r="M114" s="861">
        <f t="shared" si="8"/>
        <v>0</v>
      </c>
      <c r="N114" s="868"/>
      <c r="X114" s="718"/>
      <c r="Y114" s="718"/>
      <c r="Z114" s="718"/>
      <c r="AA114" s="827"/>
    </row>
    <row r="115" spans="1:27" s="828" customFormat="1" ht="18" customHeight="1">
      <c r="A115" s="854">
        <f t="shared" si="9"/>
        <v>107</v>
      </c>
      <c r="B115" s="855">
        <f t="shared" si="6"/>
        <v>3325</v>
      </c>
      <c r="C115" s="856">
        <f>IF(($P$9-SUM($C$9:C114))&gt;0,$AA$9,0)</f>
        <v>3325</v>
      </c>
      <c r="D115" s="857">
        <f>IF(($P$10-SUM($D$9:D114))&gt;0,$AA$10,0)</f>
        <v>0</v>
      </c>
      <c r="E115" s="858">
        <f>ROUND(((P$9-SUM(C$9:C114))*P$14/100)/12,0)</f>
        <v>493</v>
      </c>
      <c r="F115" s="859">
        <f t="shared" si="7"/>
        <v>3818</v>
      </c>
      <c r="G115" s="873" t="s">
        <v>374</v>
      </c>
      <c r="H115" s="874">
        <f>SUM(B105:B116)</f>
        <v>39900</v>
      </c>
      <c r="I115" s="860"/>
      <c r="J115" s="860"/>
      <c r="K115" s="860"/>
      <c r="L115" s="860"/>
      <c r="M115" s="861">
        <f t="shared" si="8"/>
        <v>0</v>
      </c>
      <c r="N115" s="868"/>
      <c r="X115" s="718"/>
      <c r="Y115" s="718"/>
      <c r="Z115" s="718"/>
      <c r="AA115" s="827"/>
    </row>
    <row r="116" spans="1:27" s="828" customFormat="1" ht="18" customHeight="1">
      <c r="A116" s="877">
        <f t="shared" si="9"/>
        <v>108</v>
      </c>
      <c r="B116" s="878">
        <f t="shared" si="6"/>
        <v>3325</v>
      </c>
      <c r="C116" s="879">
        <f>IF(($P$9-SUM($C$9:C115))&gt;0,$AA$9,0)</f>
        <v>3325</v>
      </c>
      <c r="D116" s="880">
        <f>IF(($P$10-SUM($D$9:D115))&gt;0,$AA$10,0)</f>
        <v>0</v>
      </c>
      <c r="E116" s="881">
        <f>ROUND(((P$9-SUM(C$9:C115))*P$14/100)/12,0)</f>
        <v>491</v>
      </c>
      <c r="F116" s="882">
        <f t="shared" si="7"/>
        <v>3816</v>
      </c>
      <c r="G116" s="883" t="s">
        <v>376</v>
      </c>
      <c r="H116" s="884">
        <f>SUM(E105:E116)</f>
        <v>6016</v>
      </c>
      <c r="I116" s="885"/>
      <c r="J116" s="885"/>
      <c r="K116" s="885"/>
      <c r="L116" s="885"/>
      <c r="M116" s="886">
        <f t="shared" si="8"/>
        <v>0</v>
      </c>
      <c r="N116" s="868"/>
      <c r="X116" s="718"/>
      <c r="Y116" s="718"/>
      <c r="Z116" s="718"/>
      <c r="AA116" s="827"/>
    </row>
    <row r="117" spans="1:27" s="828" customFormat="1" ht="18" customHeight="1">
      <c r="A117" s="842">
        <f t="shared" si="9"/>
        <v>109</v>
      </c>
      <c r="B117" s="843">
        <f t="shared" si="6"/>
        <v>3325</v>
      </c>
      <c r="C117" s="844">
        <f>IF(($P$9-SUM($C$9:C116))&gt;0,$AA$9,0)</f>
        <v>3325</v>
      </c>
      <c r="D117" s="845">
        <f>IF(($P$10-SUM($D$9:D116))&gt;0,$AA$10,0)</f>
        <v>0</v>
      </c>
      <c r="E117" s="887">
        <f>ROUND(((P$9-SUM(C$9:C116))*P$14/100)/12,0)</f>
        <v>489</v>
      </c>
      <c r="F117" s="847">
        <f t="shared" si="7"/>
        <v>3814</v>
      </c>
      <c r="G117" s="1060" t="s">
        <v>385</v>
      </c>
      <c r="H117" s="1061"/>
      <c r="I117" s="848"/>
      <c r="J117" s="848"/>
      <c r="K117" s="848"/>
      <c r="L117" s="848"/>
      <c r="M117" s="850">
        <f t="shared" si="8"/>
        <v>0</v>
      </c>
      <c r="N117" s="868"/>
      <c r="X117" s="718"/>
      <c r="Y117" s="718"/>
      <c r="Z117" s="718"/>
      <c r="AA117" s="827"/>
    </row>
    <row r="118" spans="1:27" s="828" customFormat="1" ht="18" customHeight="1">
      <c r="A118" s="854">
        <f t="shared" si="9"/>
        <v>110</v>
      </c>
      <c r="B118" s="855">
        <f t="shared" si="6"/>
        <v>3325</v>
      </c>
      <c r="C118" s="856">
        <f>IF(($P$9-SUM($C$9:C117))&gt;0,$AA$9,0)</f>
        <v>3325</v>
      </c>
      <c r="D118" s="857">
        <f>IF(($P$10-SUM($D$9:D117))&gt;0,$AA$10,0)</f>
        <v>0</v>
      </c>
      <c r="E118" s="858">
        <f>ROUND(((P$9-SUM(C$9:C117))*P$14/100)/12,0)</f>
        <v>487</v>
      </c>
      <c r="F118" s="859">
        <f t="shared" si="7"/>
        <v>3812</v>
      </c>
      <c r="G118" s="1062"/>
      <c r="H118" s="1063"/>
      <c r="I118" s="860"/>
      <c r="J118" s="860"/>
      <c r="K118" s="860"/>
      <c r="L118" s="860"/>
      <c r="M118" s="861">
        <f t="shared" si="8"/>
        <v>0</v>
      </c>
      <c r="N118" s="868"/>
      <c r="X118" s="718"/>
      <c r="Y118" s="718"/>
      <c r="Z118" s="718"/>
      <c r="AA118" s="827"/>
    </row>
    <row r="119" spans="1:27" s="828" customFormat="1" ht="18" customHeight="1">
      <c r="A119" s="854">
        <f t="shared" si="9"/>
        <v>111</v>
      </c>
      <c r="B119" s="855">
        <f t="shared" si="6"/>
        <v>3325</v>
      </c>
      <c r="C119" s="856">
        <f>IF(($P$9-SUM($C$9:C118))&gt;0,$AA$9,0)</f>
        <v>3325</v>
      </c>
      <c r="D119" s="857">
        <f>IF(($P$10-SUM($D$9:D118))&gt;0,$AA$10,0)</f>
        <v>0</v>
      </c>
      <c r="E119" s="858">
        <f>ROUND(((P$9-SUM(C$9:C118))*P$14/100)/12,0)</f>
        <v>485</v>
      </c>
      <c r="F119" s="859">
        <f t="shared" si="7"/>
        <v>3810</v>
      </c>
      <c r="G119" s="1062"/>
      <c r="H119" s="1063"/>
      <c r="I119" s="860"/>
      <c r="J119" s="860"/>
      <c r="K119" s="860"/>
      <c r="L119" s="860"/>
      <c r="M119" s="861">
        <f t="shared" si="8"/>
        <v>0</v>
      </c>
      <c r="N119" s="868"/>
      <c r="X119" s="718"/>
      <c r="Y119" s="718"/>
      <c r="Z119" s="718"/>
      <c r="AA119" s="827"/>
    </row>
    <row r="120" spans="1:27" s="828" customFormat="1" ht="18" customHeight="1">
      <c r="A120" s="854">
        <f t="shared" si="9"/>
        <v>112</v>
      </c>
      <c r="B120" s="855">
        <f t="shared" si="6"/>
        <v>3325</v>
      </c>
      <c r="C120" s="856">
        <f>IF(($P$9-SUM($C$9:C119))&gt;0,$AA$9,0)</f>
        <v>3325</v>
      </c>
      <c r="D120" s="857">
        <f>IF(($P$10-SUM($D$9:D119))&gt;0,$AA$10,0)</f>
        <v>0</v>
      </c>
      <c r="E120" s="858">
        <f>ROUND(((P$9-SUM(C$9:C119))*P$14/100)/12,0)</f>
        <v>483</v>
      </c>
      <c r="F120" s="859">
        <f t="shared" si="7"/>
        <v>3808</v>
      </c>
      <c r="G120" s="1062"/>
      <c r="H120" s="1063"/>
      <c r="I120" s="860"/>
      <c r="J120" s="860"/>
      <c r="K120" s="860"/>
      <c r="L120" s="860"/>
      <c r="M120" s="861">
        <f t="shared" si="8"/>
        <v>0</v>
      </c>
      <c r="N120" s="868"/>
      <c r="X120" s="718"/>
      <c r="Y120" s="718"/>
      <c r="Z120" s="718"/>
      <c r="AA120" s="827"/>
    </row>
    <row r="121" spans="1:27" s="828" customFormat="1" ht="18" customHeight="1">
      <c r="A121" s="854">
        <f t="shared" si="9"/>
        <v>113</v>
      </c>
      <c r="B121" s="855">
        <f t="shared" si="6"/>
        <v>3325</v>
      </c>
      <c r="C121" s="856">
        <f>IF(($P$9-SUM($C$9:C120))&gt;0,$AA$9,0)</f>
        <v>3325</v>
      </c>
      <c r="D121" s="857">
        <f>IF(($P$10-SUM($D$9:D120))&gt;0,$AA$10,0)</f>
        <v>0</v>
      </c>
      <c r="E121" s="858">
        <f>ROUND(((P$9-SUM(C$9:C120))*P$14/100)/12,0)</f>
        <v>481</v>
      </c>
      <c r="F121" s="859">
        <f t="shared" si="7"/>
        <v>3806</v>
      </c>
      <c r="G121" s="1062"/>
      <c r="H121" s="1063"/>
      <c r="I121" s="860"/>
      <c r="J121" s="860"/>
      <c r="K121" s="860"/>
      <c r="L121" s="860"/>
      <c r="M121" s="861">
        <f t="shared" si="8"/>
        <v>0</v>
      </c>
      <c r="N121" s="868"/>
      <c r="X121" s="718"/>
      <c r="Y121" s="718"/>
      <c r="Z121" s="718"/>
      <c r="AA121" s="827"/>
    </row>
    <row r="122" spans="1:27" s="828" customFormat="1" ht="18" customHeight="1">
      <c r="A122" s="854">
        <f t="shared" si="9"/>
        <v>114</v>
      </c>
      <c r="B122" s="855">
        <f t="shared" si="6"/>
        <v>3325</v>
      </c>
      <c r="C122" s="856">
        <f>IF(($P$9-SUM($C$9:C121))&gt;0,$AA$9,0)</f>
        <v>3325</v>
      </c>
      <c r="D122" s="857">
        <f>IF(($P$10-SUM($D$9:D121))&gt;0,$AA$10,0)</f>
        <v>0</v>
      </c>
      <c r="E122" s="858">
        <f>ROUND(((P$9-SUM(C$9:C121))*P$14/100)/12,0)</f>
        <v>479</v>
      </c>
      <c r="F122" s="859">
        <f t="shared" si="7"/>
        <v>3804</v>
      </c>
      <c r="G122" s="1062"/>
      <c r="H122" s="1063"/>
      <c r="I122" s="860"/>
      <c r="J122" s="860"/>
      <c r="K122" s="860"/>
      <c r="L122" s="860"/>
      <c r="M122" s="861">
        <f t="shared" si="8"/>
        <v>0</v>
      </c>
      <c r="N122" s="868"/>
      <c r="X122" s="718"/>
      <c r="Y122" s="718"/>
      <c r="Z122" s="718"/>
      <c r="AA122" s="827"/>
    </row>
    <row r="123" spans="1:27" s="828" customFormat="1" ht="18" customHeight="1">
      <c r="A123" s="854">
        <f t="shared" si="9"/>
        <v>115</v>
      </c>
      <c r="B123" s="855">
        <f t="shared" si="6"/>
        <v>3325</v>
      </c>
      <c r="C123" s="856">
        <f>IF(($P$9-SUM($C$9:C122))&gt;0,$AA$9,0)</f>
        <v>3325</v>
      </c>
      <c r="D123" s="857">
        <f>IF(($P$10-SUM($D$9:D122))&gt;0,$AA$10,0)</f>
        <v>0</v>
      </c>
      <c r="E123" s="858">
        <f>ROUND(((P$9-SUM(C$9:C122))*P$14/100)/12,0)</f>
        <v>477</v>
      </c>
      <c r="F123" s="859">
        <f t="shared" si="7"/>
        <v>3802</v>
      </c>
      <c r="G123" s="1062"/>
      <c r="H123" s="1063"/>
      <c r="I123" s="860"/>
      <c r="J123" s="860"/>
      <c r="K123" s="860"/>
      <c r="L123" s="860"/>
      <c r="M123" s="861">
        <f t="shared" si="8"/>
        <v>0</v>
      </c>
      <c r="N123" s="868"/>
      <c r="X123" s="718"/>
      <c r="Y123" s="718"/>
      <c r="Z123" s="718"/>
      <c r="AA123" s="827"/>
    </row>
    <row r="124" spans="1:27" s="828" customFormat="1" ht="18" customHeight="1">
      <c r="A124" s="854">
        <f t="shared" si="9"/>
        <v>116</v>
      </c>
      <c r="B124" s="855">
        <f t="shared" si="6"/>
        <v>3325</v>
      </c>
      <c r="C124" s="856">
        <f>IF(($P$9-SUM($C$9:C123))&gt;0,$AA$9,0)</f>
        <v>3325</v>
      </c>
      <c r="D124" s="857">
        <f>IF(($P$10-SUM($D$9:D123))&gt;0,$AA$10,0)</f>
        <v>0</v>
      </c>
      <c r="E124" s="858">
        <f>ROUND(((P$9-SUM(C$9:C123))*P$14/100)/12,0)</f>
        <v>475</v>
      </c>
      <c r="F124" s="859">
        <f t="shared" si="7"/>
        <v>3800</v>
      </c>
      <c r="G124" s="1062"/>
      <c r="H124" s="1063"/>
      <c r="I124" s="860"/>
      <c r="J124" s="860"/>
      <c r="K124" s="860"/>
      <c r="L124" s="860"/>
      <c r="M124" s="861">
        <f t="shared" si="8"/>
        <v>0</v>
      </c>
      <c r="N124" s="868"/>
      <c r="X124" s="718"/>
      <c r="Y124" s="718"/>
      <c r="Z124" s="718"/>
      <c r="AA124" s="827"/>
    </row>
    <row r="125" spans="1:27" s="828" customFormat="1" ht="18" customHeight="1">
      <c r="A125" s="854">
        <f t="shared" si="9"/>
        <v>117</v>
      </c>
      <c r="B125" s="855">
        <f t="shared" si="6"/>
        <v>3325</v>
      </c>
      <c r="C125" s="856">
        <f>IF(($P$9-SUM($C$9:C124))&gt;0,$AA$9,0)</f>
        <v>3325</v>
      </c>
      <c r="D125" s="857">
        <f>IF(($P$10-SUM($D$9:D124))&gt;0,$AA$10,0)</f>
        <v>0</v>
      </c>
      <c r="E125" s="858">
        <f>ROUND(((P$9-SUM(C$9:C124))*P$14/100)/12,0)</f>
        <v>473</v>
      </c>
      <c r="F125" s="859">
        <f t="shared" si="7"/>
        <v>3798</v>
      </c>
      <c r="G125" s="1062"/>
      <c r="H125" s="1063"/>
      <c r="I125" s="860"/>
      <c r="J125" s="860"/>
      <c r="K125" s="860"/>
      <c r="L125" s="860"/>
      <c r="M125" s="861">
        <f t="shared" si="8"/>
        <v>0</v>
      </c>
      <c r="N125" s="868"/>
      <c r="X125" s="718"/>
      <c r="Y125" s="718"/>
      <c r="Z125" s="718"/>
      <c r="AA125" s="827"/>
    </row>
    <row r="126" spans="1:27" s="828" customFormat="1" ht="18" customHeight="1">
      <c r="A126" s="854">
        <f t="shared" si="9"/>
        <v>118</v>
      </c>
      <c r="B126" s="855">
        <f t="shared" si="6"/>
        <v>3325</v>
      </c>
      <c r="C126" s="856">
        <f>IF(($P$9-SUM($C$9:C125))&gt;0,$AA$9,0)</f>
        <v>3325</v>
      </c>
      <c r="D126" s="857">
        <f>IF(($P$10-SUM($D$9:D125))&gt;0,$AA$10,0)</f>
        <v>0</v>
      </c>
      <c r="E126" s="858">
        <f>ROUND(((P$9-SUM(C$9:C125))*P$14/100)/12,0)</f>
        <v>471</v>
      </c>
      <c r="F126" s="859">
        <f t="shared" si="7"/>
        <v>3796</v>
      </c>
      <c r="G126" s="869" t="s">
        <v>362</v>
      </c>
      <c r="H126" s="870">
        <f>SUM(F117:F128)</f>
        <v>45636</v>
      </c>
      <c r="I126" s="860"/>
      <c r="J126" s="860"/>
      <c r="K126" s="860"/>
      <c r="L126" s="860"/>
      <c r="M126" s="861">
        <f t="shared" si="8"/>
        <v>0</v>
      </c>
      <c r="N126" s="868"/>
      <c r="X126" s="718"/>
      <c r="Y126" s="718"/>
      <c r="Z126" s="718"/>
      <c r="AA126" s="827"/>
    </row>
    <row r="127" spans="1:27" s="828" customFormat="1" ht="18" customHeight="1">
      <c r="A127" s="854">
        <f t="shared" si="9"/>
        <v>119</v>
      </c>
      <c r="B127" s="855">
        <f t="shared" si="6"/>
        <v>3325</v>
      </c>
      <c r="C127" s="856">
        <f>IF(($P$9-SUM($C$9:C126))&gt;0,$AA$9,0)</f>
        <v>3325</v>
      </c>
      <c r="D127" s="857">
        <f>IF(($P$10-SUM($D$9:D126))&gt;0,$AA$10,0)</f>
        <v>0</v>
      </c>
      <c r="E127" s="858">
        <f>ROUND(((P$9-SUM(C$9:C126))*P$14/100)/12,0)</f>
        <v>469</v>
      </c>
      <c r="F127" s="859">
        <f t="shared" si="7"/>
        <v>3794</v>
      </c>
      <c r="G127" s="873" t="s">
        <v>374</v>
      </c>
      <c r="H127" s="874">
        <f>SUM(B117:B128)</f>
        <v>39900</v>
      </c>
      <c r="I127" s="860"/>
      <c r="J127" s="860"/>
      <c r="K127" s="860"/>
      <c r="L127" s="860"/>
      <c r="M127" s="861">
        <f t="shared" si="8"/>
        <v>0</v>
      </c>
      <c r="N127" s="868"/>
      <c r="X127" s="718"/>
      <c r="Y127" s="718"/>
      <c r="Z127" s="718"/>
      <c r="AA127" s="827"/>
    </row>
    <row r="128" spans="1:27" s="828" customFormat="1" ht="18" customHeight="1">
      <c r="A128" s="877">
        <f t="shared" si="9"/>
        <v>120</v>
      </c>
      <c r="B128" s="878">
        <f t="shared" si="6"/>
        <v>3325</v>
      </c>
      <c r="C128" s="879">
        <f>IF(($P$9-SUM($C$9:C127))&gt;0,$AA$9,0)</f>
        <v>3325</v>
      </c>
      <c r="D128" s="880">
        <f>IF(($P$10-SUM($D$9:D127))&gt;0,$AA$10,0)</f>
        <v>0</v>
      </c>
      <c r="E128" s="881">
        <f>ROUND(((P$9-SUM(C$9:C127))*P$14/100)/12,0)</f>
        <v>467</v>
      </c>
      <c r="F128" s="882">
        <f t="shared" si="7"/>
        <v>3792</v>
      </c>
      <c r="G128" s="883" t="s">
        <v>376</v>
      </c>
      <c r="H128" s="884">
        <f>SUM(E117:E128)</f>
        <v>5736</v>
      </c>
      <c r="I128" s="885"/>
      <c r="J128" s="885"/>
      <c r="K128" s="885"/>
      <c r="L128" s="885"/>
      <c r="M128" s="886">
        <f t="shared" si="8"/>
        <v>0</v>
      </c>
      <c r="N128" s="868"/>
      <c r="X128" s="718"/>
      <c r="Y128" s="718"/>
      <c r="Z128" s="718"/>
      <c r="AA128" s="827"/>
    </row>
    <row r="129" spans="1:27" s="828" customFormat="1" ht="18" customHeight="1">
      <c r="A129" s="842">
        <f t="shared" si="9"/>
        <v>121</v>
      </c>
      <c r="B129" s="843">
        <f t="shared" si="6"/>
        <v>3325</v>
      </c>
      <c r="C129" s="844">
        <f>IF(($P$9-SUM($C$9:C128))&gt;0,$AA$9,0)</f>
        <v>3325</v>
      </c>
      <c r="D129" s="845">
        <f>IF(($P$10-SUM($D$9:D128))&gt;0,$AA$10,0)</f>
        <v>0</v>
      </c>
      <c r="E129" s="846">
        <f>IF(P$13&gt;1,"未定",ROUND(((P$9-SUM(C$9:C128))*P$14/100)/12,0))</f>
        <v>466</v>
      </c>
      <c r="F129" s="847">
        <f aca="true" t="shared" si="10" ref="F129:F192">IF(P$13&gt;1,"未定",B129+E129)</f>
        <v>3791</v>
      </c>
      <c r="G129" s="1060" t="s">
        <v>386</v>
      </c>
      <c r="H129" s="1061"/>
      <c r="I129" s="848"/>
      <c r="J129" s="848"/>
      <c r="K129" s="848"/>
      <c r="L129" s="848"/>
      <c r="M129" s="850">
        <f t="shared" si="8"/>
        <v>0</v>
      </c>
      <c r="N129" s="868"/>
      <c r="X129" s="718"/>
      <c r="Y129" s="718"/>
      <c r="Z129" s="718"/>
      <c r="AA129" s="827"/>
    </row>
    <row r="130" spans="1:27" s="828" customFormat="1" ht="18" customHeight="1">
      <c r="A130" s="854">
        <f t="shared" si="9"/>
        <v>122</v>
      </c>
      <c r="B130" s="855">
        <f t="shared" si="6"/>
        <v>3325</v>
      </c>
      <c r="C130" s="856">
        <f>IF(($P$9-SUM($C$9:C129))&gt;0,$AA$9,0)</f>
        <v>3325</v>
      </c>
      <c r="D130" s="857">
        <f>IF(($P$10-SUM($D$9:D129))&gt;0,$AA$10,0)</f>
        <v>0</v>
      </c>
      <c r="E130" s="858">
        <f>IF(P$13&gt;1,"未定",ROUND(((P$9-SUM(C$9:C129))*P$14/100)/12,0))</f>
        <v>464</v>
      </c>
      <c r="F130" s="859">
        <f t="shared" si="10"/>
        <v>3789</v>
      </c>
      <c r="G130" s="1062"/>
      <c r="H130" s="1063"/>
      <c r="I130" s="860"/>
      <c r="J130" s="860"/>
      <c r="K130" s="860"/>
      <c r="L130" s="860"/>
      <c r="M130" s="861">
        <f t="shared" si="8"/>
        <v>0</v>
      </c>
      <c r="N130" s="868"/>
      <c r="X130" s="718"/>
      <c r="Y130" s="718"/>
      <c r="Z130" s="718"/>
      <c r="AA130" s="827"/>
    </row>
    <row r="131" spans="1:27" s="828" customFormat="1" ht="18" customHeight="1">
      <c r="A131" s="854">
        <f t="shared" si="9"/>
        <v>123</v>
      </c>
      <c r="B131" s="855">
        <f t="shared" si="6"/>
        <v>3325</v>
      </c>
      <c r="C131" s="856">
        <f>IF(($P$9-SUM($C$9:C130))&gt;0,$AA$9,0)</f>
        <v>3325</v>
      </c>
      <c r="D131" s="857">
        <f>IF(($P$10-SUM($D$9:D130))&gt;0,$AA$10,0)</f>
        <v>0</v>
      </c>
      <c r="E131" s="858">
        <f>IF(P$13&gt;1,"未定",ROUND(((P$9-SUM(C$9:C130))*P$14/100)/12,0))</f>
        <v>462</v>
      </c>
      <c r="F131" s="859">
        <f t="shared" si="10"/>
        <v>3787</v>
      </c>
      <c r="G131" s="1062"/>
      <c r="H131" s="1063"/>
      <c r="I131" s="860"/>
      <c r="J131" s="860"/>
      <c r="K131" s="860"/>
      <c r="L131" s="860"/>
      <c r="M131" s="861">
        <f t="shared" si="8"/>
        <v>0</v>
      </c>
      <c r="N131" s="868"/>
      <c r="X131" s="718"/>
      <c r="Y131" s="718"/>
      <c r="Z131" s="718"/>
      <c r="AA131" s="827"/>
    </row>
    <row r="132" spans="1:27" s="828" customFormat="1" ht="18" customHeight="1">
      <c r="A132" s="854">
        <f t="shared" si="9"/>
        <v>124</v>
      </c>
      <c r="B132" s="855">
        <f t="shared" si="6"/>
        <v>3325</v>
      </c>
      <c r="C132" s="856">
        <f>IF(($P$9-SUM($C$9:C131))&gt;0,$AA$9,0)</f>
        <v>3325</v>
      </c>
      <c r="D132" s="857">
        <f>IF(($P$10-SUM($D$9:D131))&gt;0,$AA$10,0)</f>
        <v>0</v>
      </c>
      <c r="E132" s="858">
        <f>IF(P$13&gt;1,"未定",ROUND(((P$9-SUM(C$9:C131))*P$14/100)/12,0))</f>
        <v>460</v>
      </c>
      <c r="F132" s="859">
        <f t="shared" si="10"/>
        <v>3785</v>
      </c>
      <c r="G132" s="1062"/>
      <c r="H132" s="1063"/>
      <c r="I132" s="860"/>
      <c r="J132" s="860"/>
      <c r="K132" s="860"/>
      <c r="L132" s="860"/>
      <c r="M132" s="861">
        <f t="shared" si="8"/>
        <v>0</v>
      </c>
      <c r="N132" s="868"/>
      <c r="X132" s="718"/>
      <c r="Y132" s="718"/>
      <c r="Z132" s="718"/>
      <c r="AA132" s="827"/>
    </row>
    <row r="133" spans="1:27" s="828" customFormat="1" ht="18" customHeight="1">
      <c r="A133" s="854">
        <f t="shared" si="9"/>
        <v>125</v>
      </c>
      <c r="B133" s="855">
        <f t="shared" si="6"/>
        <v>3325</v>
      </c>
      <c r="C133" s="856">
        <f>IF(($P$9-SUM($C$9:C132))&gt;0,$AA$9,0)</f>
        <v>3325</v>
      </c>
      <c r="D133" s="857">
        <f>IF(($P$10-SUM($D$9:D132))&gt;0,$AA$10,0)</f>
        <v>0</v>
      </c>
      <c r="E133" s="858">
        <f>IF(P$13&gt;1,"未定",ROUND(((P$9-SUM(C$9:C132))*P$14/100)/12,0))</f>
        <v>458</v>
      </c>
      <c r="F133" s="859">
        <f t="shared" si="10"/>
        <v>3783</v>
      </c>
      <c r="G133" s="1062"/>
      <c r="H133" s="1063"/>
      <c r="I133" s="860"/>
      <c r="J133" s="860"/>
      <c r="K133" s="860"/>
      <c r="L133" s="860"/>
      <c r="M133" s="861">
        <f t="shared" si="8"/>
        <v>0</v>
      </c>
      <c r="N133" s="868"/>
      <c r="X133" s="718"/>
      <c r="Y133" s="718"/>
      <c r="Z133" s="718"/>
      <c r="AA133" s="827"/>
    </row>
    <row r="134" spans="1:27" s="828" customFormat="1" ht="18" customHeight="1">
      <c r="A134" s="854">
        <f t="shared" si="9"/>
        <v>126</v>
      </c>
      <c r="B134" s="855">
        <f t="shared" si="6"/>
        <v>3325</v>
      </c>
      <c r="C134" s="856">
        <f>IF(($P$9-SUM($C$9:C133))&gt;0,$AA$9,0)</f>
        <v>3325</v>
      </c>
      <c r="D134" s="857">
        <f>IF(($P$10-SUM($D$9:D133))&gt;0,$AA$10,0)</f>
        <v>0</v>
      </c>
      <c r="E134" s="858">
        <f>IF(P$13&gt;1,"未定",ROUND(((P$9-SUM(C$9:C133))*P$14/100)/12,0))</f>
        <v>456</v>
      </c>
      <c r="F134" s="859">
        <f t="shared" si="10"/>
        <v>3781</v>
      </c>
      <c r="G134" s="1062"/>
      <c r="H134" s="1063"/>
      <c r="I134" s="860"/>
      <c r="J134" s="860"/>
      <c r="K134" s="860"/>
      <c r="L134" s="860"/>
      <c r="M134" s="861">
        <f t="shared" si="8"/>
        <v>0</v>
      </c>
      <c r="N134" s="868"/>
      <c r="X134" s="718"/>
      <c r="Y134" s="718"/>
      <c r="Z134" s="718"/>
      <c r="AA134" s="827"/>
    </row>
    <row r="135" spans="1:27" s="828" customFormat="1" ht="18" customHeight="1">
      <c r="A135" s="854">
        <f t="shared" si="9"/>
        <v>127</v>
      </c>
      <c r="B135" s="855">
        <f t="shared" si="6"/>
        <v>3325</v>
      </c>
      <c r="C135" s="856">
        <f>IF(($P$9-SUM($C$9:C134))&gt;0,$AA$9,0)</f>
        <v>3325</v>
      </c>
      <c r="D135" s="857">
        <f>IF(($P$10-SUM($D$9:D134))&gt;0,$AA$10,0)</f>
        <v>0</v>
      </c>
      <c r="E135" s="858">
        <f>IF(P$13&gt;1,"未定",ROUND(((P$9-SUM(C$9:C134))*P$14/100)/12,0))</f>
        <v>454</v>
      </c>
      <c r="F135" s="859">
        <f t="shared" si="10"/>
        <v>3779</v>
      </c>
      <c r="G135" s="1062"/>
      <c r="H135" s="1063"/>
      <c r="I135" s="860"/>
      <c r="J135" s="860"/>
      <c r="K135" s="860"/>
      <c r="L135" s="860"/>
      <c r="M135" s="861">
        <f t="shared" si="8"/>
        <v>0</v>
      </c>
      <c r="N135" s="868"/>
      <c r="X135" s="718"/>
      <c r="Y135" s="718"/>
      <c r="Z135" s="718"/>
      <c r="AA135" s="827"/>
    </row>
    <row r="136" spans="1:27" s="828" customFormat="1" ht="18" customHeight="1">
      <c r="A136" s="854">
        <f t="shared" si="9"/>
        <v>128</v>
      </c>
      <c r="B136" s="855">
        <f t="shared" si="6"/>
        <v>3325</v>
      </c>
      <c r="C136" s="856">
        <f>IF(($P$9-SUM($C$9:C135))&gt;0,$AA$9,0)</f>
        <v>3325</v>
      </c>
      <c r="D136" s="857">
        <f>IF(($P$10-SUM($D$9:D135))&gt;0,$AA$10,0)</f>
        <v>0</v>
      </c>
      <c r="E136" s="858">
        <f>IF(P$13&gt;1,"未定",ROUND(((P$9-SUM(C$9:C135))*P$14/100)/12,0))</f>
        <v>452</v>
      </c>
      <c r="F136" s="859">
        <f t="shared" si="10"/>
        <v>3777</v>
      </c>
      <c r="G136" s="1062"/>
      <c r="H136" s="1063"/>
      <c r="I136" s="860"/>
      <c r="J136" s="860"/>
      <c r="K136" s="860"/>
      <c r="L136" s="860"/>
      <c r="M136" s="861">
        <f t="shared" si="8"/>
        <v>0</v>
      </c>
      <c r="N136" s="868"/>
      <c r="X136" s="718"/>
      <c r="Y136" s="718"/>
      <c r="Z136" s="718"/>
      <c r="AA136" s="827"/>
    </row>
    <row r="137" spans="1:27" s="828" customFormat="1" ht="18" customHeight="1">
      <c r="A137" s="854">
        <f t="shared" si="9"/>
        <v>129</v>
      </c>
      <c r="B137" s="855">
        <f aca="true" t="shared" si="11" ref="B137:B200">SUM(C137:D137)</f>
        <v>3325</v>
      </c>
      <c r="C137" s="856">
        <f>IF(($P$9-SUM($C$9:C136))&gt;0,$AA$9,0)</f>
        <v>3325</v>
      </c>
      <c r="D137" s="857">
        <f>IF(($P$10-SUM($D$9:D136))&gt;0,$AA$10,0)</f>
        <v>0</v>
      </c>
      <c r="E137" s="858">
        <f>IF(P$13&gt;1,"未定",ROUND(((P$9-SUM(C$9:C136))*P$14/100)/12,0))</f>
        <v>450</v>
      </c>
      <c r="F137" s="859">
        <f t="shared" si="10"/>
        <v>3775</v>
      </c>
      <c r="G137" s="1062"/>
      <c r="H137" s="1063"/>
      <c r="I137" s="860"/>
      <c r="J137" s="860"/>
      <c r="K137" s="860"/>
      <c r="L137" s="860"/>
      <c r="M137" s="861">
        <f aca="true" t="shared" si="12" ref="M137:M200">SUM(I137:L137)</f>
        <v>0</v>
      </c>
      <c r="N137" s="868"/>
      <c r="X137" s="718"/>
      <c r="Y137" s="718"/>
      <c r="Z137" s="718"/>
      <c r="AA137" s="827"/>
    </row>
    <row r="138" spans="1:27" s="828" customFormat="1" ht="18" customHeight="1">
      <c r="A138" s="854">
        <f aca="true" t="shared" si="13" ref="A138:A201">IF(F138&gt;0,A137+1,0)</f>
        <v>130</v>
      </c>
      <c r="B138" s="855">
        <f t="shared" si="11"/>
        <v>3325</v>
      </c>
      <c r="C138" s="856">
        <f>IF(($P$9-SUM($C$9:C137))&gt;0,$AA$9,0)</f>
        <v>3325</v>
      </c>
      <c r="D138" s="857">
        <f>IF(($P$10-SUM($D$9:D137))&gt;0,$AA$10,0)</f>
        <v>0</v>
      </c>
      <c r="E138" s="858">
        <f>IF(P$13&gt;1,"未定",ROUND(((P$9-SUM(C$9:C137))*P$14/100)/12,0))</f>
        <v>448</v>
      </c>
      <c r="F138" s="859">
        <f t="shared" si="10"/>
        <v>3773</v>
      </c>
      <c r="G138" s="869" t="s">
        <v>362</v>
      </c>
      <c r="H138" s="901">
        <f>IF(P$13&gt;1,"未定",SUM(F129:F140))</f>
        <v>45360</v>
      </c>
      <c r="I138" s="860"/>
      <c r="J138" s="860"/>
      <c r="K138" s="860"/>
      <c r="L138" s="860"/>
      <c r="M138" s="861">
        <f t="shared" si="12"/>
        <v>0</v>
      </c>
      <c r="N138" s="868"/>
      <c r="X138" s="718"/>
      <c r="Y138" s="718"/>
      <c r="Z138" s="718"/>
      <c r="AA138" s="827"/>
    </row>
    <row r="139" spans="1:27" s="828" customFormat="1" ht="18" customHeight="1">
      <c r="A139" s="854">
        <f t="shared" si="13"/>
        <v>131</v>
      </c>
      <c r="B139" s="855">
        <f t="shared" si="11"/>
        <v>3325</v>
      </c>
      <c r="C139" s="856">
        <f>IF(($P$9-SUM($C$9:C138))&gt;0,$AA$9,0)</f>
        <v>3325</v>
      </c>
      <c r="D139" s="857">
        <f>IF(($P$10-SUM($D$9:D138))&gt;0,$AA$10,0)</f>
        <v>0</v>
      </c>
      <c r="E139" s="858">
        <f>IF(P$13&gt;1,"未定",ROUND(((P$9-SUM(C$9:C138))*P$14/100)/12,0))</f>
        <v>446</v>
      </c>
      <c r="F139" s="859">
        <f t="shared" si="10"/>
        <v>3771</v>
      </c>
      <c r="G139" s="873" t="s">
        <v>374</v>
      </c>
      <c r="H139" s="874">
        <f>SUM(B129:B140)</f>
        <v>39900</v>
      </c>
      <c r="I139" s="860"/>
      <c r="J139" s="860"/>
      <c r="K139" s="860"/>
      <c r="L139" s="860"/>
      <c r="M139" s="861">
        <f t="shared" si="12"/>
        <v>0</v>
      </c>
      <c r="N139" s="868"/>
      <c r="X139" s="718"/>
      <c r="Y139" s="718"/>
      <c r="Z139" s="718"/>
      <c r="AA139" s="827"/>
    </row>
    <row r="140" spans="1:27" s="828" customFormat="1" ht="18" customHeight="1">
      <c r="A140" s="877">
        <f t="shared" si="13"/>
        <v>132</v>
      </c>
      <c r="B140" s="878">
        <f t="shared" si="11"/>
        <v>3325</v>
      </c>
      <c r="C140" s="879">
        <f>IF(($P$9-SUM($C$9:C139))&gt;0,$AA$9,0)</f>
        <v>3325</v>
      </c>
      <c r="D140" s="880">
        <f>IF(($P$10-SUM($D$9:D139))&gt;0,$AA$10,0)</f>
        <v>0</v>
      </c>
      <c r="E140" s="858">
        <f>IF(P$13&gt;1,"未定",ROUND(((P$9-SUM(C$9:C139))*P$14/100)/12,0))</f>
        <v>444</v>
      </c>
      <c r="F140" s="882">
        <f t="shared" si="10"/>
        <v>3769</v>
      </c>
      <c r="G140" s="883" t="s">
        <v>376</v>
      </c>
      <c r="H140" s="884">
        <f>IF(P$13&gt;1,"未定",SUM(E129:E140))</f>
        <v>5460</v>
      </c>
      <c r="I140" s="885"/>
      <c r="J140" s="885"/>
      <c r="K140" s="885"/>
      <c r="L140" s="885"/>
      <c r="M140" s="886">
        <f t="shared" si="12"/>
        <v>0</v>
      </c>
      <c r="N140" s="868"/>
      <c r="X140" s="718"/>
      <c r="Y140" s="718"/>
      <c r="Z140" s="718"/>
      <c r="AA140" s="827"/>
    </row>
    <row r="141" spans="1:27" s="828" customFormat="1" ht="18" customHeight="1">
      <c r="A141" s="842">
        <f t="shared" si="13"/>
        <v>133</v>
      </c>
      <c r="B141" s="843">
        <f t="shared" si="11"/>
        <v>3325</v>
      </c>
      <c r="C141" s="844">
        <f>IF(($P$9-SUM($C$9:C140))&gt;0,$AA$9,0)</f>
        <v>3325</v>
      </c>
      <c r="D141" s="845">
        <f>IF(($P$10-SUM($D$9:D140))&gt;0,$AA$10,0)</f>
        <v>0</v>
      </c>
      <c r="E141" s="846">
        <f>IF(P$13&gt;1,"未定",ROUND(((P$9-SUM(C$9:C140))*P$14/100)/12,0))</f>
        <v>442</v>
      </c>
      <c r="F141" s="847">
        <f t="shared" si="10"/>
        <v>3767</v>
      </c>
      <c r="G141" s="1060" t="s">
        <v>387</v>
      </c>
      <c r="H141" s="1061"/>
      <c r="I141" s="848"/>
      <c r="J141" s="848"/>
      <c r="K141" s="848"/>
      <c r="L141" s="848"/>
      <c r="M141" s="850">
        <f t="shared" si="12"/>
        <v>0</v>
      </c>
      <c r="N141" s="868"/>
      <c r="X141" s="718"/>
      <c r="Y141" s="718"/>
      <c r="Z141" s="718"/>
      <c r="AA141" s="827"/>
    </row>
    <row r="142" spans="1:27" s="828" customFormat="1" ht="18" customHeight="1">
      <c r="A142" s="854">
        <f t="shared" si="13"/>
        <v>134</v>
      </c>
      <c r="B142" s="855">
        <f t="shared" si="11"/>
        <v>3325</v>
      </c>
      <c r="C142" s="856">
        <f>IF(($P$9-SUM($C$9:C141))&gt;0,$AA$9,0)</f>
        <v>3325</v>
      </c>
      <c r="D142" s="857">
        <f>IF(($P$10-SUM($D$9:D141))&gt;0,$AA$10,0)</f>
        <v>0</v>
      </c>
      <c r="E142" s="858">
        <f>IF(P$13&gt;1,"未定",ROUND(((P$9-SUM(C$9:C141))*P$14/100)/12,0))</f>
        <v>440</v>
      </c>
      <c r="F142" s="859">
        <f t="shared" si="10"/>
        <v>3765</v>
      </c>
      <c r="G142" s="1062"/>
      <c r="H142" s="1063"/>
      <c r="I142" s="860"/>
      <c r="J142" s="860"/>
      <c r="K142" s="860"/>
      <c r="L142" s="860"/>
      <c r="M142" s="861">
        <f t="shared" si="12"/>
        <v>0</v>
      </c>
      <c r="N142" s="868"/>
      <c r="X142" s="718"/>
      <c r="Y142" s="718"/>
      <c r="Z142" s="718"/>
      <c r="AA142" s="827"/>
    </row>
    <row r="143" spans="1:27" s="828" customFormat="1" ht="18" customHeight="1">
      <c r="A143" s="854">
        <f t="shared" si="13"/>
        <v>135</v>
      </c>
      <c r="B143" s="855">
        <f t="shared" si="11"/>
        <v>3325</v>
      </c>
      <c r="C143" s="856">
        <f>IF(($P$9-SUM($C$9:C142))&gt;0,$AA$9,0)</f>
        <v>3325</v>
      </c>
      <c r="D143" s="857">
        <f>IF(($P$10-SUM($D$9:D142))&gt;0,$AA$10,0)</f>
        <v>0</v>
      </c>
      <c r="E143" s="858">
        <f>IF(P$13&gt;1,"未定",ROUND(((P$9-SUM(C$9:C142))*P$14/100)/12,0))</f>
        <v>438</v>
      </c>
      <c r="F143" s="859">
        <f t="shared" si="10"/>
        <v>3763</v>
      </c>
      <c r="G143" s="1062"/>
      <c r="H143" s="1063"/>
      <c r="I143" s="860"/>
      <c r="J143" s="860"/>
      <c r="K143" s="860"/>
      <c r="L143" s="860"/>
      <c r="M143" s="861">
        <f t="shared" si="12"/>
        <v>0</v>
      </c>
      <c r="N143" s="868"/>
      <c r="X143" s="718"/>
      <c r="Y143" s="718"/>
      <c r="Z143" s="718"/>
      <c r="AA143" s="827"/>
    </row>
    <row r="144" spans="1:27" s="828" customFormat="1" ht="18" customHeight="1">
      <c r="A144" s="854">
        <f t="shared" si="13"/>
        <v>136</v>
      </c>
      <c r="B144" s="855">
        <f t="shared" si="11"/>
        <v>3325</v>
      </c>
      <c r="C144" s="856">
        <f>IF(($P$9-SUM($C$9:C143))&gt;0,$AA$9,0)</f>
        <v>3325</v>
      </c>
      <c r="D144" s="857">
        <f>IF(($P$10-SUM($D$9:D143))&gt;0,$AA$10,0)</f>
        <v>0</v>
      </c>
      <c r="E144" s="858">
        <f>IF(P$13&gt;1,"未定",ROUND(((P$9-SUM(C$9:C143))*P$14/100)/12,0))</f>
        <v>436</v>
      </c>
      <c r="F144" s="859">
        <f t="shared" si="10"/>
        <v>3761</v>
      </c>
      <c r="G144" s="1062"/>
      <c r="H144" s="1063"/>
      <c r="I144" s="860"/>
      <c r="J144" s="860"/>
      <c r="K144" s="860"/>
      <c r="L144" s="860"/>
      <c r="M144" s="861">
        <f t="shared" si="12"/>
        <v>0</v>
      </c>
      <c r="N144" s="868"/>
      <c r="X144" s="718"/>
      <c r="Y144" s="718"/>
      <c r="Z144" s="718"/>
      <c r="AA144" s="827"/>
    </row>
    <row r="145" spans="1:27" s="828" customFormat="1" ht="18" customHeight="1">
      <c r="A145" s="854">
        <f t="shared" si="13"/>
        <v>137</v>
      </c>
      <c r="B145" s="855">
        <f t="shared" si="11"/>
        <v>3325</v>
      </c>
      <c r="C145" s="856">
        <f>IF(($P$9-SUM($C$9:C144))&gt;0,$AA$9,0)</f>
        <v>3325</v>
      </c>
      <c r="D145" s="857">
        <f>IF(($P$10-SUM($D$9:D144))&gt;0,$AA$10,0)</f>
        <v>0</v>
      </c>
      <c r="E145" s="858">
        <f>IF(P$13&gt;1,"未定",ROUND(((P$9-SUM(C$9:C144))*P$14/100)/12,0))</f>
        <v>434</v>
      </c>
      <c r="F145" s="859">
        <f t="shared" si="10"/>
        <v>3759</v>
      </c>
      <c r="G145" s="1062"/>
      <c r="H145" s="1063"/>
      <c r="I145" s="860"/>
      <c r="J145" s="860"/>
      <c r="K145" s="860"/>
      <c r="L145" s="860"/>
      <c r="M145" s="861">
        <f t="shared" si="12"/>
        <v>0</v>
      </c>
      <c r="N145" s="868"/>
      <c r="X145" s="718"/>
      <c r="Y145" s="718"/>
      <c r="Z145" s="718"/>
      <c r="AA145" s="827"/>
    </row>
    <row r="146" spans="1:27" s="828" customFormat="1" ht="18" customHeight="1">
      <c r="A146" s="854">
        <f t="shared" si="13"/>
        <v>138</v>
      </c>
      <c r="B146" s="855">
        <f t="shared" si="11"/>
        <v>3325</v>
      </c>
      <c r="C146" s="856">
        <f>IF(($P$9-SUM($C$9:C145))&gt;0,$AA$9,0)</f>
        <v>3325</v>
      </c>
      <c r="D146" s="857">
        <f>IF(($P$10-SUM($D$9:D145))&gt;0,$AA$10,0)</f>
        <v>0</v>
      </c>
      <c r="E146" s="858">
        <f>IF(P$13&gt;1,"未定",ROUND(((P$9-SUM(C$9:C145))*P$14/100)/12,0))</f>
        <v>433</v>
      </c>
      <c r="F146" s="859">
        <f t="shared" si="10"/>
        <v>3758</v>
      </c>
      <c r="G146" s="1062"/>
      <c r="H146" s="1063"/>
      <c r="I146" s="860"/>
      <c r="J146" s="860"/>
      <c r="K146" s="860"/>
      <c r="L146" s="860"/>
      <c r="M146" s="861">
        <f t="shared" si="12"/>
        <v>0</v>
      </c>
      <c r="N146" s="868"/>
      <c r="X146" s="718"/>
      <c r="Y146" s="718"/>
      <c r="Z146" s="718"/>
      <c r="AA146" s="827"/>
    </row>
    <row r="147" spans="1:27" s="828" customFormat="1" ht="18" customHeight="1">
      <c r="A147" s="854">
        <f t="shared" si="13"/>
        <v>139</v>
      </c>
      <c r="B147" s="855">
        <f t="shared" si="11"/>
        <v>3325</v>
      </c>
      <c r="C147" s="856">
        <f>IF(($P$9-SUM($C$9:C146))&gt;0,$AA$9,0)</f>
        <v>3325</v>
      </c>
      <c r="D147" s="857">
        <f>IF(($P$10-SUM($D$9:D146))&gt;0,$AA$10,0)</f>
        <v>0</v>
      </c>
      <c r="E147" s="858">
        <f>IF(P$13&gt;1,"未定",ROUND(((P$9-SUM(C$9:C146))*P$14/100)/12,0))</f>
        <v>431</v>
      </c>
      <c r="F147" s="859">
        <f t="shared" si="10"/>
        <v>3756</v>
      </c>
      <c r="G147" s="1062"/>
      <c r="H147" s="1063"/>
      <c r="I147" s="860"/>
      <c r="J147" s="860"/>
      <c r="K147" s="860"/>
      <c r="L147" s="860"/>
      <c r="M147" s="861">
        <f t="shared" si="12"/>
        <v>0</v>
      </c>
      <c r="N147" s="868"/>
      <c r="X147" s="718"/>
      <c r="Y147" s="718"/>
      <c r="Z147" s="718"/>
      <c r="AA147" s="827"/>
    </row>
    <row r="148" spans="1:27" s="828" customFormat="1" ht="18" customHeight="1">
      <c r="A148" s="854">
        <f t="shared" si="13"/>
        <v>140</v>
      </c>
      <c r="B148" s="855">
        <f t="shared" si="11"/>
        <v>3325</v>
      </c>
      <c r="C148" s="856">
        <f>IF(($P$9-SUM($C$9:C147))&gt;0,$AA$9,0)</f>
        <v>3325</v>
      </c>
      <c r="D148" s="857">
        <f>IF(($P$10-SUM($D$9:D147))&gt;0,$AA$10,0)</f>
        <v>0</v>
      </c>
      <c r="E148" s="858">
        <f>IF(P$13&gt;1,"未定",ROUND(((P$9-SUM(C$9:C147))*P$14/100)/12,0))</f>
        <v>429</v>
      </c>
      <c r="F148" s="859">
        <f t="shared" si="10"/>
        <v>3754</v>
      </c>
      <c r="G148" s="1062"/>
      <c r="H148" s="1063"/>
      <c r="I148" s="860"/>
      <c r="J148" s="860"/>
      <c r="K148" s="860"/>
      <c r="L148" s="860"/>
      <c r="M148" s="861">
        <f t="shared" si="12"/>
        <v>0</v>
      </c>
      <c r="N148" s="868"/>
      <c r="X148" s="718"/>
      <c r="Y148" s="718"/>
      <c r="Z148" s="718"/>
      <c r="AA148" s="827"/>
    </row>
    <row r="149" spans="1:27" s="828" customFormat="1" ht="18" customHeight="1">
      <c r="A149" s="854">
        <f t="shared" si="13"/>
        <v>141</v>
      </c>
      <c r="B149" s="855">
        <f t="shared" si="11"/>
        <v>3325</v>
      </c>
      <c r="C149" s="856">
        <f>IF(($P$9-SUM($C$9:C148))&gt;0,$AA$9,0)</f>
        <v>3325</v>
      </c>
      <c r="D149" s="857">
        <f>IF(($P$10-SUM($D$9:D148))&gt;0,$AA$10,0)</f>
        <v>0</v>
      </c>
      <c r="E149" s="858">
        <f>IF(P$13&gt;1,"未定",ROUND(((P$9-SUM(C$9:C148))*P$14/100)/12,0))</f>
        <v>427</v>
      </c>
      <c r="F149" s="859">
        <f t="shared" si="10"/>
        <v>3752</v>
      </c>
      <c r="G149" s="1062"/>
      <c r="H149" s="1063"/>
      <c r="I149" s="860"/>
      <c r="J149" s="860"/>
      <c r="K149" s="860"/>
      <c r="L149" s="860"/>
      <c r="M149" s="861">
        <f t="shared" si="12"/>
        <v>0</v>
      </c>
      <c r="N149" s="868"/>
      <c r="X149" s="718"/>
      <c r="Y149" s="718"/>
      <c r="Z149" s="718"/>
      <c r="AA149" s="827"/>
    </row>
    <row r="150" spans="1:27" s="828" customFormat="1" ht="18" customHeight="1">
      <c r="A150" s="854">
        <f t="shared" si="13"/>
        <v>142</v>
      </c>
      <c r="B150" s="855">
        <f t="shared" si="11"/>
        <v>3325</v>
      </c>
      <c r="C150" s="856">
        <f>IF(($P$9-SUM($C$9:C149))&gt;0,$AA$9,0)</f>
        <v>3325</v>
      </c>
      <c r="D150" s="857">
        <f>IF(($P$10-SUM($D$9:D149))&gt;0,$AA$10,0)</f>
        <v>0</v>
      </c>
      <c r="E150" s="858">
        <f>IF(P$13&gt;1,"未定",ROUND(((P$9-SUM(C$9:C149))*P$14/100)/12,0))</f>
        <v>425</v>
      </c>
      <c r="F150" s="859">
        <f t="shared" si="10"/>
        <v>3750</v>
      </c>
      <c r="G150" s="869" t="s">
        <v>362</v>
      </c>
      <c r="H150" s="901">
        <f>IF(P$13&gt;1,"未定",SUM(F141:F152))</f>
        <v>45079</v>
      </c>
      <c r="I150" s="860"/>
      <c r="J150" s="860"/>
      <c r="K150" s="860"/>
      <c r="L150" s="860"/>
      <c r="M150" s="861">
        <f t="shared" si="12"/>
        <v>0</v>
      </c>
      <c r="N150" s="868"/>
      <c r="X150" s="718"/>
      <c r="Y150" s="718"/>
      <c r="Z150" s="718"/>
      <c r="AA150" s="827"/>
    </row>
    <row r="151" spans="1:27" s="828" customFormat="1" ht="18" customHeight="1">
      <c r="A151" s="854">
        <f t="shared" si="13"/>
        <v>143</v>
      </c>
      <c r="B151" s="855">
        <f t="shared" si="11"/>
        <v>3325</v>
      </c>
      <c r="C151" s="856">
        <f>IF(($P$9-SUM($C$9:C150))&gt;0,$AA$9,0)</f>
        <v>3325</v>
      </c>
      <c r="D151" s="857">
        <f>IF(($P$10-SUM($D$9:D150))&gt;0,$AA$10,0)</f>
        <v>0</v>
      </c>
      <c r="E151" s="858">
        <f>IF(P$13&gt;1,"未定",ROUND(((P$9-SUM(C$9:C150))*P$14/100)/12,0))</f>
        <v>423</v>
      </c>
      <c r="F151" s="859">
        <f t="shared" si="10"/>
        <v>3748</v>
      </c>
      <c r="G151" s="873" t="s">
        <v>374</v>
      </c>
      <c r="H151" s="874">
        <f>SUM(B141:B152)</f>
        <v>39900</v>
      </c>
      <c r="I151" s="860"/>
      <c r="J151" s="860"/>
      <c r="K151" s="860"/>
      <c r="L151" s="860"/>
      <c r="M151" s="861">
        <f t="shared" si="12"/>
        <v>0</v>
      </c>
      <c r="N151" s="868"/>
      <c r="X151" s="718"/>
      <c r="Y151" s="718"/>
      <c r="Z151" s="718"/>
      <c r="AA151" s="827"/>
    </row>
    <row r="152" spans="1:27" s="828" customFormat="1" ht="18" customHeight="1">
      <c r="A152" s="877">
        <f t="shared" si="13"/>
        <v>144</v>
      </c>
      <c r="B152" s="878">
        <f t="shared" si="11"/>
        <v>3325</v>
      </c>
      <c r="C152" s="879">
        <f>IF(($P$9-SUM($C$9:C151))&gt;0,$AA$9,0)</f>
        <v>3325</v>
      </c>
      <c r="D152" s="880">
        <f>IF(($P$10-SUM($D$9:D151))&gt;0,$AA$10,0)</f>
        <v>0</v>
      </c>
      <c r="E152" s="881">
        <f>IF(P$13&gt;1,"未定",ROUND(((P$9-SUM(C$9:C151))*P$14/100)/12,0))</f>
        <v>421</v>
      </c>
      <c r="F152" s="882">
        <f t="shared" si="10"/>
        <v>3746</v>
      </c>
      <c r="G152" s="883" t="s">
        <v>376</v>
      </c>
      <c r="H152" s="884">
        <f>IF(P$13&gt;1,"未定",SUM(E141:E152))</f>
        <v>5179</v>
      </c>
      <c r="I152" s="885"/>
      <c r="J152" s="885"/>
      <c r="K152" s="885"/>
      <c r="L152" s="885"/>
      <c r="M152" s="886">
        <f t="shared" si="12"/>
        <v>0</v>
      </c>
      <c r="N152" s="868"/>
      <c r="X152" s="718"/>
      <c r="Y152" s="718"/>
      <c r="Z152" s="718"/>
      <c r="AA152" s="827"/>
    </row>
    <row r="153" spans="1:27" s="828" customFormat="1" ht="18" customHeight="1">
      <c r="A153" s="842">
        <f t="shared" si="13"/>
        <v>145</v>
      </c>
      <c r="B153" s="843">
        <f t="shared" si="11"/>
        <v>3325</v>
      </c>
      <c r="C153" s="844">
        <f>IF(($P$9-SUM($C$9:C152))&gt;0,$AA$9,0)</f>
        <v>3325</v>
      </c>
      <c r="D153" s="845">
        <f>IF(($P$10-SUM($D$9:D152))&gt;0,$AA$10,0)</f>
        <v>0</v>
      </c>
      <c r="E153" s="846">
        <f>IF(P$13&gt;1,"未定",ROUND(((P$9-SUM(C$9:C152))*P$14/100)/12,0))</f>
        <v>419</v>
      </c>
      <c r="F153" s="847">
        <f t="shared" si="10"/>
        <v>3744</v>
      </c>
      <c r="G153" s="1060" t="s">
        <v>388</v>
      </c>
      <c r="H153" s="1061"/>
      <c r="I153" s="848"/>
      <c r="J153" s="848"/>
      <c r="K153" s="848"/>
      <c r="L153" s="848"/>
      <c r="M153" s="850">
        <f t="shared" si="12"/>
        <v>0</v>
      </c>
      <c r="N153" s="868"/>
      <c r="X153" s="718"/>
      <c r="Y153" s="718"/>
      <c r="Z153" s="718"/>
      <c r="AA153" s="827"/>
    </row>
    <row r="154" spans="1:27" s="828" customFormat="1" ht="18" customHeight="1">
      <c r="A154" s="854">
        <f t="shared" si="13"/>
        <v>146</v>
      </c>
      <c r="B154" s="855">
        <f t="shared" si="11"/>
        <v>3325</v>
      </c>
      <c r="C154" s="856">
        <f>IF(($P$9-SUM($C$9:C153))&gt;0,$AA$9,0)</f>
        <v>3325</v>
      </c>
      <c r="D154" s="857">
        <f>IF(($P$10-SUM($D$9:D153))&gt;0,$AA$10,0)</f>
        <v>0</v>
      </c>
      <c r="E154" s="858">
        <f>IF(P$13&gt;1,"未定",ROUND(((P$9-SUM(C$9:C153))*P$14/100)/12,0))</f>
        <v>417</v>
      </c>
      <c r="F154" s="859">
        <f t="shared" si="10"/>
        <v>3742</v>
      </c>
      <c r="G154" s="1062"/>
      <c r="H154" s="1063"/>
      <c r="I154" s="860"/>
      <c r="J154" s="860"/>
      <c r="K154" s="860"/>
      <c r="L154" s="860"/>
      <c r="M154" s="861">
        <f t="shared" si="12"/>
        <v>0</v>
      </c>
      <c r="N154" s="868"/>
      <c r="X154" s="718"/>
      <c r="Y154" s="718"/>
      <c r="Z154" s="718"/>
      <c r="AA154" s="827"/>
    </row>
    <row r="155" spans="1:27" s="828" customFormat="1" ht="18" customHeight="1">
      <c r="A155" s="854">
        <f t="shared" si="13"/>
        <v>147</v>
      </c>
      <c r="B155" s="855">
        <f t="shared" si="11"/>
        <v>3325</v>
      </c>
      <c r="C155" s="856">
        <f>IF(($P$9-SUM($C$9:C154))&gt;0,$AA$9,0)</f>
        <v>3325</v>
      </c>
      <c r="D155" s="857">
        <f>IF(($P$10-SUM($D$9:D154))&gt;0,$AA$10,0)</f>
        <v>0</v>
      </c>
      <c r="E155" s="858">
        <f>IF(P$13&gt;1,"未定",ROUND(((P$9-SUM(C$9:C154))*P$14/100)/12,0))</f>
        <v>415</v>
      </c>
      <c r="F155" s="859">
        <f t="shared" si="10"/>
        <v>3740</v>
      </c>
      <c r="G155" s="1062"/>
      <c r="H155" s="1063"/>
      <c r="I155" s="860"/>
      <c r="J155" s="860"/>
      <c r="K155" s="860"/>
      <c r="L155" s="860"/>
      <c r="M155" s="861">
        <f t="shared" si="12"/>
        <v>0</v>
      </c>
      <c r="N155" s="868"/>
      <c r="X155" s="718"/>
      <c r="Y155" s="718"/>
      <c r="Z155" s="718"/>
      <c r="AA155" s="827"/>
    </row>
    <row r="156" spans="1:27" s="828" customFormat="1" ht="18" customHeight="1">
      <c r="A156" s="854">
        <f t="shared" si="13"/>
        <v>148</v>
      </c>
      <c r="B156" s="855">
        <f t="shared" si="11"/>
        <v>3325</v>
      </c>
      <c r="C156" s="856">
        <f>IF(($P$9-SUM($C$9:C155))&gt;0,$AA$9,0)</f>
        <v>3325</v>
      </c>
      <c r="D156" s="857">
        <f>IF(($P$10-SUM($D$9:D155))&gt;0,$AA$10,0)</f>
        <v>0</v>
      </c>
      <c r="E156" s="858">
        <f>IF(P$13&gt;1,"未定",ROUND(((P$9-SUM(C$9:C155))*P$14/100)/12,0))</f>
        <v>413</v>
      </c>
      <c r="F156" s="859">
        <f t="shared" si="10"/>
        <v>3738</v>
      </c>
      <c r="G156" s="1062"/>
      <c r="H156" s="1063"/>
      <c r="I156" s="860"/>
      <c r="J156" s="860"/>
      <c r="K156" s="860"/>
      <c r="L156" s="860"/>
      <c r="M156" s="861">
        <f t="shared" si="12"/>
        <v>0</v>
      </c>
      <c r="N156" s="868"/>
      <c r="X156" s="718"/>
      <c r="Y156" s="718"/>
      <c r="Z156" s="718"/>
      <c r="AA156" s="827"/>
    </row>
    <row r="157" spans="1:27" s="828" customFormat="1" ht="18" customHeight="1">
      <c r="A157" s="854">
        <f t="shared" si="13"/>
        <v>149</v>
      </c>
      <c r="B157" s="855">
        <f t="shared" si="11"/>
        <v>3325</v>
      </c>
      <c r="C157" s="856">
        <f>IF(($P$9-SUM($C$9:C156))&gt;0,$AA$9,0)</f>
        <v>3325</v>
      </c>
      <c r="D157" s="857">
        <f>IF(($P$10-SUM($D$9:D156))&gt;0,$AA$10,0)</f>
        <v>0</v>
      </c>
      <c r="E157" s="858">
        <f>IF(P$13&gt;1,"未定",ROUND(((P$9-SUM(C$9:C156))*P$14/100)/12,0))</f>
        <v>411</v>
      </c>
      <c r="F157" s="859">
        <f t="shared" si="10"/>
        <v>3736</v>
      </c>
      <c r="G157" s="1062"/>
      <c r="H157" s="1063"/>
      <c r="I157" s="860"/>
      <c r="J157" s="860"/>
      <c r="K157" s="860"/>
      <c r="L157" s="860"/>
      <c r="M157" s="861">
        <f t="shared" si="12"/>
        <v>0</v>
      </c>
      <c r="N157" s="868"/>
      <c r="X157" s="718"/>
      <c r="Y157" s="718"/>
      <c r="Z157" s="718"/>
      <c r="AA157" s="827"/>
    </row>
    <row r="158" spans="1:27" s="828" customFormat="1" ht="18" customHeight="1">
      <c r="A158" s="854">
        <f t="shared" si="13"/>
        <v>150</v>
      </c>
      <c r="B158" s="855">
        <f t="shared" si="11"/>
        <v>3325</v>
      </c>
      <c r="C158" s="856">
        <f>IF(($P$9-SUM($C$9:C157))&gt;0,$AA$9,0)</f>
        <v>3325</v>
      </c>
      <c r="D158" s="857">
        <f>IF(($P$10-SUM($D$9:D157))&gt;0,$AA$10,0)</f>
        <v>0</v>
      </c>
      <c r="E158" s="858">
        <f>IF(P$13&gt;1,"未定",ROUND(((P$9-SUM(C$9:C157))*P$14/100)/12,0))</f>
        <v>409</v>
      </c>
      <c r="F158" s="859">
        <f t="shared" si="10"/>
        <v>3734</v>
      </c>
      <c r="G158" s="1062"/>
      <c r="H158" s="1063"/>
      <c r="I158" s="860"/>
      <c r="J158" s="860"/>
      <c r="K158" s="860"/>
      <c r="L158" s="860"/>
      <c r="M158" s="861">
        <f t="shared" si="12"/>
        <v>0</v>
      </c>
      <c r="N158" s="868"/>
      <c r="X158" s="718"/>
      <c r="Y158" s="718"/>
      <c r="Z158" s="718"/>
      <c r="AA158" s="827"/>
    </row>
    <row r="159" spans="1:27" s="828" customFormat="1" ht="18" customHeight="1">
      <c r="A159" s="854">
        <f t="shared" si="13"/>
        <v>151</v>
      </c>
      <c r="B159" s="855">
        <f t="shared" si="11"/>
        <v>3325</v>
      </c>
      <c r="C159" s="856">
        <f>IF(($P$9-SUM($C$9:C158))&gt;0,$AA$9,0)</f>
        <v>3325</v>
      </c>
      <c r="D159" s="857">
        <f>IF(($P$10-SUM($D$9:D158))&gt;0,$AA$10,0)</f>
        <v>0</v>
      </c>
      <c r="E159" s="858">
        <f>IF(P$13&gt;1,"未定",ROUND(((P$9-SUM(C$9:C158))*P$14/100)/12,0))</f>
        <v>407</v>
      </c>
      <c r="F159" s="859">
        <f t="shared" si="10"/>
        <v>3732</v>
      </c>
      <c r="G159" s="1062"/>
      <c r="H159" s="1063"/>
      <c r="I159" s="860"/>
      <c r="J159" s="860"/>
      <c r="K159" s="860"/>
      <c r="L159" s="860"/>
      <c r="M159" s="861">
        <f t="shared" si="12"/>
        <v>0</v>
      </c>
      <c r="N159" s="868"/>
      <c r="X159" s="718"/>
      <c r="Y159" s="718"/>
      <c r="Z159" s="718"/>
      <c r="AA159" s="827"/>
    </row>
    <row r="160" spans="1:27" s="828" customFormat="1" ht="18" customHeight="1">
      <c r="A160" s="854">
        <f t="shared" si="13"/>
        <v>152</v>
      </c>
      <c r="B160" s="855">
        <f t="shared" si="11"/>
        <v>3325</v>
      </c>
      <c r="C160" s="856">
        <f>IF(($P$9-SUM($C$9:C159))&gt;0,$AA$9,0)</f>
        <v>3325</v>
      </c>
      <c r="D160" s="857">
        <f>IF(($P$10-SUM($D$9:D159))&gt;0,$AA$10,0)</f>
        <v>0</v>
      </c>
      <c r="E160" s="858">
        <f>IF(P$13&gt;1,"未定",ROUND(((P$9-SUM(C$9:C159))*P$14/100)/12,0))</f>
        <v>405</v>
      </c>
      <c r="F160" s="859">
        <f t="shared" si="10"/>
        <v>3730</v>
      </c>
      <c r="G160" s="1062"/>
      <c r="H160" s="1063"/>
      <c r="I160" s="860"/>
      <c r="J160" s="860"/>
      <c r="K160" s="860"/>
      <c r="L160" s="860"/>
      <c r="M160" s="861">
        <f t="shared" si="12"/>
        <v>0</v>
      </c>
      <c r="N160" s="868"/>
      <c r="X160" s="718"/>
      <c r="Y160" s="718"/>
      <c r="Z160" s="718"/>
      <c r="AA160" s="827"/>
    </row>
    <row r="161" spans="1:27" s="828" customFormat="1" ht="18" customHeight="1">
      <c r="A161" s="854">
        <f t="shared" si="13"/>
        <v>153</v>
      </c>
      <c r="B161" s="855">
        <f t="shared" si="11"/>
        <v>3325</v>
      </c>
      <c r="C161" s="856">
        <f>IF(($P$9-SUM($C$9:C160))&gt;0,$AA$9,0)</f>
        <v>3325</v>
      </c>
      <c r="D161" s="857">
        <f>IF(($P$10-SUM($D$9:D160))&gt;0,$AA$10,0)</f>
        <v>0</v>
      </c>
      <c r="E161" s="858">
        <f>IF(P$13&gt;1,"未定",ROUND(((P$9-SUM(C$9:C160))*P$14/100)/12,0))</f>
        <v>403</v>
      </c>
      <c r="F161" s="859">
        <f t="shared" si="10"/>
        <v>3728</v>
      </c>
      <c r="G161" s="1062"/>
      <c r="H161" s="1063"/>
      <c r="I161" s="860"/>
      <c r="J161" s="860"/>
      <c r="K161" s="860"/>
      <c r="L161" s="860"/>
      <c r="M161" s="861">
        <f t="shared" si="12"/>
        <v>0</v>
      </c>
      <c r="N161" s="868"/>
      <c r="X161" s="718"/>
      <c r="Y161" s="718"/>
      <c r="Z161" s="718"/>
      <c r="AA161" s="827"/>
    </row>
    <row r="162" spans="1:27" s="828" customFormat="1" ht="18" customHeight="1">
      <c r="A162" s="854">
        <f t="shared" si="13"/>
        <v>154</v>
      </c>
      <c r="B162" s="855">
        <f t="shared" si="11"/>
        <v>3325</v>
      </c>
      <c r="C162" s="856">
        <f>IF(($P$9-SUM($C$9:C161))&gt;0,$AA$9,0)</f>
        <v>3325</v>
      </c>
      <c r="D162" s="857">
        <f>IF(($P$10-SUM($D$9:D161))&gt;0,$AA$10,0)</f>
        <v>0</v>
      </c>
      <c r="E162" s="858">
        <f>IF(P$13&gt;1,"未定",ROUND(((P$9-SUM(C$9:C161))*P$14/100)/12,0))</f>
        <v>401</v>
      </c>
      <c r="F162" s="859">
        <f t="shared" si="10"/>
        <v>3726</v>
      </c>
      <c r="G162" s="869" t="s">
        <v>362</v>
      </c>
      <c r="H162" s="901">
        <f>IF(P$13&gt;1,"未定",SUM(F153:F164))</f>
        <v>44798</v>
      </c>
      <c r="I162" s="860"/>
      <c r="J162" s="860"/>
      <c r="K162" s="860"/>
      <c r="L162" s="860"/>
      <c r="M162" s="861">
        <f t="shared" si="12"/>
        <v>0</v>
      </c>
      <c r="N162" s="868"/>
      <c r="X162" s="718"/>
      <c r="Y162" s="718"/>
      <c r="Z162" s="718"/>
      <c r="AA162" s="827"/>
    </row>
    <row r="163" spans="1:27" s="828" customFormat="1" ht="18" customHeight="1">
      <c r="A163" s="854">
        <f t="shared" si="13"/>
        <v>155</v>
      </c>
      <c r="B163" s="855">
        <f t="shared" si="11"/>
        <v>3325</v>
      </c>
      <c r="C163" s="856">
        <f>IF(($P$9-SUM($C$9:C162))&gt;0,$AA$9,0)</f>
        <v>3325</v>
      </c>
      <c r="D163" s="857">
        <f>IF(($P$10-SUM($D$9:D162))&gt;0,$AA$10,0)</f>
        <v>0</v>
      </c>
      <c r="E163" s="858">
        <f>IF(P$13&gt;1,"未定",ROUND(((P$9-SUM(C$9:C162))*P$14/100)/12,0))</f>
        <v>400</v>
      </c>
      <c r="F163" s="859">
        <f t="shared" si="10"/>
        <v>3725</v>
      </c>
      <c r="G163" s="873" t="s">
        <v>374</v>
      </c>
      <c r="H163" s="874">
        <f>SUM(B153:B164)</f>
        <v>39900</v>
      </c>
      <c r="I163" s="860"/>
      <c r="J163" s="860"/>
      <c r="K163" s="860"/>
      <c r="L163" s="860"/>
      <c r="M163" s="861">
        <f t="shared" si="12"/>
        <v>0</v>
      </c>
      <c r="N163" s="868"/>
      <c r="X163" s="718"/>
      <c r="Y163" s="718"/>
      <c r="Z163" s="718"/>
      <c r="AA163" s="827"/>
    </row>
    <row r="164" spans="1:27" s="828" customFormat="1" ht="18" customHeight="1">
      <c r="A164" s="877">
        <f t="shared" si="13"/>
        <v>156</v>
      </c>
      <c r="B164" s="878">
        <f t="shared" si="11"/>
        <v>3325</v>
      </c>
      <c r="C164" s="879">
        <f>IF(($P$9-SUM($C$9:C163))&gt;0,$AA$9,0)</f>
        <v>3325</v>
      </c>
      <c r="D164" s="880">
        <f>IF(($P$10-SUM($D$9:D163))&gt;0,$AA$10,0)</f>
        <v>0</v>
      </c>
      <c r="E164" s="858">
        <f>IF(P$13&gt;1,"未定",ROUND(((P$9-SUM(C$9:C163))*P$14/100)/12,0))</f>
        <v>398</v>
      </c>
      <c r="F164" s="882">
        <f t="shared" si="10"/>
        <v>3723</v>
      </c>
      <c r="G164" s="883" t="s">
        <v>376</v>
      </c>
      <c r="H164" s="884">
        <f>IF(P$13&gt;1,"未定",SUM(E153:E164))</f>
        <v>4898</v>
      </c>
      <c r="I164" s="885"/>
      <c r="J164" s="885"/>
      <c r="K164" s="885"/>
      <c r="L164" s="885"/>
      <c r="M164" s="886">
        <f t="shared" si="12"/>
        <v>0</v>
      </c>
      <c r="N164" s="868"/>
      <c r="X164" s="718"/>
      <c r="Y164" s="718"/>
      <c r="Z164" s="718"/>
      <c r="AA164" s="827"/>
    </row>
    <row r="165" spans="1:27" s="828" customFormat="1" ht="18" customHeight="1">
      <c r="A165" s="842">
        <f t="shared" si="13"/>
        <v>157</v>
      </c>
      <c r="B165" s="843">
        <f t="shared" si="11"/>
        <v>3325</v>
      </c>
      <c r="C165" s="844">
        <f>IF(($P$9-SUM($C$9:C164))&gt;0,$AA$9,0)</f>
        <v>3325</v>
      </c>
      <c r="D165" s="845">
        <f>IF(($P$10-SUM($D$9:D164))&gt;0,$AA$10,0)</f>
        <v>0</v>
      </c>
      <c r="E165" s="846">
        <f>IF(P$13&gt;1,"未定",ROUND(((P$9-SUM(C$9:C164))*P$14/100)/12,0))</f>
        <v>396</v>
      </c>
      <c r="F165" s="847">
        <f t="shared" si="10"/>
        <v>3721</v>
      </c>
      <c r="G165" s="1060" t="s">
        <v>389</v>
      </c>
      <c r="H165" s="1061"/>
      <c r="I165" s="848"/>
      <c r="J165" s="848"/>
      <c r="K165" s="848"/>
      <c r="L165" s="848"/>
      <c r="M165" s="850">
        <f t="shared" si="12"/>
        <v>0</v>
      </c>
      <c r="N165" s="868"/>
      <c r="X165" s="718"/>
      <c r="Y165" s="718"/>
      <c r="Z165" s="718"/>
      <c r="AA165" s="827"/>
    </row>
    <row r="166" spans="1:27" s="828" customFormat="1" ht="18" customHeight="1">
      <c r="A166" s="854">
        <f t="shared" si="13"/>
        <v>158</v>
      </c>
      <c r="B166" s="855">
        <f t="shared" si="11"/>
        <v>3325</v>
      </c>
      <c r="C166" s="856">
        <f>IF(($P$9-SUM($C$9:C165))&gt;0,$AA$9,0)</f>
        <v>3325</v>
      </c>
      <c r="D166" s="857">
        <f>IF(($P$10-SUM($D$9:D165))&gt;0,$AA$10,0)</f>
        <v>0</v>
      </c>
      <c r="E166" s="858">
        <f>IF(P$13&gt;1,"未定",ROUND(((P$9-SUM(C$9:C165))*P$14/100)/12,0))</f>
        <v>394</v>
      </c>
      <c r="F166" s="859">
        <f t="shared" si="10"/>
        <v>3719</v>
      </c>
      <c r="G166" s="1062"/>
      <c r="H166" s="1063"/>
      <c r="I166" s="860"/>
      <c r="J166" s="860"/>
      <c r="K166" s="860"/>
      <c r="L166" s="860"/>
      <c r="M166" s="861">
        <f t="shared" si="12"/>
        <v>0</v>
      </c>
      <c r="N166" s="868"/>
      <c r="X166" s="718"/>
      <c r="Y166" s="718"/>
      <c r="Z166" s="718"/>
      <c r="AA166" s="827"/>
    </row>
    <row r="167" spans="1:27" s="828" customFormat="1" ht="18" customHeight="1">
      <c r="A167" s="854">
        <f t="shared" si="13"/>
        <v>159</v>
      </c>
      <c r="B167" s="855">
        <f t="shared" si="11"/>
        <v>3325</v>
      </c>
      <c r="C167" s="856">
        <f>IF(($P$9-SUM($C$9:C166))&gt;0,$AA$9,0)</f>
        <v>3325</v>
      </c>
      <c r="D167" s="857">
        <f>IF(($P$10-SUM($D$9:D166))&gt;0,$AA$10,0)</f>
        <v>0</v>
      </c>
      <c r="E167" s="858">
        <f>IF(P$13&gt;1,"未定",ROUND(((P$9-SUM(C$9:C166))*P$14/100)/12,0))</f>
        <v>392</v>
      </c>
      <c r="F167" s="859">
        <f t="shared" si="10"/>
        <v>3717</v>
      </c>
      <c r="G167" s="1062"/>
      <c r="H167" s="1063"/>
      <c r="I167" s="860"/>
      <c r="J167" s="860"/>
      <c r="K167" s="860"/>
      <c r="L167" s="860"/>
      <c r="M167" s="861">
        <f t="shared" si="12"/>
        <v>0</v>
      </c>
      <c r="N167" s="868"/>
      <c r="X167" s="718"/>
      <c r="Y167" s="718"/>
      <c r="Z167" s="718"/>
      <c r="AA167" s="827"/>
    </row>
    <row r="168" spans="1:27" s="828" customFormat="1" ht="18" customHeight="1">
      <c r="A168" s="854">
        <f t="shared" si="13"/>
        <v>160</v>
      </c>
      <c r="B168" s="855">
        <f t="shared" si="11"/>
        <v>3325</v>
      </c>
      <c r="C168" s="856">
        <f>IF(($P$9-SUM($C$9:C167))&gt;0,$AA$9,0)</f>
        <v>3325</v>
      </c>
      <c r="D168" s="857">
        <f>IF(($P$10-SUM($D$9:D167))&gt;0,$AA$10,0)</f>
        <v>0</v>
      </c>
      <c r="E168" s="858">
        <f>IF(P$13&gt;1,"未定",ROUND(((P$9-SUM(C$9:C167))*P$14/100)/12,0))</f>
        <v>390</v>
      </c>
      <c r="F168" s="859">
        <f t="shared" si="10"/>
        <v>3715</v>
      </c>
      <c r="G168" s="1062"/>
      <c r="H168" s="1063"/>
      <c r="I168" s="860"/>
      <c r="J168" s="860"/>
      <c r="K168" s="860"/>
      <c r="L168" s="860"/>
      <c r="M168" s="861">
        <f t="shared" si="12"/>
        <v>0</v>
      </c>
      <c r="N168" s="868"/>
      <c r="X168" s="718"/>
      <c r="Y168" s="718"/>
      <c r="Z168" s="718"/>
      <c r="AA168" s="827"/>
    </row>
    <row r="169" spans="1:27" s="828" customFormat="1" ht="18" customHeight="1">
      <c r="A169" s="854">
        <f t="shared" si="13"/>
        <v>161</v>
      </c>
      <c r="B169" s="855">
        <f t="shared" si="11"/>
        <v>3325</v>
      </c>
      <c r="C169" s="856">
        <f>IF(($P$9-SUM($C$9:C168))&gt;0,$AA$9,0)</f>
        <v>3325</v>
      </c>
      <c r="D169" s="857">
        <f>IF(($P$10-SUM($D$9:D168))&gt;0,$AA$10,0)</f>
        <v>0</v>
      </c>
      <c r="E169" s="858">
        <f>IF(P$13&gt;1,"未定",ROUND(((P$9-SUM(C$9:C168))*P$14/100)/12,0))</f>
        <v>388</v>
      </c>
      <c r="F169" s="859">
        <f t="shared" si="10"/>
        <v>3713</v>
      </c>
      <c r="G169" s="1062"/>
      <c r="H169" s="1063"/>
      <c r="I169" s="860"/>
      <c r="J169" s="860"/>
      <c r="K169" s="860"/>
      <c r="L169" s="860"/>
      <c r="M169" s="861">
        <f t="shared" si="12"/>
        <v>0</v>
      </c>
      <c r="N169" s="868"/>
      <c r="X169" s="718"/>
      <c r="Y169" s="718"/>
      <c r="Z169" s="718"/>
      <c r="AA169" s="827"/>
    </row>
    <row r="170" spans="1:27" s="828" customFormat="1" ht="18" customHeight="1">
      <c r="A170" s="854">
        <f t="shared" si="13"/>
        <v>162</v>
      </c>
      <c r="B170" s="855">
        <f t="shared" si="11"/>
        <v>3325</v>
      </c>
      <c r="C170" s="856">
        <f>IF(($P$9-SUM($C$9:C169))&gt;0,$AA$9,0)</f>
        <v>3325</v>
      </c>
      <c r="D170" s="857">
        <f>IF(($P$10-SUM($D$9:D169))&gt;0,$AA$10,0)</f>
        <v>0</v>
      </c>
      <c r="E170" s="858">
        <f>IF(P$13&gt;1,"未定",ROUND(((P$9-SUM(C$9:C169))*P$14/100)/12,0))</f>
        <v>386</v>
      </c>
      <c r="F170" s="859">
        <f t="shared" si="10"/>
        <v>3711</v>
      </c>
      <c r="G170" s="1062"/>
      <c r="H170" s="1063"/>
      <c r="I170" s="860"/>
      <c r="J170" s="860"/>
      <c r="K170" s="860"/>
      <c r="L170" s="860"/>
      <c r="M170" s="861">
        <f t="shared" si="12"/>
        <v>0</v>
      </c>
      <c r="N170" s="868"/>
      <c r="X170" s="718"/>
      <c r="Y170" s="718"/>
      <c r="Z170" s="718"/>
      <c r="AA170" s="827"/>
    </row>
    <row r="171" spans="1:27" s="828" customFormat="1" ht="18" customHeight="1">
      <c r="A171" s="854">
        <f t="shared" si="13"/>
        <v>163</v>
      </c>
      <c r="B171" s="855">
        <f t="shared" si="11"/>
        <v>3325</v>
      </c>
      <c r="C171" s="856">
        <f>IF(($P$9-SUM($C$9:C170))&gt;0,$AA$9,0)</f>
        <v>3325</v>
      </c>
      <c r="D171" s="857">
        <f>IF(($P$10-SUM($D$9:D170))&gt;0,$AA$10,0)</f>
        <v>0</v>
      </c>
      <c r="E171" s="858">
        <f>IF(P$13&gt;1,"未定",ROUND(((P$9-SUM(C$9:C170))*P$14/100)/12,0))</f>
        <v>384</v>
      </c>
      <c r="F171" s="859">
        <f t="shared" si="10"/>
        <v>3709</v>
      </c>
      <c r="G171" s="1062"/>
      <c r="H171" s="1063"/>
      <c r="I171" s="860"/>
      <c r="J171" s="860"/>
      <c r="K171" s="860"/>
      <c r="L171" s="860"/>
      <c r="M171" s="861">
        <f t="shared" si="12"/>
        <v>0</v>
      </c>
      <c r="N171" s="868"/>
      <c r="X171" s="718"/>
      <c r="Y171" s="718"/>
      <c r="Z171" s="718"/>
      <c r="AA171" s="827"/>
    </row>
    <row r="172" spans="1:27" s="828" customFormat="1" ht="18" customHeight="1">
      <c r="A172" s="854">
        <f t="shared" si="13"/>
        <v>164</v>
      </c>
      <c r="B172" s="855">
        <f t="shared" si="11"/>
        <v>3325</v>
      </c>
      <c r="C172" s="856">
        <f>IF(($P$9-SUM($C$9:C171))&gt;0,$AA$9,0)</f>
        <v>3325</v>
      </c>
      <c r="D172" s="857">
        <f>IF(($P$10-SUM($D$9:D171))&gt;0,$AA$10,0)</f>
        <v>0</v>
      </c>
      <c r="E172" s="858">
        <f>IF(P$13&gt;1,"未定",ROUND(((P$9-SUM(C$9:C171))*P$14/100)/12,0))</f>
        <v>382</v>
      </c>
      <c r="F172" s="859">
        <f t="shared" si="10"/>
        <v>3707</v>
      </c>
      <c r="G172" s="1062"/>
      <c r="H172" s="1063"/>
      <c r="I172" s="860"/>
      <c r="J172" s="860"/>
      <c r="K172" s="860"/>
      <c r="L172" s="860"/>
      <c r="M172" s="861">
        <f t="shared" si="12"/>
        <v>0</v>
      </c>
      <c r="N172" s="868"/>
      <c r="X172" s="718"/>
      <c r="Y172" s="718"/>
      <c r="Z172" s="718"/>
      <c r="AA172" s="827"/>
    </row>
    <row r="173" spans="1:27" s="828" customFormat="1" ht="18" customHeight="1">
      <c r="A173" s="854">
        <f t="shared" si="13"/>
        <v>165</v>
      </c>
      <c r="B173" s="855">
        <f t="shared" si="11"/>
        <v>3325</v>
      </c>
      <c r="C173" s="856">
        <f>IF(($P$9-SUM($C$9:C172))&gt;0,$AA$9,0)</f>
        <v>3325</v>
      </c>
      <c r="D173" s="857">
        <f>IF(($P$10-SUM($D$9:D172))&gt;0,$AA$10,0)</f>
        <v>0</v>
      </c>
      <c r="E173" s="858">
        <f>IF(P$13&gt;1,"未定",ROUND(((P$9-SUM(C$9:C172))*P$14/100)/12,0))</f>
        <v>380</v>
      </c>
      <c r="F173" s="859">
        <f t="shared" si="10"/>
        <v>3705</v>
      </c>
      <c r="G173" s="1062"/>
      <c r="H173" s="1063"/>
      <c r="I173" s="860"/>
      <c r="J173" s="860"/>
      <c r="K173" s="860"/>
      <c r="L173" s="860"/>
      <c r="M173" s="861">
        <f t="shared" si="12"/>
        <v>0</v>
      </c>
      <c r="N173" s="868"/>
      <c r="X173" s="718"/>
      <c r="Y173" s="718"/>
      <c r="Z173" s="718"/>
      <c r="AA173" s="827"/>
    </row>
    <row r="174" spans="1:27" s="828" customFormat="1" ht="18" customHeight="1">
      <c r="A174" s="854">
        <f t="shared" si="13"/>
        <v>166</v>
      </c>
      <c r="B174" s="855">
        <f t="shared" si="11"/>
        <v>3325</v>
      </c>
      <c r="C174" s="856">
        <f>IF(($P$9-SUM($C$9:C173))&gt;0,$AA$9,0)</f>
        <v>3325</v>
      </c>
      <c r="D174" s="857">
        <f>IF(($P$10-SUM($D$9:D173))&gt;0,$AA$10,0)</f>
        <v>0</v>
      </c>
      <c r="E174" s="858">
        <f>IF(P$13&gt;1,"未定",ROUND(((P$9-SUM(C$9:C173))*P$14/100)/12,0))</f>
        <v>378</v>
      </c>
      <c r="F174" s="859">
        <f t="shared" si="10"/>
        <v>3703</v>
      </c>
      <c r="G174" s="869" t="s">
        <v>362</v>
      </c>
      <c r="H174" s="901">
        <f>IF(P$13&gt;1,"未定",SUM(F165:F176))</f>
        <v>44520</v>
      </c>
      <c r="I174" s="860"/>
      <c r="J174" s="860"/>
      <c r="K174" s="860"/>
      <c r="L174" s="860"/>
      <c r="M174" s="861">
        <f t="shared" si="12"/>
        <v>0</v>
      </c>
      <c r="N174" s="868"/>
      <c r="X174" s="718"/>
      <c r="Y174" s="718"/>
      <c r="Z174" s="718"/>
      <c r="AA174" s="827"/>
    </row>
    <row r="175" spans="1:27" s="828" customFormat="1" ht="18" customHeight="1">
      <c r="A175" s="854">
        <f t="shared" si="13"/>
        <v>167</v>
      </c>
      <c r="B175" s="855">
        <f t="shared" si="11"/>
        <v>3325</v>
      </c>
      <c r="C175" s="856">
        <f>IF(($P$9-SUM($C$9:C174))&gt;0,$AA$9,0)</f>
        <v>3325</v>
      </c>
      <c r="D175" s="857">
        <f>IF(($P$10-SUM($D$9:D174))&gt;0,$AA$10,0)</f>
        <v>0</v>
      </c>
      <c r="E175" s="858">
        <f>IF(P$13&gt;1,"未定",ROUND(((P$9-SUM(C$9:C174))*P$14/100)/12,0))</f>
        <v>376</v>
      </c>
      <c r="F175" s="859">
        <f t="shared" si="10"/>
        <v>3701</v>
      </c>
      <c r="G175" s="873" t="s">
        <v>374</v>
      </c>
      <c r="H175" s="874">
        <f>SUM(B165:B176)</f>
        <v>39900</v>
      </c>
      <c r="I175" s="860"/>
      <c r="J175" s="860"/>
      <c r="K175" s="860"/>
      <c r="L175" s="860"/>
      <c r="M175" s="861">
        <f t="shared" si="12"/>
        <v>0</v>
      </c>
      <c r="N175" s="868"/>
      <c r="X175" s="718"/>
      <c r="Y175" s="718"/>
      <c r="Z175" s="718"/>
      <c r="AA175" s="827"/>
    </row>
    <row r="176" spans="1:27" s="828" customFormat="1" ht="18" customHeight="1">
      <c r="A176" s="877">
        <f t="shared" si="13"/>
        <v>168</v>
      </c>
      <c r="B176" s="878">
        <f t="shared" si="11"/>
        <v>3325</v>
      </c>
      <c r="C176" s="879">
        <f>IF(($P$9-SUM($C$9:C175))&gt;0,$AA$9,0)</f>
        <v>3325</v>
      </c>
      <c r="D176" s="880">
        <f>IF(($P$10-SUM($D$9:D175))&gt;0,$AA$10,0)</f>
        <v>0</v>
      </c>
      <c r="E176" s="858">
        <f>IF(P$13&gt;1,"未定",ROUND(((P$9-SUM(C$9:C175))*P$14/100)/12,0))</f>
        <v>374</v>
      </c>
      <c r="F176" s="882">
        <f t="shared" si="10"/>
        <v>3699</v>
      </c>
      <c r="G176" s="883" t="s">
        <v>376</v>
      </c>
      <c r="H176" s="884">
        <f>IF(P$13&gt;1,"未定",SUM(E165:E176))</f>
        <v>4620</v>
      </c>
      <c r="I176" s="885"/>
      <c r="J176" s="885"/>
      <c r="K176" s="885"/>
      <c r="L176" s="885"/>
      <c r="M176" s="886">
        <f t="shared" si="12"/>
        <v>0</v>
      </c>
      <c r="N176" s="868"/>
      <c r="X176" s="718"/>
      <c r="Y176" s="718"/>
      <c r="Z176" s="718"/>
      <c r="AA176" s="827"/>
    </row>
    <row r="177" spans="1:27" s="828" customFormat="1" ht="18" customHeight="1">
      <c r="A177" s="842">
        <f t="shared" si="13"/>
        <v>169</v>
      </c>
      <c r="B177" s="843">
        <f t="shared" si="11"/>
        <v>3325</v>
      </c>
      <c r="C177" s="844">
        <f>IF(($P$9-SUM($C$9:C176))&gt;0,$AA$9,0)</f>
        <v>3325</v>
      </c>
      <c r="D177" s="845">
        <f>IF(($P$10-SUM($D$9:D176))&gt;0,$AA$10,0)</f>
        <v>0</v>
      </c>
      <c r="E177" s="846">
        <f>IF(P$13&gt;1,"未定",ROUND(((P$9-SUM(C$9:C176))*P$14/100)/12,0))</f>
        <v>372</v>
      </c>
      <c r="F177" s="847">
        <f t="shared" si="10"/>
        <v>3697</v>
      </c>
      <c r="G177" s="1060" t="s">
        <v>390</v>
      </c>
      <c r="H177" s="1061"/>
      <c r="I177" s="848"/>
      <c r="J177" s="848"/>
      <c r="K177" s="848"/>
      <c r="L177" s="848"/>
      <c r="M177" s="850">
        <f t="shared" si="12"/>
        <v>0</v>
      </c>
      <c r="N177" s="868"/>
      <c r="X177" s="718"/>
      <c r="Y177" s="718"/>
      <c r="Z177" s="718"/>
      <c r="AA177" s="827"/>
    </row>
    <row r="178" spans="1:27" s="828" customFormat="1" ht="18" customHeight="1">
      <c r="A178" s="854">
        <f t="shared" si="13"/>
        <v>170</v>
      </c>
      <c r="B178" s="855">
        <f t="shared" si="11"/>
        <v>3325</v>
      </c>
      <c r="C178" s="856">
        <f>IF(($P$9-SUM($C$9:C177))&gt;0,$AA$9,0)</f>
        <v>3325</v>
      </c>
      <c r="D178" s="857">
        <f>IF(($P$10-SUM($D$9:D177))&gt;0,$AA$10,0)</f>
        <v>0</v>
      </c>
      <c r="E178" s="858">
        <f>IF(P$13&gt;1,"未定",ROUND(((P$9-SUM(C$9:C177))*P$14/100)/12,0))</f>
        <v>370</v>
      </c>
      <c r="F178" s="859">
        <f t="shared" si="10"/>
        <v>3695</v>
      </c>
      <c r="G178" s="1062"/>
      <c r="H178" s="1063"/>
      <c r="I178" s="860"/>
      <c r="J178" s="860"/>
      <c r="K178" s="860"/>
      <c r="L178" s="860"/>
      <c r="M178" s="861">
        <f t="shared" si="12"/>
        <v>0</v>
      </c>
      <c r="N178" s="868"/>
      <c r="X178" s="718"/>
      <c r="Y178" s="718"/>
      <c r="Z178" s="718"/>
      <c r="AA178" s="827"/>
    </row>
    <row r="179" spans="1:27" s="828" customFormat="1" ht="18" customHeight="1">
      <c r="A179" s="854">
        <f t="shared" si="13"/>
        <v>171</v>
      </c>
      <c r="B179" s="855">
        <f t="shared" si="11"/>
        <v>3325</v>
      </c>
      <c r="C179" s="856">
        <f>IF(($P$9-SUM($C$9:C178))&gt;0,$AA$9,0)</f>
        <v>3325</v>
      </c>
      <c r="D179" s="857">
        <f>IF(($P$10-SUM($D$9:D178))&gt;0,$AA$10,0)</f>
        <v>0</v>
      </c>
      <c r="E179" s="858">
        <f>IF(P$13&gt;1,"未定",ROUND(((P$9-SUM(C$9:C178))*P$14/100)/12,0))</f>
        <v>369</v>
      </c>
      <c r="F179" s="859">
        <f t="shared" si="10"/>
        <v>3694</v>
      </c>
      <c r="G179" s="1062"/>
      <c r="H179" s="1063"/>
      <c r="I179" s="860"/>
      <c r="J179" s="860"/>
      <c r="K179" s="860"/>
      <c r="L179" s="860"/>
      <c r="M179" s="861">
        <f t="shared" si="12"/>
        <v>0</v>
      </c>
      <c r="N179" s="868"/>
      <c r="X179" s="718"/>
      <c r="Y179" s="718"/>
      <c r="Z179" s="718"/>
      <c r="AA179" s="827"/>
    </row>
    <row r="180" spans="1:27" s="828" customFormat="1" ht="18" customHeight="1">
      <c r="A180" s="854">
        <f t="shared" si="13"/>
        <v>172</v>
      </c>
      <c r="B180" s="855">
        <f t="shared" si="11"/>
        <v>3325</v>
      </c>
      <c r="C180" s="856">
        <f>IF(($P$9-SUM($C$9:C179))&gt;0,$AA$9,0)</f>
        <v>3325</v>
      </c>
      <c r="D180" s="857">
        <f>IF(($P$10-SUM($D$9:D179))&gt;0,$AA$10,0)</f>
        <v>0</v>
      </c>
      <c r="E180" s="858">
        <f>IF(P$13&gt;1,"未定",ROUND(((P$9-SUM(C$9:C179))*P$14/100)/12,0))</f>
        <v>367</v>
      </c>
      <c r="F180" s="859">
        <f t="shared" si="10"/>
        <v>3692</v>
      </c>
      <c r="G180" s="1062"/>
      <c r="H180" s="1063"/>
      <c r="I180" s="860"/>
      <c r="J180" s="860"/>
      <c r="K180" s="860"/>
      <c r="L180" s="860"/>
      <c r="M180" s="861">
        <f t="shared" si="12"/>
        <v>0</v>
      </c>
      <c r="N180" s="868"/>
      <c r="X180" s="718"/>
      <c r="Y180" s="718"/>
      <c r="Z180" s="718"/>
      <c r="AA180" s="827"/>
    </row>
    <row r="181" spans="1:27" s="828" customFormat="1" ht="18" customHeight="1">
      <c r="A181" s="854">
        <f t="shared" si="13"/>
        <v>173</v>
      </c>
      <c r="B181" s="855">
        <f t="shared" si="11"/>
        <v>3325</v>
      </c>
      <c r="C181" s="856">
        <f>IF(($P$9-SUM($C$9:C180))&gt;0,$AA$9,0)</f>
        <v>3325</v>
      </c>
      <c r="D181" s="857">
        <f>IF(($P$10-SUM($D$9:D180))&gt;0,$AA$10,0)</f>
        <v>0</v>
      </c>
      <c r="E181" s="858">
        <f>IF(P$13&gt;1,"未定",ROUND(((P$9-SUM(C$9:C180))*P$14/100)/12,0))</f>
        <v>365</v>
      </c>
      <c r="F181" s="859">
        <f t="shared" si="10"/>
        <v>3690</v>
      </c>
      <c r="G181" s="1062"/>
      <c r="H181" s="1063"/>
      <c r="I181" s="860"/>
      <c r="J181" s="860"/>
      <c r="K181" s="860"/>
      <c r="L181" s="860"/>
      <c r="M181" s="861">
        <f t="shared" si="12"/>
        <v>0</v>
      </c>
      <c r="N181" s="868"/>
      <c r="X181" s="718"/>
      <c r="Y181" s="718"/>
      <c r="Z181" s="718"/>
      <c r="AA181" s="827"/>
    </row>
    <row r="182" spans="1:27" s="828" customFormat="1" ht="18" customHeight="1">
      <c r="A182" s="854">
        <f t="shared" si="13"/>
        <v>174</v>
      </c>
      <c r="B182" s="855">
        <f t="shared" si="11"/>
        <v>3325</v>
      </c>
      <c r="C182" s="856">
        <f>IF(($P$9-SUM($C$9:C181))&gt;0,$AA$9,0)</f>
        <v>3325</v>
      </c>
      <c r="D182" s="857">
        <f>IF(($P$10-SUM($D$9:D181))&gt;0,$AA$10,0)</f>
        <v>0</v>
      </c>
      <c r="E182" s="858">
        <f>IF(P$13&gt;1,"未定",ROUND(((P$9-SUM(C$9:C181))*P$14/100)/12,0))</f>
        <v>363</v>
      </c>
      <c r="F182" s="859">
        <f t="shared" si="10"/>
        <v>3688</v>
      </c>
      <c r="G182" s="1062"/>
      <c r="H182" s="1063"/>
      <c r="I182" s="860"/>
      <c r="J182" s="860"/>
      <c r="K182" s="860"/>
      <c r="L182" s="860"/>
      <c r="M182" s="861">
        <f t="shared" si="12"/>
        <v>0</v>
      </c>
      <c r="N182" s="868"/>
      <c r="X182" s="718"/>
      <c r="Y182" s="718"/>
      <c r="Z182" s="718"/>
      <c r="AA182" s="827"/>
    </row>
    <row r="183" spans="1:27" s="828" customFormat="1" ht="18" customHeight="1">
      <c r="A183" s="854">
        <f t="shared" si="13"/>
        <v>175</v>
      </c>
      <c r="B183" s="855">
        <f t="shared" si="11"/>
        <v>3325</v>
      </c>
      <c r="C183" s="856">
        <f>IF(($P$9-SUM($C$9:C182))&gt;0,$AA$9,0)</f>
        <v>3325</v>
      </c>
      <c r="D183" s="857">
        <f>IF(($P$10-SUM($D$9:D182))&gt;0,$AA$10,0)</f>
        <v>0</v>
      </c>
      <c r="E183" s="858">
        <f>IF(P$13&gt;1,"未定",ROUND(((P$9-SUM(C$9:C182))*P$14/100)/12,0))</f>
        <v>361</v>
      </c>
      <c r="F183" s="859">
        <f t="shared" si="10"/>
        <v>3686</v>
      </c>
      <c r="G183" s="1062"/>
      <c r="H183" s="1063"/>
      <c r="I183" s="860"/>
      <c r="J183" s="860"/>
      <c r="K183" s="860"/>
      <c r="L183" s="860"/>
      <c r="M183" s="861">
        <f t="shared" si="12"/>
        <v>0</v>
      </c>
      <c r="N183" s="868"/>
      <c r="X183" s="718"/>
      <c r="Y183" s="718"/>
      <c r="Z183" s="718"/>
      <c r="AA183" s="827"/>
    </row>
    <row r="184" spans="1:27" s="828" customFormat="1" ht="18" customHeight="1">
      <c r="A184" s="854">
        <f t="shared" si="13"/>
        <v>176</v>
      </c>
      <c r="B184" s="855">
        <f t="shared" si="11"/>
        <v>3325</v>
      </c>
      <c r="C184" s="856">
        <f>IF(($P$9-SUM($C$9:C183))&gt;0,$AA$9,0)</f>
        <v>3325</v>
      </c>
      <c r="D184" s="857">
        <f>IF(($P$10-SUM($D$9:D183))&gt;0,$AA$10,0)</f>
        <v>0</v>
      </c>
      <c r="E184" s="858">
        <f>IF(P$13&gt;1,"未定",ROUND(((P$9-SUM(C$9:C183))*P$14/100)/12,0))</f>
        <v>359</v>
      </c>
      <c r="F184" s="859">
        <f t="shared" si="10"/>
        <v>3684</v>
      </c>
      <c r="G184" s="1062"/>
      <c r="H184" s="1063"/>
      <c r="I184" s="860"/>
      <c r="J184" s="860"/>
      <c r="K184" s="860"/>
      <c r="L184" s="860"/>
      <c r="M184" s="861">
        <f t="shared" si="12"/>
        <v>0</v>
      </c>
      <c r="N184" s="868"/>
      <c r="X184" s="718"/>
      <c r="Y184" s="718"/>
      <c r="Z184" s="718"/>
      <c r="AA184" s="827"/>
    </row>
    <row r="185" spans="1:27" s="828" customFormat="1" ht="18" customHeight="1">
      <c r="A185" s="854">
        <f t="shared" si="13"/>
        <v>177</v>
      </c>
      <c r="B185" s="855">
        <f t="shared" si="11"/>
        <v>3325</v>
      </c>
      <c r="C185" s="856">
        <f>IF(($P$9-SUM($C$9:C184))&gt;0,$AA$9,0)</f>
        <v>3325</v>
      </c>
      <c r="D185" s="857">
        <f>IF(($P$10-SUM($D$9:D184))&gt;0,$AA$10,0)</f>
        <v>0</v>
      </c>
      <c r="E185" s="858">
        <f>IF(P$13&gt;1,"未定",ROUND(((P$9-SUM(C$9:C184))*P$14/100)/12,0))</f>
        <v>357</v>
      </c>
      <c r="F185" s="859">
        <f t="shared" si="10"/>
        <v>3682</v>
      </c>
      <c r="G185" s="1062"/>
      <c r="H185" s="1063"/>
      <c r="I185" s="860"/>
      <c r="J185" s="860"/>
      <c r="K185" s="860"/>
      <c r="L185" s="860"/>
      <c r="M185" s="861">
        <f t="shared" si="12"/>
        <v>0</v>
      </c>
      <c r="N185" s="868"/>
      <c r="X185" s="718"/>
      <c r="Y185" s="718"/>
      <c r="Z185" s="718"/>
      <c r="AA185" s="827"/>
    </row>
    <row r="186" spans="1:27" s="828" customFormat="1" ht="18" customHeight="1">
      <c r="A186" s="854">
        <f t="shared" si="13"/>
        <v>178</v>
      </c>
      <c r="B186" s="855">
        <f t="shared" si="11"/>
        <v>3325</v>
      </c>
      <c r="C186" s="856">
        <f>IF(($P$9-SUM($C$9:C185))&gt;0,$AA$9,0)</f>
        <v>3325</v>
      </c>
      <c r="D186" s="857">
        <f>IF(($P$10-SUM($D$9:D185))&gt;0,$AA$10,0)</f>
        <v>0</v>
      </c>
      <c r="E186" s="858">
        <f>IF(P$13&gt;1,"未定",ROUND(((P$9-SUM(C$9:C185))*P$14/100)/12,0))</f>
        <v>355</v>
      </c>
      <c r="F186" s="859">
        <f t="shared" si="10"/>
        <v>3680</v>
      </c>
      <c r="G186" s="869" t="s">
        <v>362</v>
      </c>
      <c r="H186" s="901">
        <f>IF(P$13&gt;1,"未定",SUM(F177:F188))</f>
        <v>44242</v>
      </c>
      <c r="I186" s="860"/>
      <c r="J186" s="860"/>
      <c r="K186" s="860"/>
      <c r="L186" s="860"/>
      <c r="M186" s="861">
        <f t="shared" si="12"/>
        <v>0</v>
      </c>
      <c r="N186" s="868"/>
      <c r="X186" s="718"/>
      <c r="Y186" s="718"/>
      <c r="Z186" s="718"/>
      <c r="AA186" s="827"/>
    </row>
    <row r="187" spans="1:27" s="828" customFormat="1" ht="18" customHeight="1">
      <c r="A187" s="854">
        <f t="shared" si="13"/>
        <v>179</v>
      </c>
      <c r="B187" s="855">
        <f t="shared" si="11"/>
        <v>3325</v>
      </c>
      <c r="C187" s="856">
        <f>IF(($P$9-SUM($C$9:C186))&gt;0,$AA$9,0)</f>
        <v>3325</v>
      </c>
      <c r="D187" s="857">
        <f>IF(($P$10-SUM($D$9:D186))&gt;0,$AA$10,0)</f>
        <v>0</v>
      </c>
      <c r="E187" s="858">
        <f>IF(P$13&gt;1,"未定",ROUND(((P$9-SUM(C$9:C186))*P$14/100)/12,0))</f>
        <v>353</v>
      </c>
      <c r="F187" s="859">
        <f t="shared" si="10"/>
        <v>3678</v>
      </c>
      <c r="G187" s="873" t="s">
        <v>374</v>
      </c>
      <c r="H187" s="874">
        <f>SUM(B177:B188)</f>
        <v>39900</v>
      </c>
      <c r="I187" s="860"/>
      <c r="J187" s="860"/>
      <c r="K187" s="860"/>
      <c r="L187" s="860"/>
      <c r="M187" s="861">
        <f t="shared" si="12"/>
        <v>0</v>
      </c>
      <c r="N187" s="868"/>
      <c r="X187" s="718"/>
      <c r="Y187" s="718"/>
      <c r="Z187" s="718"/>
      <c r="AA187" s="827"/>
    </row>
    <row r="188" spans="1:27" s="828" customFormat="1" ht="18" customHeight="1">
      <c r="A188" s="877">
        <f t="shared" si="13"/>
        <v>180</v>
      </c>
      <c r="B188" s="878">
        <f t="shared" si="11"/>
        <v>3325</v>
      </c>
      <c r="C188" s="879">
        <f>IF(($P$9-SUM($C$9:C187))&gt;0,$AA$9,0)</f>
        <v>3325</v>
      </c>
      <c r="D188" s="880">
        <f>IF(($P$10-SUM($D$9:D187))&gt;0,$AA$10,0)</f>
        <v>0</v>
      </c>
      <c r="E188" s="881">
        <f>IF(P$13&gt;1,"未定",ROUND(((P$9-SUM(C$9:C187))*P$14/100)/12,0))</f>
        <v>351</v>
      </c>
      <c r="F188" s="882">
        <f t="shared" si="10"/>
        <v>3676</v>
      </c>
      <c r="G188" s="883" t="s">
        <v>376</v>
      </c>
      <c r="H188" s="884">
        <f>IF(P$13&gt;1,"未定",SUM(E177:E188))</f>
        <v>4342</v>
      </c>
      <c r="I188" s="885"/>
      <c r="J188" s="885"/>
      <c r="K188" s="885"/>
      <c r="L188" s="885"/>
      <c r="M188" s="886">
        <f t="shared" si="12"/>
        <v>0</v>
      </c>
      <c r="N188" s="868"/>
      <c r="X188" s="718"/>
      <c r="Y188" s="718"/>
      <c r="Z188" s="718"/>
      <c r="AA188" s="827"/>
    </row>
    <row r="189" spans="1:27" s="828" customFormat="1" ht="18" customHeight="1">
      <c r="A189" s="842">
        <f t="shared" si="13"/>
        <v>181</v>
      </c>
      <c r="B189" s="843">
        <f t="shared" si="11"/>
        <v>3325</v>
      </c>
      <c r="C189" s="844">
        <f>IF(($P$9-SUM($C$9:C188))&gt;0,$AA$9,0)</f>
        <v>3325</v>
      </c>
      <c r="D189" s="845">
        <f>IF(($P$10-SUM($D$9:D188))&gt;0,$AA$10,0)</f>
        <v>0</v>
      </c>
      <c r="E189" s="846">
        <f>IF(P$13&gt;1,"未定",ROUND(((P$9-SUM(C$9:C188))*P$14/100)/12,0))</f>
        <v>349</v>
      </c>
      <c r="F189" s="847">
        <f t="shared" si="10"/>
        <v>3674</v>
      </c>
      <c r="G189" s="1060" t="s">
        <v>391</v>
      </c>
      <c r="H189" s="1061"/>
      <c r="I189" s="848"/>
      <c r="J189" s="848"/>
      <c r="K189" s="848"/>
      <c r="L189" s="848"/>
      <c r="M189" s="850">
        <f t="shared" si="12"/>
        <v>0</v>
      </c>
      <c r="N189" s="868"/>
      <c r="X189" s="718"/>
      <c r="Y189" s="718"/>
      <c r="Z189" s="718"/>
      <c r="AA189" s="827"/>
    </row>
    <row r="190" spans="1:27" s="828" customFormat="1" ht="18" customHeight="1">
      <c r="A190" s="854">
        <f t="shared" si="13"/>
        <v>182</v>
      </c>
      <c r="B190" s="855">
        <f t="shared" si="11"/>
        <v>3325</v>
      </c>
      <c r="C190" s="856">
        <f>IF(($P$9-SUM($C$9:C189))&gt;0,$AA$9,0)</f>
        <v>3325</v>
      </c>
      <c r="D190" s="857">
        <f>IF(($P$10-SUM($D$9:D189))&gt;0,$AA$10,0)</f>
        <v>0</v>
      </c>
      <c r="E190" s="858">
        <f>IF(P$13&gt;1,"未定",ROUND(((P$9-SUM(C$9:C189))*P$14/100)/12,0))</f>
        <v>347</v>
      </c>
      <c r="F190" s="859">
        <f t="shared" si="10"/>
        <v>3672</v>
      </c>
      <c r="G190" s="1062"/>
      <c r="H190" s="1063"/>
      <c r="I190" s="860"/>
      <c r="J190" s="860"/>
      <c r="K190" s="860"/>
      <c r="L190" s="860"/>
      <c r="M190" s="861">
        <f t="shared" si="12"/>
        <v>0</v>
      </c>
      <c r="N190" s="868"/>
      <c r="X190" s="718"/>
      <c r="Y190" s="718"/>
      <c r="Z190" s="718"/>
      <c r="AA190" s="827"/>
    </row>
    <row r="191" spans="1:27" s="828" customFormat="1" ht="18" customHeight="1">
      <c r="A191" s="854">
        <f t="shared" si="13"/>
        <v>183</v>
      </c>
      <c r="B191" s="855">
        <f t="shared" si="11"/>
        <v>3325</v>
      </c>
      <c r="C191" s="856">
        <f>IF(($P$9-SUM($C$9:C190))&gt;0,$AA$9,0)</f>
        <v>3325</v>
      </c>
      <c r="D191" s="857">
        <f>IF(($P$10-SUM($D$9:D190))&gt;0,$AA$10,0)</f>
        <v>0</v>
      </c>
      <c r="E191" s="858">
        <f>IF(P$13&gt;1,"未定",ROUND(((P$9-SUM(C$9:C190))*P$14/100)/12,0))</f>
        <v>345</v>
      </c>
      <c r="F191" s="859">
        <f t="shared" si="10"/>
        <v>3670</v>
      </c>
      <c r="G191" s="1062"/>
      <c r="H191" s="1063"/>
      <c r="I191" s="860"/>
      <c r="J191" s="860"/>
      <c r="K191" s="860"/>
      <c r="L191" s="860"/>
      <c r="M191" s="861">
        <f t="shared" si="12"/>
        <v>0</v>
      </c>
      <c r="N191" s="868"/>
      <c r="X191" s="718"/>
      <c r="Y191" s="718"/>
      <c r="Z191" s="718"/>
      <c r="AA191" s="827"/>
    </row>
    <row r="192" spans="1:27" s="828" customFormat="1" ht="18" customHeight="1">
      <c r="A192" s="854">
        <f t="shared" si="13"/>
        <v>184</v>
      </c>
      <c r="B192" s="855">
        <f t="shared" si="11"/>
        <v>3325</v>
      </c>
      <c r="C192" s="856">
        <f>IF(($P$9-SUM($C$9:C191))&gt;0,$AA$9,0)</f>
        <v>3325</v>
      </c>
      <c r="D192" s="857">
        <f>IF(($P$10-SUM($D$9:D191))&gt;0,$AA$10,0)</f>
        <v>0</v>
      </c>
      <c r="E192" s="858">
        <f>IF(P$13&gt;1,"未定",ROUND(((P$9-SUM(C$9:C191))*P$14/100)/12,0))</f>
        <v>343</v>
      </c>
      <c r="F192" s="859">
        <f t="shared" si="10"/>
        <v>3668</v>
      </c>
      <c r="G192" s="1062"/>
      <c r="H192" s="1063"/>
      <c r="I192" s="860"/>
      <c r="J192" s="860"/>
      <c r="K192" s="860"/>
      <c r="L192" s="860"/>
      <c r="M192" s="861">
        <f t="shared" si="12"/>
        <v>0</v>
      </c>
      <c r="N192" s="868"/>
      <c r="X192" s="718"/>
      <c r="Y192" s="718"/>
      <c r="Z192" s="718"/>
      <c r="AA192" s="827"/>
    </row>
    <row r="193" spans="1:27" s="828" customFormat="1" ht="18" customHeight="1">
      <c r="A193" s="854">
        <f t="shared" si="13"/>
        <v>185</v>
      </c>
      <c r="B193" s="855">
        <f t="shared" si="11"/>
        <v>3325</v>
      </c>
      <c r="C193" s="856">
        <f>IF(($P$9-SUM($C$9:C192))&gt;0,$AA$9,0)</f>
        <v>3325</v>
      </c>
      <c r="D193" s="857">
        <f>IF(($P$10-SUM($D$9:D192))&gt;0,$AA$10,0)</f>
        <v>0</v>
      </c>
      <c r="E193" s="858">
        <f>IF(P$13&gt;1,"未定",ROUND(((P$9-SUM(C$9:C192))*P$14/100)/12,0))</f>
        <v>341</v>
      </c>
      <c r="F193" s="859">
        <f aca="true" t="shared" si="14" ref="F193:F256">IF(P$13&gt;1,"未定",B193+E193)</f>
        <v>3666</v>
      </c>
      <c r="G193" s="1062"/>
      <c r="H193" s="1063"/>
      <c r="I193" s="860"/>
      <c r="J193" s="860"/>
      <c r="K193" s="860"/>
      <c r="L193" s="860"/>
      <c r="M193" s="861">
        <f t="shared" si="12"/>
        <v>0</v>
      </c>
      <c r="N193" s="868"/>
      <c r="X193" s="718"/>
      <c r="Y193" s="718"/>
      <c r="Z193" s="718"/>
      <c r="AA193" s="827"/>
    </row>
    <row r="194" spans="1:27" s="828" customFormat="1" ht="18" customHeight="1">
      <c r="A194" s="854">
        <f t="shared" si="13"/>
        <v>186</v>
      </c>
      <c r="B194" s="855">
        <f t="shared" si="11"/>
        <v>3325</v>
      </c>
      <c r="C194" s="856">
        <f>IF(($P$9-SUM($C$9:C193))&gt;0,$AA$9,0)</f>
        <v>3325</v>
      </c>
      <c r="D194" s="857">
        <f>IF(($P$10-SUM($D$9:D193))&gt;0,$AA$10,0)</f>
        <v>0</v>
      </c>
      <c r="E194" s="858">
        <f>IF(P$13&gt;1,"未定",ROUND(((P$9-SUM(C$9:C193))*P$14/100)/12,0))</f>
        <v>339</v>
      </c>
      <c r="F194" s="859">
        <f t="shared" si="14"/>
        <v>3664</v>
      </c>
      <c r="G194" s="1062"/>
      <c r="H194" s="1063"/>
      <c r="I194" s="860"/>
      <c r="J194" s="860"/>
      <c r="K194" s="860"/>
      <c r="L194" s="860"/>
      <c r="M194" s="861">
        <f t="shared" si="12"/>
        <v>0</v>
      </c>
      <c r="N194" s="868"/>
      <c r="X194" s="718"/>
      <c r="Y194" s="718"/>
      <c r="Z194" s="718"/>
      <c r="AA194" s="827"/>
    </row>
    <row r="195" spans="1:27" s="828" customFormat="1" ht="18" customHeight="1">
      <c r="A195" s="854">
        <f t="shared" si="13"/>
        <v>187</v>
      </c>
      <c r="B195" s="855">
        <f t="shared" si="11"/>
        <v>3325</v>
      </c>
      <c r="C195" s="856">
        <f>IF(($P$9-SUM($C$9:C194))&gt;0,$AA$9,0)</f>
        <v>3325</v>
      </c>
      <c r="D195" s="857">
        <f>IF(($P$10-SUM($D$9:D194))&gt;0,$AA$10,0)</f>
        <v>0</v>
      </c>
      <c r="E195" s="858">
        <f>IF(P$13&gt;1,"未定",ROUND(((P$9-SUM(C$9:C194))*P$14/100)/12,0))</f>
        <v>337</v>
      </c>
      <c r="F195" s="859">
        <f t="shared" si="14"/>
        <v>3662</v>
      </c>
      <c r="G195" s="1062"/>
      <c r="H195" s="1063"/>
      <c r="I195" s="860"/>
      <c r="J195" s="860"/>
      <c r="K195" s="860"/>
      <c r="L195" s="860"/>
      <c r="M195" s="861">
        <f t="shared" si="12"/>
        <v>0</v>
      </c>
      <c r="N195" s="868"/>
      <c r="X195" s="718"/>
      <c r="Y195" s="718"/>
      <c r="Z195" s="718"/>
      <c r="AA195" s="827"/>
    </row>
    <row r="196" spans="1:27" s="828" customFormat="1" ht="18" customHeight="1">
      <c r="A196" s="854">
        <f t="shared" si="13"/>
        <v>188</v>
      </c>
      <c r="B196" s="855">
        <f t="shared" si="11"/>
        <v>3325</v>
      </c>
      <c r="C196" s="856">
        <f>IF(($P$9-SUM($C$9:C195))&gt;0,$AA$9,0)</f>
        <v>3325</v>
      </c>
      <c r="D196" s="857">
        <f>IF(($P$10-SUM($D$9:D195))&gt;0,$AA$10,0)</f>
        <v>0</v>
      </c>
      <c r="E196" s="858">
        <f>IF(P$13&gt;1,"未定",ROUND(((P$9-SUM(C$9:C195))*P$14/100)/12,0))</f>
        <v>336</v>
      </c>
      <c r="F196" s="859">
        <f t="shared" si="14"/>
        <v>3661</v>
      </c>
      <c r="G196" s="1062"/>
      <c r="H196" s="1063"/>
      <c r="I196" s="860"/>
      <c r="J196" s="860"/>
      <c r="K196" s="860"/>
      <c r="L196" s="860"/>
      <c r="M196" s="861">
        <f t="shared" si="12"/>
        <v>0</v>
      </c>
      <c r="N196" s="868"/>
      <c r="X196" s="718"/>
      <c r="Y196" s="718"/>
      <c r="Z196" s="718"/>
      <c r="AA196" s="827"/>
    </row>
    <row r="197" spans="1:27" s="828" customFormat="1" ht="18" customHeight="1">
      <c r="A197" s="854">
        <f t="shared" si="13"/>
        <v>189</v>
      </c>
      <c r="B197" s="855">
        <f t="shared" si="11"/>
        <v>3325</v>
      </c>
      <c r="C197" s="856">
        <f>IF(($P$9-SUM($C$9:C196))&gt;0,$AA$9,0)</f>
        <v>3325</v>
      </c>
      <c r="D197" s="857">
        <f>IF(($P$10-SUM($D$9:D196))&gt;0,$AA$10,0)</f>
        <v>0</v>
      </c>
      <c r="E197" s="858">
        <f>IF(P$13&gt;1,"未定",ROUND(((P$9-SUM(C$9:C196))*P$14/100)/12,0))</f>
        <v>334</v>
      </c>
      <c r="F197" s="859">
        <f t="shared" si="14"/>
        <v>3659</v>
      </c>
      <c r="G197" s="1062"/>
      <c r="H197" s="1063"/>
      <c r="I197" s="860"/>
      <c r="J197" s="860"/>
      <c r="K197" s="860"/>
      <c r="L197" s="860"/>
      <c r="M197" s="861">
        <f t="shared" si="12"/>
        <v>0</v>
      </c>
      <c r="N197" s="868"/>
      <c r="X197" s="718"/>
      <c r="Y197" s="718"/>
      <c r="Z197" s="718"/>
      <c r="AA197" s="827"/>
    </row>
    <row r="198" spans="1:27" s="828" customFormat="1" ht="18" customHeight="1">
      <c r="A198" s="854">
        <f t="shared" si="13"/>
        <v>190</v>
      </c>
      <c r="B198" s="855">
        <f t="shared" si="11"/>
        <v>3325</v>
      </c>
      <c r="C198" s="856">
        <f>IF(($P$9-SUM($C$9:C197))&gt;0,$AA$9,0)</f>
        <v>3325</v>
      </c>
      <c r="D198" s="857">
        <f>IF(($P$10-SUM($D$9:D197))&gt;0,$AA$10,0)</f>
        <v>0</v>
      </c>
      <c r="E198" s="858">
        <f>IF(P$13&gt;1,"未定",ROUND(((P$9-SUM(C$9:C197))*P$14/100)/12,0))</f>
        <v>332</v>
      </c>
      <c r="F198" s="859">
        <f t="shared" si="14"/>
        <v>3657</v>
      </c>
      <c r="G198" s="869" t="s">
        <v>362</v>
      </c>
      <c r="H198" s="901">
        <f>IF(P$13&gt;1,"未定",SUM(F189:F200))</f>
        <v>43961</v>
      </c>
      <c r="I198" s="860"/>
      <c r="J198" s="860"/>
      <c r="K198" s="860"/>
      <c r="L198" s="860"/>
      <c r="M198" s="861">
        <f t="shared" si="12"/>
        <v>0</v>
      </c>
      <c r="N198" s="868"/>
      <c r="X198" s="718"/>
      <c r="Y198" s="718"/>
      <c r="Z198" s="718"/>
      <c r="AA198" s="827"/>
    </row>
    <row r="199" spans="1:27" s="828" customFormat="1" ht="18" customHeight="1">
      <c r="A199" s="854">
        <f t="shared" si="13"/>
        <v>191</v>
      </c>
      <c r="B199" s="855">
        <f t="shared" si="11"/>
        <v>3325</v>
      </c>
      <c r="C199" s="856">
        <f>IF(($P$9-SUM($C$9:C198))&gt;0,$AA$9,0)</f>
        <v>3325</v>
      </c>
      <c r="D199" s="857">
        <f>IF(($P$10-SUM($D$9:D198))&gt;0,$AA$10,0)</f>
        <v>0</v>
      </c>
      <c r="E199" s="858">
        <f>IF(P$13&gt;1,"未定",ROUND(((P$9-SUM(C$9:C198))*P$14/100)/12,0))</f>
        <v>330</v>
      </c>
      <c r="F199" s="859">
        <f t="shared" si="14"/>
        <v>3655</v>
      </c>
      <c r="G199" s="873" t="s">
        <v>374</v>
      </c>
      <c r="H199" s="874">
        <f>SUM(B189:B200)</f>
        <v>39900</v>
      </c>
      <c r="I199" s="860"/>
      <c r="J199" s="860"/>
      <c r="K199" s="860"/>
      <c r="L199" s="860"/>
      <c r="M199" s="861">
        <f t="shared" si="12"/>
        <v>0</v>
      </c>
      <c r="N199" s="868"/>
      <c r="X199" s="718"/>
      <c r="Y199" s="718"/>
      <c r="Z199" s="718"/>
      <c r="AA199" s="827"/>
    </row>
    <row r="200" spans="1:27" s="828" customFormat="1" ht="18" customHeight="1">
      <c r="A200" s="877">
        <f t="shared" si="13"/>
        <v>192</v>
      </c>
      <c r="B200" s="878">
        <f t="shared" si="11"/>
        <v>3325</v>
      </c>
      <c r="C200" s="879">
        <f>IF(($P$9-SUM($C$9:C199))&gt;0,$AA$9,0)</f>
        <v>3325</v>
      </c>
      <c r="D200" s="880">
        <f>IF(($P$10-SUM($D$9:D199))&gt;0,$AA$10,0)</f>
        <v>0</v>
      </c>
      <c r="E200" s="858">
        <f>IF(P$13&gt;1,"未定",ROUND(((P$9-SUM(C$9:C199))*P$14/100)/12,0))</f>
        <v>328</v>
      </c>
      <c r="F200" s="882">
        <f t="shared" si="14"/>
        <v>3653</v>
      </c>
      <c r="G200" s="883" t="s">
        <v>376</v>
      </c>
      <c r="H200" s="884">
        <f>IF(P$13&gt;1,"未定",SUM(E189:E200))</f>
        <v>4061</v>
      </c>
      <c r="I200" s="885"/>
      <c r="J200" s="885"/>
      <c r="K200" s="885"/>
      <c r="L200" s="885"/>
      <c r="M200" s="886">
        <f t="shared" si="12"/>
        <v>0</v>
      </c>
      <c r="N200" s="868"/>
      <c r="X200" s="718"/>
      <c r="Y200" s="718"/>
      <c r="Z200" s="718"/>
      <c r="AA200" s="827"/>
    </row>
    <row r="201" spans="1:27" s="828" customFormat="1" ht="18" customHeight="1">
      <c r="A201" s="842">
        <f t="shared" si="13"/>
        <v>193</v>
      </c>
      <c r="B201" s="843">
        <f aca="true" t="shared" si="15" ref="B201:B264">SUM(C201:D201)</f>
        <v>3325</v>
      </c>
      <c r="C201" s="844">
        <f>IF(($P$9-SUM($C$9:C200))&gt;0,$AA$9,0)</f>
        <v>3325</v>
      </c>
      <c r="D201" s="845">
        <f>IF(($P$10-SUM($D$9:D200))&gt;0,$AA$10,0)</f>
        <v>0</v>
      </c>
      <c r="E201" s="846">
        <f>IF(P$13&gt;1,"未定",ROUND(((P$9-SUM(C$9:C200))*P$14/100)/12,0))</f>
        <v>326</v>
      </c>
      <c r="F201" s="847">
        <f t="shared" si="14"/>
        <v>3651</v>
      </c>
      <c r="G201" s="1060" t="s">
        <v>392</v>
      </c>
      <c r="H201" s="1061"/>
      <c r="I201" s="848"/>
      <c r="J201" s="848"/>
      <c r="K201" s="848"/>
      <c r="L201" s="848"/>
      <c r="M201" s="850">
        <f aca="true" t="shared" si="16" ref="M201:M264">SUM(I201:L201)</f>
        <v>0</v>
      </c>
      <c r="N201" s="868"/>
      <c r="X201" s="718"/>
      <c r="Y201" s="718"/>
      <c r="Z201" s="718"/>
      <c r="AA201" s="827"/>
    </row>
    <row r="202" spans="1:27" s="828" customFormat="1" ht="18" customHeight="1">
      <c r="A202" s="854">
        <f aca="true" t="shared" si="17" ref="A202:A265">IF(F202&gt;0,A201+1,0)</f>
        <v>194</v>
      </c>
      <c r="B202" s="855">
        <f t="shared" si="15"/>
        <v>3325</v>
      </c>
      <c r="C202" s="856">
        <f>IF(($P$9-SUM($C$9:C201))&gt;0,$AA$9,0)</f>
        <v>3325</v>
      </c>
      <c r="D202" s="857">
        <f>IF(($P$10-SUM($D$9:D201))&gt;0,$AA$10,0)</f>
        <v>0</v>
      </c>
      <c r="E202" s="858">
        <f>IF(P$13&gt;1,"未定",ROUND(((P$9-SUM(C$9:C201))*P$14/100)/12,0))</f>
        <v>324</v>
      </c>
      <c r="F202" s="859">
        <f t="shared" si="14"/>
        <v>3649</v>
      </c>
      <c r="G202" s="1062"/>
      <c r="H202" s="1063"/>
      <c r="I202" s="860"/>
      <c r="J202" s="860"/>
      <c r="K202" s="860"/>
      <c r="L202" s="860"/>
      <c r="M202" s="861">
        <f t="shared" si="16"/>
        <v>0</v>
      </c>
      <c r="N202" s="868"/>
      <c r="X202" s="718"/>
      <c r="Y202" s="718"/>
      <c r="Z202" s="718"/>
      <c r="AA202" s="827"/>
    </row>
    <row r="203" spans="1:27" s="828" customFormat="1" ht="18" customHeight="1">
      <c r="A203" s="854">
        <f t="shared" si="17"/>
        <v>195</v>
      </c>
      <c r="B203" s="855">
        <f t="shared" si="15"/>
        <v>3325</v>
      </c>
      <c r="C203" s="856">
        <f>IF(($P$9-SUM($C$9:C202))&gt;0,$AA$9,0)</f>
        <v>3325</v>
      </c>
      <c r="D203" s="857">
        <f>IF(($P$10-SUM($D$9:D202))&gt;0,$AA$10,0)</f>
        <v>0</v>
      </c>
      <c r="E203" s="858">
        <f>IF(P$13&gt;1,"未定",ROUND(((P$9-SUM(C$9:C202))*P$14/100)/12,0))</f>
        <v>322</v>
      </c>
      <c r="F203" s="859">
        <f t="shared" si="14"/>
        <v>3647</v>
      </c>
      <c r="G203" s="1062"/>
      <c r="H203" s="1063"/>
      <c r="I203" s="860"/>
      <c r="J203" s="860"/>
      <c r="K203" s="860"/>
      <c r="L203" s="860"/>
      <c r="M203" s="861">
        <f t="shared" si="16"/>
        <v>0</v>
      </c>
      <c r="N203" s="868"/>
      <c r="X203" s="718"/>
      <c r="Y203" s="718"/>
      <c r="Z203" s="718"/>
      <c r="AA203" s="827"/>
    </row>
    <row r="204" spans="1:27" s="828" customFormat="1" ht="18" customHeight="1">
      <c r="A204" s="854">
        <f t="shared" si="17"/>
        <v>196</v>
      </c>
      <c r="B204" s="855">
        <f t="shared" si="15"/>
        <v>3325</v>
      </c>
      <c r="C204" s="856">
        <f>IF(($P$9-SUM($C$9:C203))&gt;0,$AA$9,0)</f>
        <v>3325</v>
      </c>
      <c r="D204" s="857">
        <f>IF(($P$10-SUM($D$9:D203))&gt;0,$AA$10,0)</f>
        <v>0</v>
      </c>
      <c r="E204" s="858">
        <f>IF(P$13&gt;1,"未定",ROUND(((P$9-SUM(C$9:C203))*P$14/100)/12,0))</f>
        <v>320</v>
      </c>
      <c r="F204" s="859">
        <f t="shared" si="14"/>
        <v>3645</v>
      </c>
      <c r="G204" s="1062"/>
      <c r="H204" s="1063"/>
      <c r="I204" s="860"/>
      <c r="J204" s="860"/>
      <c r="K204" s="860"/>
      <c r="L204" s="860"/>
      <c r="M204" s="861">
        <f t="shared" si="16"/>
        <v>0</v>
      </c>
      <c r="N204" s="868"/>
      <c r="X204" s="718"/>
      <c r="Y204" s="718"/>
      <c r="Z204" s="718"/>
      <c r="AA204" s="827"/>
    </row>
    <row r="205" spans="1:27" s="828" customFormat="1" ht="18" customHeight="1">
      <c r="A205" s="854">
        <f t="shared" si="17"/>
        <v>197</v>
      </c>
      <c r="B205" s="855">
        <f t="shared" si="15"/>
        <v>3325</v>
      </c>
      <c r="C205" s="856">
        <f>IF(($P$9-SUM($C$9:C204))&gt;0,$AA$9,0)</f>
        <v>3325</v>
      </c>
      <c r="D205" s="857">
        <f>IF(($P$10-SUM($D$9:D204))&gt;0,$AA$10,0)</f>
        <v>0</v>
      </c>
      <c r="E205" s="858">
        <f>IF(P$13&gt;1,"未定",ROUND(((P$9-SUM(C$9:C204))*P$14/100)/12,0))</f>
        <v>318</v>
      </c>
      <c r="F205" s="859">
        <f t="shared" si="14"/>
        <v>3643</v>
      </c>
      <c r="G205" s="1062"/>
      <c r="H205" s="1063"/>
      <c r="I205" s="860"/>
      <c r="J205" s="860"/>
      <c r="K205" s="860"/>
      <c r="L205" s="860"/>
      <c r="M205" s="861">
        <f t="shared" si="16"/>
        <v>0</v>
      </c>
      <c r="N205" s="868"/>
      <c r="X205" s="718"/>
      <c r="Y205" s="718"/>
      <c r="Z205" s="718"/>
      <c r="AA205" s="827"/>
    </row>
    <row r="206" spans="1:27" s="828" customFormat="1" ht="18" customHeight="1">
      <c r="A206" s="854">
        <f t="shared" si="17"/>
        <v>198</v>
      </c>
      <c r="B206" s="855">
        <f t="shared" si="15"/>
        <v>3325</v>
      </c>
      <c r="C206" s="856">
        <f>IF(($P$9-SUM($C$9:C205))&gt;0,$AA$9,0)</f>
        <v>3325</v>
      </c>
      <c r="D206" s="857">
        <f>IF(($P$10-SUM($D$9:D205))&gt;0,$AA$10,0)</f>
        <v>0</v>
      </c>
      <c r="E206" s="858">
        <f>IF(P$13&gt;1,"未定",ROUND(((P$9-SUM(C$9:C205))*P$14/100)/12,0))</f>
        <v>316</v>
      </c>
      <c r="F206" s="859">
        <f t="shared" si="14"/>
        <v>3641</v>
      </c>
      <c r="G206" s="1062"/>
      <c r="H206" s="1063"/>
      <c r="I206" s="860"/>
      <c r="J206" s="860"/>
      <c r="K206" s="860"/>
      <c r="L206" s="860"/>
      <c r="M206" s="861">
        <f t="shared" si="16"/>
        <v>0</v>
      </c>
      <c r="N206" s="868"/>
      <c r="X206" s="718"/>
      <c r="Y206" s="718"/>
      <c r="Z206" s="718"/>
      <c r="AA206" s="827"/>
    </row>
    <row r="207" spans="1:27" s="828" customFormat="1" ht="18" customHeight="1">
      <c r="A207" s="854">
        <f t="shared" si="17"/>
        <v>199</v>
      </c>
      <c r="B207" s="855">
        <f t="shared" si="15"/>
        <v>3325</v>
      </c>
      <c r="C207" s="856">
        <f>IF(($P$9-SUM($C$9:C206))&gt;0,$AA$9,0)</f>
        <v>3325</v>
      </c>
      <c r="D207" s="857">
        <f>IF(($P$10-SUM($D$9:D206))&gt;0,$AA$10,0)</f>
        <v>0</v>
      </c>
      <c r="E207" s="858">
        <f>IF(P$13&gt;1,"未定",ROUND(((P$9-SUM(C$9:C206))*P$14/100)/12,0))</f>
        <v>314</v>
      </c>
      <c r="F207" s="859">
        <f t="shared" si="14"/>
        <v>3639</v>
      </c>
      <c r="G207" s="1062"/>
      <c r="H207" s="1063"/>
      <c r="I207" s="860"/>
      <c r="J207" s="860"/>
      <c r="K207" s="860"/>
      <c r="L207" s="860"/>
      <c r="M207" s="861">
        <f t="shared" si="16"/>
        <v>0</v>
      </c>
      <c r="N207" s="868"/>
      <c r="X207" s="718"/>
      <c r="Y207" s="718"/>
      <c r="Z207" s="718"/>
      <c r="AA207" s="827"/>
    </row>
    <row r="208" spans="1:27" s="828" customFormat="1" ht="18" customHeight="1">
      <c r="A208" s="854">
        <f t="shared" si="17"/>
        <v>200</v>
      </c>
      <c r="B208" s="855">
        <f t="shared" si="15"/>
        <v>3325</v>
      </c>
      <c r="C208" s="856">
        <f>IF(($P$9-SUM($C$9:C207))&gt;0,$AA$9,0)</f>
        <v>3325</v>
      </c>
      <c r="D208" s="857">
        <f>IF(($P$10-SUM($D$9:D207))&gt;0,$AA$10,0)</f>
        <v>0</v>
      </c>
      <c r="E208" s="858">
        <f>IF(P$13&gt;1,"未定",ROUND(((P$9-SUM(C$9:C207))*P$14/100)/12,0))</f>
        <v>312</v>
      </c>
      <c r="F208" s="859">
        <f t="shared" si="14"/>
        <v>3637</v>
      </c>
      <c r="G208" s="1062"/>
      <c r="H208" s="1063"/>
      <c r="I208" s="860"/>
      <c r="J208" s="860"/>
      <c r="K208" s="860"/>
      <c r="L208" s="860"/>
      <c r="M208" s="861">
        <f t="shared" si="16"/>
        <v>0</v>
      </c>
      <c r="N208" s="868"/>
      <c r="X208" s="718"/>
      <c r="Y208" s="718"/>
      <c r="Z208" s="718"/>
      <c r="AA208" s="827"/>
    </row>
    <row r="209" spans="1:27" s="828" customFormat="1" ht="18" customHeight="1">
      <c r="A209" s="854">
        <f t="shared" si="17"/>
        <v>201</v>
      </c>
      <c r="B209" s="855">
        <f t="shared" si="15"/>
        <v>3325</v>
      </c>
      <c r="C209" s="856">
        <f>IF(($P$9-SUM($C$9:C208))&gt;0,$AA$9,0)</f>
        <v>3325</v>
      </c>
      <c r="D209" s="857">
        <f>IF(($P$10-SUM($D$9:D208))&gt;0,$AA$10,0)</f>
        <v>0</v>
      </c>
      <c r="E209" s="858">
        <f>IF(P$13&gt;1,"未定",ROUND(((P$9-SUM(C$9:C208))*P$14/100)/12,0))</f>
        <v>310</v>
      </c>
      <c r="F209" s="859">
        <f t="shared" si="14"/>
        <v>3635</v>
      </c>
      <c r="G209" s="1062"/>
      <c r="H209" s="1063"/>
      <c r="I209" s="860"/>
      <c r="J209" s="860"/>
      <c r="K209" s="860"/>
      <c r="L209" s="860"/>
      <c r="M209" s="861">
        <f t="shared" si="16"/>
        <v>0</v>
      </c>
      <c r="N209" s="868"/>
      <c r="X209" s="718"/>
      <c r="Y209" s="718"/>
      <c r="Z209" s="718"/>
      <c r="AA209" s="827"/>
    </row>
    <row r="210" spans="1:27" s="828" customFormat="1" ht="18" customHeight="1">
      <c r="A210" s="854">
        <f t="shared" si="17"/>
        <v>202</v>
      </c>
      <c r="B210" s="855">
        <f t="shared" si="15"/>
        <v>3325</v>
      </c>
      <c r="C210" s="856">
        <f>IF(($P$9-SUM($C$9:C209))&gt;0,$AA$9,0)</f>
        <v>3325</v>
      </c>
      <c r="D210" s="857">
        <f>IF(($P$10-SUM($D$9:D209))&gt;0,$AA$10,0)</f>
        <v>0</v>
      </c>
      <c r="E210" s="858">
        <f>IF(P$13&gt;1,"未定",ROUND(((P$9-SUM(C$9:C209))*P$14/100)/12,0))</f>
        <v>308</v>
      </c>
      <c r="F210" s="859">
        <f t="shared" si="14"/>
        <v>3633</v>
      </c>
      <c r="G210" s="869" t="s">
        <v>362</v>
      </c>
      <c r="H210" s="901">
        <f>IF(P$13&gt;1,"未定",SUM(F201:F212))</f>
        <v>43681</v>
      </c>
      <c r="I210" s="860"/>
      <c r="J210" s="860"/>
      <c r="K210" s="860"/>
      <c r="L210" s="860"/>
      <c r="M210" s="861">
        <f t="shared" si="16"/>
        <v>0</v>
      </c>
      <c r="N210" s="868"/>
      <c r="X210" s="718"/>
      <c r="Y210" s="718"/>
      <c r="Z210" s="718"/>
      <c r="AA210" s="827"/>
    </row>
    <row r="211" spans="1:27" s="828" customFormat="1" ht="18" customHeight="1">
      <c r="A211" s="854">
        <f t="shared" si="17"/>
        <v>203</v>
      </c>
      <c r="B211" s="855">
        <f t="shared" si="15"/>
        <v>3325</v>
      </c>
      <c r="C211" s="856">
        <f>IF(($P$9-SUM($C$9:C210))&gt;0,$AA$9,0)</f>
        <v>3325</v>
      </c>
      <c r="D211" s="857">
        <f>IF(($P$10-SUM($D$9:D210))&gt;0,$AA$10,0)</f>
        <v>0</v>
      </c>
      <c r="E211" s="858">
        <f>IF(P$13&gt;1,"未定",ROUND(((P$9-SUM(C$9:C210))*P$14/100)/12,0))</f>
        <v>306</v>
      </c>
      <c r="F211" s="859">
        <f t="shared" si="14"/>
        <v>3631</v>
      </c>
      <c r="G211" s="873" t="s">
        <v>374</v>
      </c>
      <c r="H211" s="874">
        <f>SUM(B201:B212)</f>
        <v>39900</v>
      </c>
      <c r="I211" s="860"/>
      <c r="J211" s="860"/>
      <c r="K211" s="860"/>
      <c r="L211" s="860"/>
      <c r="M211" s="861">
        <f t="shared" si="16"/>
        <v>0</v>
      </c>
      <c r="N211" s="868"/>
      <c r="X211" s="718"/>
      <c r="Y211" s="718"/>
      <c r="Z211" s="718"/>
      <c r="AA211" s="827"/>
    </row>
    <row r="212" spans="1:27" s="828" customFormat="1" ht="18" customHeight="1">
      <c r="A212" s="877">
        <f t="shared" si="17"/>
        <v>204</v>
      </c>
      <c r="B212" s="878">
        <f t="shared" si="15"/>
        <v>3325</v>
      </c>
      <c r="C212" s="879">
        <f>IF(($P$9-SUM($C$9:C211))&gt;0,$AA$9,0)</f>
        <v>3325</v>
      </c>
      <c r="D212" s="880">
        <f>IF(($P$10-SUM($D$9:D211))&gt;0,$AA$10,0)</f>
        <v>0</v>
      </c>
      <c r="E212" s="858">
        <f>IF(P$13&gt;1,"未定",ROUND(((P$9-SUM(C$9:C211))*P$14/100)/12,0))</f>
        <v>305</v>
      </c>
      <c r="F212" s="882">
        <f t="shared" si="14"/>
        <v>3630</v>
      </c>
      <c r="G212" s="883" t="s">
        <v>376</v>
      </c>
      <c r="H212" s="884">
        <f>IF(P$13&gt;1,"未定",SUM(E201:E212))</f>
        <v>3781</v>
      </c>
      <c r="I212" s="885"/>
      <c r="J212" s="885"/>
      <c r="K212" s="885"/>
      <c r="L212" s="885"/>
      <c r="M212" s="886">
        <f t="shared" si="16"/>
        <v>0</v>
      </c>
      <c r="N212" s="868"/>
      <c r="X212" s="718"/>
      <c r="Y212" s="718"/>
      <c r="Z212" s="718"/>
      <c r="AA212" s="827"/>
    </row>
    <row r="213" spans="1:27" s="828" customFormat="1" ht="18" customHeight="1">
      <c r="A213" s="842">
        <f t="shared" si="17"/>
        <v>205</v>
      </c>
      <c r="B213" s="843">
        <f t="shared" si="15"/>
        <v>3325</v>
      </c>
      <c r="C213" s="844">
        <f>IF(($P$9-SUM($C$9:C212))&gt;0,$AA$9,0)</f>
        <v>3325</v>
      </c>
      <c r="D213" s="845">
        <f>IF(($P$10-SUM($D$9:D212))&gt;0,$AA$10,0)</f>
        <v>0</v>
      </c>
      <c r="E213" s="846">
        <f>IF(P$13&gt;1,"未定",ROUND(((P$9-SUM(C$9:C212))*P$14/100)/12,0))</f>
        <v>303</v>
      </c>
      <c r="F213" s="847">
        <f t="shared" si="14"/>
        <v>3628</v>
      </c>
      <c r="G213" s="1060" t="s">
        <v>393</v>
      </c>
      <c r="H213" s="1061"/>
      <c r="I213" s="848"/>
      <c r="J213" s="848"/>
      <c r="K213" s="848"/>
      <c r="L213" s="848"/>
      <c r="M213" s="850">
        <f t="shared" si="16"/>
        <v>0</v>
      </c>
      <c r="N213" s="868"/>
      <c r="X213" s="718"/>
      <c r="Y213" s="718"/>
      <c r="Z213" s="718"/>
      <c r="AA213" s="827"/>
    </row>
    <row r="214" spans="1:27" s="828" customFormat="1" ht="18" customHeight="1">
      <c r="A214" s="854">
        <f t="shared" si="17"/>
        <v>206</v>
      </c>
      <c r="B214" s="855">
        <f t="shared" si="15"/>
        <v>3325</v>
      </c>
      <c r="C214" s="856">
        <f>IF(($P$9-SUM($C$9:C213))&gt;0,$AA$9,0)</f>
        <v>3325</v>
      </c>
      <c r="D214" s="857">
        <f>IF(($P$10-SUM($D$9:D213))&gt;0,$AA$10,0)</f>
        <v>0</v>
      </c>
      <c r="E214" s="858">
        <f>IF(P$13&gt;1,"未定",ROUND(((P$9-SUM(C$9:C213))*P$14/100)/12,0))</f>
        <v>301</v>
      </c>
      <c r="F214" s="859">
        <f t="shared" si="14"/>
        <v>3626</v>
      </c>
      <c r="G214" s="1062"/>
      <c r="H214" s="1063"/>
      <c r="I214" s="860"/>
      <c r="J214" s="860"/>
      <c r="K214" s="860"/>
      <c r="L214" s="860"/>
      <c r="M214" s="861">
        <f t="shared" si="16"/>
        <v>0</v>
      </c>
      <c r="N214" s="868"/>
      <c r="X214" s="718"/>
      <c r="Y214" s="718"/>
      <c r="Z214" s="718"/>
      <c r="AA214" s="827"/>
    </row>
    <row r="215" spans="1:27" s="828" customFormat="1" ht="18" customHeight="1">
      <c r="A215" s="854">
        <f t="shared" si="17"/>
        <v>207</v>
      </c>
      <c r="B215" s="855">
        <f t="shared" si="15"/>
        <v>3325</v>
      </c>
      <c r="C215" s="856">
        <f>IF(($P$9-SUM($C$9:C214))&gt;0,$AA$9,0)</f>
        <v>3325</v>
      </c>
      <c r="D215" s="857">
        <f>IF(($P$10-SUM($D$9:D214))&gt;0,$AA$10,0)</f>
        <v>0</v>
      </c>
      <c r="E215" s="858">
        <f>IF(P$13&gt;1,"未定",ROUND(((P$9-SUM(C$9:C214))*P$14/100)/12,0))</f>
        <v>299</v>
      </c>
      <c r="F215" s="859">
        <f t="shared" si="14"/>
        <v>3624</v>
      </c>
      <c r="G215" s="1062"/>
      <c r="H215" s="1063"/>
      <c r="I215" s="860"/>
      <c r="J215" s="860"/>
      <c r="K215" s="860"/>
      <c r="L215" s="860"/>
      <c r="M215" s="861">
        <f t="shared" si="16"/>
        <v>0</v>
      </c>
      <c r="N215" s="868"/>
      <c r="X215" s="718"/>
      <c r="Y215" s="718"/>
      <c r="Z215" s="718"/>
      <c r="AA215" s="827"/>
    </row>
    <row r="216" spans="1:27" s="828" customFormat="1" ht="18" customHeight="1">
      <c r="A216" s="854">
        <f t="shared" si="17"/>
        <v>208</v>
      </c>
      <c r="B216" s="855">
        <f t="shared" si="15"/>
        <v>3325</v>
      </c>
      <c r="C216" s="856">
        <f>IF(($P$9-SUM($C$9:C215))&gt;0,$AA$9,0)</f>
        <v>3325</v>
      </c>
      <c r="D216" s="857">
        <f>IF(($P$10-SUM($D$9:D215))&gt;0,$AA$10,0)</f>
        <v>0</v>
      </c>
      <c r="E216" s="858">
        <f>IF(P$13&gt;1,"未定",ROUND(((P$9-SUM(C$9:C215))*P$14/100)/12,0))</f>
        <v>297</v>
      </c>
      <c r="F216" s="859">
        <f t="shared" si="14"/>
        <v>3622</v>
      </c>
      <c r="G216" s="1062"/>
      <c r="H216" s="1063"/>
      <c r="I216" s="860"/>
      <c r="J216" s="860"/>
      <c r="K216" s="860"/>
      <c r="L216" s="860"/>
      <c r="M216" s="861">
        <f t="shared" si="16"/>
        <v>0</v>
      </c>
      <c r="N216" s="868"/>
      <c r="X216" s="718"/>
      <c r="Y216" s="718"/>
      <c r="Z216" s="718"/>
      <c r="AA216" s="827"/>
    </row>
    <row r="217" spans="1:27" s="828" customFormat="1" ht="18" customHeight="1">
      <c r="A217" s="854">
        <f t="shared" si="17"/>
        <v>209</v>
      </c>
      <c r="B217" s="855">
        <f t="shared" si="15"/>
        <v>3325</v>
      </c>
      <c r="C217" s="856">
        <f>IF(($P$9-SUM($C$9:C216))&gt;0,$AA$9,0)</f>
        <v>3325</v>
      </c>
      <c r="D217" s="857">
        <f>IF(($P$10-SUM($D$9:D216))&gt;0,$AA$10,0)</f>
        <v>0</v>
      </c>
      <c r="E217" s="858">
        <f>IF(P$13&gt;1,"未定",ROUND(((P$9-SUM(C$9:C216))*P$14/100)/12,0))</f>
        <v>295</v>
      </c>
      <c r="F217" s="859">
        <f t="shared" si="14"/>
        <v>3620</v>
      </c>
      <c r="G217" s="1062"/>
      <c r="H217" s="1063"/>
      <c r="I217" s="860"/>
      <c r="J217" s="860"/>
      <c r="K217" s="860"/>
      <c r="L217" s="860"/>
      <c r="M217" s="861">
        <f t="shared" si="16"/>
        <v>0</v>
      </c>
      <c r="N217" s="868"/>
      <c r="X217" s="718"/>
      <c r="Y217" s="718"/>
      <c r="Z217" s="718"/>
      <c r="AA217" s="827"/>
    </row>
    <row r="218" spans="1:27" s="828" customFormat="1" ht="18" customHeight="1">
      <c r="A218" s="854">
        <f t="shared" si="17"/>
        <v>210</v>
      </c>
      <c r="B218" s="855">
        <f t="shared" si="15"/>
        <v>3325</v>
      </c>
      <c r="C218" s="856">
        <f>IF(($P$9-SUM($C$9:C217))&gt;0,$AA$9,0)</f>
        <v>3325</v>
      </c>
      <c r="D218" s="857">
        <f>IF(($P$10-SUM($D$9:D217))&gt;0,$AA$10,0)</f>
        <v>0</v>
      </c>
      <c r="E218" s="858">
        <f>IF(P$13&gt;1,"未定",ROUND(((P$9-SUM(C$9:C217))*P$14/100)/12,0))</f>
        <v>293</v>
      </c>
      <c r="F218" s="859">
        <f t="shared" si="14"/>
        <v>3618</v>
      </c>
      <c r="G218" s="1062"/>
      <c r="H218" s="1063"/>
      <c r="I218" s="860"/>
      <c r="J218" s="860"/>
      <c r="K218" s="860"/>
      <c r="L218" s="860"/>
      <c r="M218" s="861">
        <f t="shared" si="16"/>
        <v>0</v>
      </c>
      <c r="N218" s="868"/>
      <c r="X218" s="718"/>
      <c r="Y218" s="718"/>
      <c r="Z218" s="718"/>
      <c r="AA218" s="827"/>
    </row>
    <row r="219" spans="1:27" s="828" customFormat="1" ht="18" customHeight="1">
      <c r="A219" s="854">
        <f t="shared" si="17"/>
        <v>211</v>
      </c>
      <c r="B219" s="855">
        <f t="shared" si="15"/>
        <v>3325</v>
      </c>
      <c r="C219" s="856">
        <f>IF(($P$9-SUM($C$9:C218))&gt;0,$AA$9,0)</f>
        <v>3325</v>
      </c>
      <c r="D219" s="857">
        <f>IF(($P$10-SUM($D$9:D218))&gt;0,$AA$10,0)</f>
        <v>0</v>
      </c>
      <c r="E219" s="858">
        <f>IF(P$13&gt;1,"未定",ROUND(((P$9-SUM(C$9:C218))*P$14/100)/12,0))</f>
        <v>291</v>
      </c>
      <c r="F219" s="859">
        <f t="shared" si="14"/>
        <v>3616</v>
      </c>
      <c r="G219" s="1062"/>
      <c r="H219" s="1063"/>
      <c r="I219" s="860"/>
      <c r="J219" s="860"/>
      <c r="K219" s="860"/>
      <c r="L219" s="860"/>
      <c r="M219" s="861">
        <f t="shared" si="16"/>
        <v>0</v>
      </c>
      <c r="N219" s="868"/>
      <c r="X219" s="718"/>
      <c r="Y219" s="718"/>
      <c r="Z219" s="718"/>
      <c r="AA219" s="827"/>
    </row>
    <row r="220" spans="1:27" s="828" customFormat="1" ht="18" customHeight="1">
      <c r="A220" s="854">
        <f t="shared" si="17"/>
        <v>212</v>
      </c>
      <c r="B220" s="855">
        <f t="shared" si="15"/>
        <v>3325</v>
      </c>
      <c r="C220" s="856">
        <f>IF(($P$9-SUM($C$9:C219))&gt;0,$AA$9,0)</f>
        <v>3325</v>
      </c>
      <c r="D220" s="857">
        <f>IF(($P$10-SUM($D$9:D219))&gt;0,$AA$10,0)</f>
        <v>0</v>
      </c>
      <c r="E220" s="858">
        <f>IF(P$13&gt;1,"未定",ROUND(((P$9-SUM(C$9:C219))*P$14/100)/12,0))</f>
        <v>289</v>
      </c>
      <c r="F220" s="859">
        <f t="shared" si="14"/>
        <v>3614</v>
      </c>
      <c r="G220" s="1062"/>
      <c r="H220" s="1063"/>
      <c r="I220" s="860"/>
      <c r="J220" s="860"/>
      <c r="K220" s="860"/>
      <c r="L220" s="860"/>
      <c r="M220" s="861">
        <f t="shared" si="16"/>
        <v>0</v>
      </c>
      <c r="N220" s="868"/>
      <c r="X220" s="718"/>
      <c r="Y220" s="718"/>
      <c r="Z220" s="718"/>
      <c r="AA220" s="827"/>
    </row>
    <row r="221" spans="1:27" s="828" customFormat="1" ht="18" customHeight="1">
      <c r="A221" s="854">
        <f t="shared" si="17"/>
        <v>213</v>
      </c>
      <c r="B221" s="855">
        <f t="shared" si="15"/>
        <v>3325</v>
      </c>
      <c r="C221" s="856">
        <f>IF(($P$9-SUM($C$9:C220))&gt;0,$AA$9,0)</f>
        <v>3325</v>
      </c>
      <c r="D221" s="857">
        <f>IF(($P$10-SUM($D$9:D220))&gt;0,$AA$10,0)</f>
        <v>0</v>
      </c>
      <c r="E221" s="858">
        <f>IF(P$13&gt;1,"未定",ROUND(((P$9-SUM(C$9:C220))*P$14/100)/12,0))</f>
        <v>287</v>
      </c>
      <c r="F221" s="859">
        <f t="shared" si="14"/>
        <v>3612</v>
      </c>
      <c r="G221" s="1062"/>
      <c r="H221" s="1063"/>
      <c r="I221" s="860"/>
      <c r="J221" s="860"/>
      <c r="K221" s="860"/>
      <c r="L221" s="860"/>
      <c r="M221" s="861">
        <f t="shared" si="16"/>
        <v>0</v>
      </c>
      <c r="N221" s="868"/>
      <c r="X221" s="718"/>
      <c r="Y221" s="718"/>
      <c r="Z221" s="718"/>
      <c r="AA221" s="827"/>
    </row>
    <row r="222" spans="1:27" s="828" customFormat="1" ht="18" customHeight="1">
      <c r="A222" s="854">
        <f t="shared" si="17"/>
        <v>214</v>
      </c>
      <c r="B222" s="855">
        <f t="shared" si="15"/>
        <v>3325</v>
      </c>
      <c r="C222" s="856">
        <f>IF(($P$9-SUM($C$9:C221))&gt;0,$AA$9,0)</f>
        <v>3325</v>
      </c>
      <c r="D222" s="857">
        <f>IF(($P$10-SUM($D$9:D221))&gt;0,$AA$10,0)</f>
        <v>0</v>
      </c>
      <c r="E222" s="858">
        <f>IF(P$13&gt;1,"未定",ROUND(((P$9-SUM(C$9:C221))*P$14/100)/12,0))</f>
        <v>285</v>
      </c>
      <c r="F222" s="859">
        <f t="shared" si="14"/>
        <v>3610</v>
      </c>
      <c r="G222" s="869" t="s">
        <v>362</v>
      </c>
      <c r="H222" s="901">
        <f>IF(P$13&gt;1,"未定",SUM(F213:F224))</f>
        <v>43404</v>
      </c>
      <c r="I222" s="860"/>
      <c r="J222" s="860"/>
      <c r="K222" s="860"/>
      <c r="L222" s="860"/>
      <c r="M222" s="861">
        <f t="shared" si="16"/>
        <v>0</v>
      </c>
      <c r="N222" s="868"/>
      <c r="X222" s="718"/>
      <c r="Y222" s="718"/>
      <c r="Z222" s="718"/>
      <c r="AA222" s="827"/>
    </row>
    <row r="223" spans="1:27" s="828" customFormat="1" ht="18" customHeight="1">
      <c r="A223" s="854">
        <f t="shared" si="17"/>
        <v>215</v>
      </c>
      <c r="B223" s="855">
        <f t="shared" si="15"/>
        <v>3325</v>
      </c>
      <c r="C223" s="856">
        <f>IF(($P$9-SUM($C$9:C222))&gt;0,$AA$9,0)</f>
        <v>3325</v>
      </c>
      <c r="D223" s="857">
        <f>IF(($P$10-SUM($D$9:D222))&gt;0,$AA$10,0)</f>
        <v>0</v>
      </c>
      <c r="E223" s="858">
        <f>IF(P$13&gt;1,"未定",ROUND(((P$9-SUM(C$9:C222))*P$14/100)/12,0))</f>
        <v>283</v>
      </c>
      <c r="F223" s="859">
        <f t="shared" si="14"/>
        <v>3608</v>
      </c>
      <c r="G223" s="873" t="s">
        <v>374</v>
      </c>
      <c r="H223" s="874">
        <f>SUM(B213:B224)</f>
        <v>39900</v>
      </c>
      <c r="I223" s="860"/>
      <c r="J223" s="860"/>
      <c r="K223" s="860"/>
      <c r="L223" s="860"/>
      <c r="M223" s="861">
        <f t="shared" si="16"/>
        <v>0</v>
      </c>
      <c r="N223" s="868"/>
      <c r="X223" s="718"/>
      <c r="Y223" s="718"/>
      <c r="Z223" s="718"/>
      <c r="AA223" s="827"/>
    </row>
    <row r="224" spans="1:27" s="828" customFormat="1" ht="18" customHeight="1">
      <c r="A224" s="877">
        <f t="shared" si="17"/>
        <v>216</v>
      </c>
      <c r="B224" s="878">
        <f t="shared" si="15"/>
        <v>3325</v>
      </c>
      <c r="C224" s="879">
        <f>IF(($P$9-SUM($C$9:C223))&gt;0,$AA$9,0)</f>
        <v>3325</v>
      </c>
      <c r="D224" s="880">
        <f>IF(($P$10-SUM($D$9:D223))&gt;0,$AA$10,0)</f>
        <v>0</v>
      </c>
      <c r="E224" s="881">
        <f>IF(P$13&gt;1,"未定",ROUND(((P$9-SUM(C$9:C223))*P$14/100)/12,0))</f>
        <v>281</v>
      </c>
      <c r="F224" s="882">
        <f t="shared" si="14"/>
        <v>3606</v>
      </c>
      <c r="G224" s="883" t="s">
        <v>376</v>
      </c>
      <c r="H224" s="884">
        <f>IF(P$13&gt;1,"未定",SUM(E213:E224))</f>
        <v>3504</v>
      </c>
      <c r="I224" s="885"/>
      <c r="J224" s="885"/>
      <c r="K224" s="885"/>
      <c r="L224" s="885"/>
      <c r="M224" s="886">
        <f t="shared" si="16"/>
        <v>0</v>
      </c>
      <c r="N224" s="868"/>
      <c r="X224" s="718"/>
      <c r="Y224" s="718"/>
      <c r="Z224" s="718"/>
      <c r="AA224" s="827"/>
    </row>
    <row r="225" spans="1:27" s="828" customFormat="1" ht="18" customHeight="1">
      <c r="A225" s="842">
        <f t="shared" si="17"/>
        <v>217</v>
      </c>
      <c r="B225" s="843">
        <f t="shared" si="15"/>
        <v>3325</v>
      </c>
      <c r="C225" s="844">
        <f>IF(($P$9-SUM($C$9:C224))&gt;0,$AA$9,0)</f>
        <v>3325</v>
      </c>
      <c r="D225" s="845">
        <f>IF(($P$10-SUM($D$9:D224))&gt;0,$AA$10,0)</f>
        <v>0</v>
      </c>
      <c r="E225" s="846">
        <f>IF(P$13&gt;1,"未定",ROUND(((P$9-SUM(C$9:C224))*P$14/100)/12,0))</f>
        <v>279</v>
      </c>
      <c r="F225" s="847">
        <f t="shared" si="14"/>
        <v>3604</v>
      </c>
      <c r="G225" s="1060" t="s">
        <v>394</v>
      </c>
      <c r="H225" s="1061"/>
      <c r="I225" s="848"/>
      <c r="J225" s="848"/>
      <c r="K225" s="848"/>
      <c r="L225" s="848"/>
      <c r="M225" s="850">
        <f t="shared" si="16"/>
        <v>0</v>
      </c>
      <c r="N225" s="868"/>
      <c r="X225" s="718"/>
      <c r="Y225" s="718"/>
      <c r="Z225" s="718"/>
      <c r="AA225" s="827"/>
    </row>
    <row r="226" spans="1:27" s="828" customFormat="1" ht="18" customHeight="1">
      <c r="A226" s="854">
        <f t="shared" si="17"/>
        <v>218</v>
      </c>
      <c r="B226" s="855">
        <f t="shared" si="15"/>
        <v>3325</v>
      </c>
      <c r="C226" s="856">
        <f>IF(($P$9-SUM($C$9:C225))&gt;0,$AA$9,0)</f>
        <v>3325</v>
      </c>
      <c r="D226" s="857">
        <f>IF(($P$10-SUM($D$9:D225))&gt;0,$AA$10,0)</f>
        <v>0</v>
      </c>
      <c r="E226" s="858">
        <f>IF(P$13&gt;1,"未定",ROUND(((P$9-SUM(C$9:C225))*P$14/100)/12,0))</f>
        <v>277</v>
      </c>
      <c r="F226" s="859">
        <f t="shared" si="14"/>
        <v>3602</v>
      </c>
      <c r="G226" s="1062"/>
      <c r="H226" s="1063"/>
      <c r="I226" s="860"/>
      <c r="J226" s="860"/>
      <c r="K226" s="860"/>
      <c r="L226" s="860"/>
      <c r="M226" s="861">
        <f t="shared" si="16"/>
        <v>0</v>
      </c>
      <c r="N226" s="868"/>
      <c r="X226" s="718"/>
      <c r="Y226" s="718"/>
      <c r="Z226" s="718"/>
      <c r="AA226" s="827"/>
    </row>
    <row r="227" spans="1:27" s="828" customFormat="1" ht="18" customHeight="1">
      <c r="A227" s="854">
        <f t="shared" si="17"/>
        <v>219</v>
      </c>
      <c r="B227" s="855">
        <f t="shared" si="15"/>
        <v>3325</v>
      </c>
      <c r="C227" s="856">
        <f>IF(($P$9-SUM($C$9:C226))&gt;0,$AA$9,0)</f>
        <v>3325</v>
      </c>
      <c r="D227" s="857">
        <f>IF(($P$10-SUM($D$9:D226))&gt;0,$AA$10,0)</f>
        <v>0</v>
      </c>
      <c r="E227" s="858">
        <f>IF(P$13&gt;1,"未定",ROUND(((P$9-SUM(C$9:C226))*P$14/100)/12,0))</f>
        <v>275</v>
      </c>
      <c r="F227" s="859">
        <f t="shared" si="14"/>
        <v>3600</v>
      </c>
      <c r="G227" s="1062"/>
      <c r="H227" s="1063"/>
      <c r="I227" s="860"/>
      <c r="J227" s="860"/>
      <c r="K227" s="860"/>
      <c r="L227" s="860"/>
      <c r="M227" s="861">
        <f t="shared" si="16"/>
        <v>0</v>
      </c>
      <c r="N227" s="868"/>
      <c r="X227" s="718"/>
      <c r="Y227" s="718"/>
      <c r="Z227" s="718"/>
      <c r="AA227" s="827"/>
    </row>
    <row r="228" spans="1:27" s="828" customFormat="1" ht="18" customHeight="1">
      <c r="A228" s="854">
        <f t="shared" si="17"/>
        <v>220</v>
      </c>
      <c r="B228" s="855">
        <f t="shared" si="15"/>
        <v>3325</v>
      </c>
      <c r="C228" s="856">
        <f>IF(($P$9-SUM($C$9:C227))&gt;0,$AA$9,0)</f>
        <v>3325</v>
      </c>
      <c r="D228" s="857">
        <f>IF(($P$10-SUM($D$9:D227))&gt;0,$AA$10,0)</f>
        <v>0</v>
      </c>
      <c r="E228" s="858">
        <f>IF(P$13&gt;1,"未定",ROUND(((P$9-SUM(C$9:C227))*P$14/100)/12,0))</f>
        <v>273</v>
      </c>
      <c r="F228" s="859">
        <f t="shared" si="14"/>
        <v>3598</v>
      </c>
      <c r="G228" s="1062"/>
      <c r="H228" s="1063"/>
      <c r="I228" s="860"/>
      <c r="J228" s="860"/>
      <c r="K228" s="860"/>
      <c r="L228" s="860"/>
      <c r="M228" s="861">
        <f t="shared" si="16"/>
        <v>0</v>
      </c>
      <c r="N228" s="868"/>
      <c r="X228" s="718"/>
      <c r="Y228" s="718"/>
      <c r="Z228" s="718"/>
      <c r="AA228" s="827"/>
    </row>
    <row r="229" spans="1:27" s="828" customFormat="1" ht="18" customHeight="1">
      <c r="A229" s="854">
        <f t="shared" si="17"/>
        <v>221</v>
      </c>
      <c r="B229" s="855">
        <f t="shared" si="15"/>
        <v>3325</v>
      </c>
      <c r="C229" s="856">
        <f>IF(($P$9-SUM($C$9:C228))&gt;0,$AA$9,0)</f>
        <v>3325</v>
      </c>
      <c r="D229" s="857">
        <f>IF(($P$10-SUM($D$9:D228))&gt;0,$AA$10,0)</f>
        <v>0</v>
      </c>
      <c r="E229" s="858">
        <f>IF(P$13&gt;1,"未定",ROUND(((P$9-SUM(C$9:C228))*P$14/100)/12,0))</f>
        <v>272</v>
      </c>
      <c r="F229" s="859">
        <f t="shared" si="14"/>
        <v>3597</v>
      </c>
      <c r="G229" s="1062"/>
      <c r="H229" s="1063"/>
      <c r="I229" s="860"/>
      <c r="J229" s="860"/>
      <c r="K229" s="860"/>
      <c r="L229" s="860"/>
      <c r="M229" s="861">
        <f t="shared" si="16"/>
        <v>0</v>
      </c>
      <c r="N229" s="868"/>
      <c r="X229" s="718"/>
      <c r="Y229" s="718"/>
      <c r="Z229" s="718"/>
      <c r="AA229" s="827"/>
    </row>
    <row r="230" spans="1:27" s="828" customFormat="1" ht="18" customHeight="1">
      <c r="A230" s="854">
        <f t="shared" si="17"/>
        <v>222</v>
      </c>
      <c r="B230" s="855">
        <f t="shared" si="15"/>
        <v>3325</v>
      </c>
      <c r="C230" s="856">
        <f>IF(($P$9-SUM($C$9:C229))&gt;0,$AA$9,0)</f>
        <v>3325</v>
      </c>
      <c r="D230" s="857">
        <f>IF(($P$10-SUM($D$9:D229))&gt;0,$AA$10,0)</f>
        <v>0</v>
      </c>
      <c r="E230" s="858">
        <f>IF(P$13&gt;1,"未定",ROUND(((P$9-SUM(C$9:C229))*P$14/100)/12,0))</f>
        <v>270</v>
      </c>
      <c r="F230" s="859">
        <f t="shared" si="14"/>
        <v>3595</v>
      </c>
      <c r="G230" s="1062"/>
      <c r="H230" s="1063"/>
      <c r="I230" s="860"/>
      <c r="J230" s="860"/>
      <c r="K230" s="860"/>
      <c r="L230" s="860"/>
      <c r="M230" s="861">
        <f t="shared" si="16"/>
        <v>0</v>
      </c>
      <c r="N230" s="868"/>
      <c r="X230" s="718"/>
      <c r="Y230" s="718"/>
      <c r="Z230" s="718"/>
      <c r="AA230" s="827"/>
    </row>
    <row r="231" spans="1:27" s="828" customFormat="1" ht="18" customHeight="1">
      <c r="A231" s="854">
        <f t="shared" si="17"/>
        <v>223</v>
      </c>
      <c r="B231" s="855">
        <f t="shared" si="15"/>
        <v>3325</v>
      </c>
      <c r="C231" s="856">
        <f>IF(($P$9-SUM($C$9:C230))&gt;0,$AA$9,0)</f>
        <v>3325</v>
      </c>
      <c r="D231" s="857">
        <f>IF(($P$10-SUM($D$9:D230))&gt;0,$AA$10,0)</f>
        <v>0</v>
      </c>
      <c r="E231" s="858">
        <f>IF(P$13&gt;1,"未定",ROUND(((P$9-SUM(C$9:C230))*P$14/100)/12,0))</f>
        <v>268</v>
      </c>
      <c r="F231" s="859">
        <f t="shared" si="14"/>
        <v>3593</v>
      </c>
      <c r="G231" s="1062"/>
      <c r="H231" s="1063"/>
      <c r="I231" s="860"/>
      <c r="J231" s="860"/>
      <c r="K231" s="860"/>
      <c r="L231" s="860"/>
      <c r="M231" s="861">
        <f t="shared" si="16"/>
        <v>0</v>
      </c>
      <c r="N231" s="868"/>
      <c r="X231" s="718"/>
      <c r="Y231" s="718"/>
      <c r="Z231" s="718"/>
      <c r="AA231" s="827"/>
    </row>
    <row r="232" spans="1:27" s="828" customFormat="1" ht="18" customHeight="1">
      <c r="A232" s="854">
        <f t="shared" si="17"/>
        <v>224</v>
      </c>
      <c r="B232" s="855">
        <f t="shared" si="15"/>
        <v>3325</v>
      </c>
      <c r="C232" s="856">
        <f>IF(($P$9-SUM($C$9:C231))&gt;0,$AA$9,0)</f>
        <v>3325</v>
      </c>
      <c r="D232" s="857">
        <f>IF(($P$10-SUM($D$9:D231))&gt;0,$AA$10,0)</f>
        <v>0</v>
      </c>
      <c r="E232" s="858">
        <f>IF(P$13&gt;1,"未定",ROUND(((P$9-SUM(C$9:C231))*P$14/100)/12,0))</f>
        <v>266</v>
      </c>
      <c r="F232" s="859">
        <f t="shared" si="14"/>
        <v>3591</v>
      </c>
      <c r="G232" s="1062"/>
      <c r="H232" s="1063"/>
      <c r="I232" s="860"/>
      <c r="J232" s="860"/>
      <c r="K232" s="860"/>
      <c r="L232" s="860"/>
      <c r="M232" s="861">
        <f t="shared" si="16"/>
        <v>0</v>
      </c>
      <c r="N232" s="868"/>
      <c r="X232" s="718"/>
      <c r="Y232" s="718"/>
      <c r="Z232" s="718"/>
      <c r="AA232" s="827"/>
    </row>
    <row r="233" spans="1:27" s="828" customFormat="1" ht="18" customHeight="1">
      <c r="A233" s="854">
        <f t="shared" si="17"/>
        <v>225</v>
      </c>
      <c r="B233" s="855">
        <f t="shared" si="15"/>
        <v>3325</v>
      </c>
      <c r="C233" s="856">
        <f>IF(($P$9-SUM($C$9:C232))&gt;0,$AA$9,0)</f>
        <v>3325</v>
      </c>
      <c r="D233" s="857">
        <f>IF(($P$10-SUM($D$9:D232))&gt;0,$AA$10,0)</f>
        <v>0</v>
      </c>
      <c r="E233" s="858">
        <f>IF(P$13&gt;1,"未定",ROUND(((P$9-SUM(C$9:C232))*P$14/100)/12,0))</f>
        <v>264</v>
      </c>
      <c r="F233" s="859">
        <f t="shared" si="14"/>
        <v>3589</v>
      </c>
      <c r="G233" s="1062"/>
      <c r="H233" s="1063"/>
      <c r="I233" s="860"/>
      <c r="J233" s="860"/>
      <c r="K233" s="860"/>
      <c r="L233" s="860"/>
      <c r="M233" s="861">
        <f t="shared" si="16"/>
        <v>0</v>
      </c>
      <c r="N233" s="868"/>
      <c r="X233" s="718"/>
      <c r="Y233" s="718"/>
      <c r="Z233" s="718"/>
      <c r="AA233" s="827"/>
    </row>
    <row r="234" spans="1:27" s="828" customFormat="1" ht="18" customHeight="1">
      <c r="A234" s="854">
        <f t="shared" si="17"/>
        <v>226</v>
      </c>
      <c r="B234" s="855">
        <f t="shared" si="15"/>
        <v>3325</v>
      </c>
      <c r="C234" s="856">
        <f>IF(($P$9-SUM($C$9:C233))&gt;0,$AA$9,0)</f>
        <v>3325</v>
      </c>
      <c r="D234" s="857">
        <f>IF(($P$10-SUM($D$9:D233))&gt;0,$AA$10,0)</f>
        <v>0</v>
      </c>
      <c r="E234" s="858">
        <f>IF(P$13&gt;1,"未定",ROUND(((P$9-SUM(C$9:C233))*P$14/100)/12,0))</f>
        <v>262</v>
      </c>
      <c r="F234" s="859">
        <f t="shared" si="14"/>
        <v>3587</v>
      </c>
      <c r="G234" s="869" t="s">
        <v>362</v>
      </c>
      <c r="H234" s="901">
        <f>IF(P$13&gt;1,"未定",SUM(F225:F236))</f>
        <v>43124</v>
      </c>
      <c r="I234" s="860"/>
      <c r="J234" s="860"/>
      <c r="K234" s="860"/>
      <c r="L234" s="860"/>
      <c r="M234" s="861">
        <f t="shared" si="16"/>
        <v>0</v>
      </c>
      <c r="N234" s="868"/>
      <c r="X234" s="718"/>
      <c r="Y234" s="718"/>
      <c r="Z234" s="718"/>
      <c r="AA234" s="827"/>
    </row>
    <row r="235" spans="1:27" s="828" customFormat="1" ht="18" customHeight="1">
      <c r="A235" s="854">
        <f t="shared" si="17"/>
        <v>227</v>
      </c>
      <c r="B235" s="855">
        <f t="shared" si="15"/>
        <v>3325</v>
      </c>
      <c r="C235" s="856">
        <f>IF(($P$9-SUM($C$9:C234))&gt;0,$AA$9,0)</f>
        <v>3325</v>
      </c>
      <c r="D235" s="857">
        <f>IF(($P$10-SUM($D$9:D234))&gt;0,$AA$10,0)</f>
        <v>0</v>
      </c>
      <c r="E235" s="858">
        <f>IF(P$13&gt;1,"未定",ROUND(((P$9-SUM(C$9:C234))*P$14/100)/12,0))</f>
        <v>260</v>
      </c>
      <c r="F235" s="859">
        <f t="shared" si="14"/>
        <v>3585</v>
      </c>
      <c r="G235" s="873" t="s">
        <v>374</v>
      </c>
      <c r="H235" s="874">
        <f>SUM(B225:B236)</f>
        <v>39900</v>
      </c>
      <c r="I235" s="860"/>
      <c r="J235" s="860"/>
      <c r="K235" s="860"/>
      <c r="L235" s="860"/>
      <c r="M235" s="861">
        <f t="shared" si="16"/>
        <v>0</v>
      </c>
      <c r="N235" s="868"/>
      <c r="X235" s="718"/>
      <c r="Y235" s="718"/>
      <c r="Z235" s="718"/>
      <c r="AA235" s="827"/>
    </row>
    <row r="236" spans="1:27" s="828" customFormat="1" ht="18" customHeight="1">
      <c r="A236" s="877">
        <f t="shared" si="17"/>
        <v>228</v>
      </c>
      <c r="B236" s="878">
        <f t="shared" si="15"/>
        <v>3325</v>
      </c>
      <c r="C236" s="879">
        <f>IF(($P$9-SUM($C$9:C235))&gt;0,$AA$9,0)</f>
        <v>3325</v>
      </c>
      <c r="D236" s="880">
        <f>IF(($P$10-SUM($D$9:D235))&gt;0,$AA$10,0)</f>
        <v>0</v>
      </c>
      <c r="E236" s="858">
        <f>IF(P$13&gt;1,"未定",ROUND(((P$9-SUM(C$9:C235))*P$14/100)/12,0))</f>
        <v>258</v>
      </c>
      <c r="F236" s="882">
        <f t="shared" si="14"/>
        <v>3583</v>
      </c>
      <c r="G236" s="883" t="s">
        <v>376</v>
      </c>
      <c r="H236" s="884">
        <f>IF(P$13&gt;1,"未定",SUM(E225:E236))</f>
        <v>3224</v>
      </c>
      <c r="I236" s="885"/>
      <c r="J236" s="885"/>
      <c r="K236" s="885"/>
      <c r="L236" s="885"/>
      <c r="M236" s="886">
        <f t="shared" si="16"/>
        <v>0</v>
      </c>
      <c r="N236" s="868"/>
      <c r="X236" s="718"/>
      <c r="Y236" s="718"/>
      <c r="Z236" s="718"/>
      <c r="AA236" s="827"/>
    </row>
    <row r="237" spans="1:27" s="828" customFormat="1" ht="18" customHeight="1">
      <c r="A237" s="842">
        <f t="shared" si="17"/>
        <v>229</v>
      </c>
      <c r="B237" s="843">
        <f t="shared" si="15"/>
        <v>3325</v>
      </c>
      <c r="C237" s="844">
        <f>IF(($P$9-SUM($C$9:C236))&gt;0,$AA$9,0)</f>
        <v>3325</v>
      </c>
      <c r="D237" s="845">
        <f>IF(($P$10-SUM($D$9:D236))&gt;0,$AA$10,0)</f>
        <v>0</v>
      </c>
      <c r="E237" s="846">
        <f>IF(P$13&gt;1,"未定",ROUND(((P$9-SUM(C$9:C236))*P$14/100)/12,0))</f>
        <v>256</v>
      </c>
      <c r="F237" s="847">
        <f t="shared" si="14"/>
        <v>3581</v>
      </c>
      <c r="G237" s="1060" t="s">
        <v>395</v>
      </c>
      <c r="H237" s="1061"/>
      <c r="I237" s="848"/>
      <c r="J237" s="848"/>
      <c r="K237" s="848"/>
      <c r="L237" s="848"/>
      <c r="M237" s="850">
        <f t="shared" si="16"/>
        <v>0</v>
      </c>
      <c r="N237" s="868"/>
      <c r="X237" s="718"/>
      <c r="Y237" s="718"/>
      <c r="Z237" s="718"/>
      <c r="AA237" s="827"/>
    </row>
    <row r="238" spans="1:27" s="828" customFormat="1" ht="18" customHeight="1">
      <c r="A238" s="854">
        <f t="shared" si="17"/>
        <v>230</v>
      </c>
      <c r="B238" s="855">
        <f t="shared" si="15"/>
        <v>3325</v>
      </c>
      <c r="C238" s="856">
        <f>IF(($P$9-SUM($C$9:C237))&gt;0,$AA$9,0)</f>
        <v>3325</v>
      </c>
      <c r="D238" s="857">
        <f>IF(($P$10-SUM($D$9:D237))&gt;0,$AA$10,0)</f>
        <v>0</v>
      </c>
      <c r="E238" s="858">
        <f>IF(P$13&gt;1,"未定",ROUND(((P$9-SUM(C$9:C237))*P$14/100)/12,0))</f>
        <v>254</v>
      </c>
      <c r="F238" s="859">
        <f t="shared" si="14"/>
        <v>3579</v>
      </c>
      <c r="G238" s="1062"/>
      <c r="H238" s="1063"/>
      <c r="I238" s="860"/>
      <c r="J238" s="860"/>
      <c r="K238" s="860"/>
      <c r="L238" s="860"/>
      <c r="M238" s="861">
        <f t="shared" si="16"/>
        <v>0</v>
      </c>
      <c r="N238" s="868"/>
      <c r="X238" s="718"/>
      <c r="Y238" s="718"/>
      <c r="Z238" s="718"/>
      <c r="AA238" s="827"/>
    </row>
    <row r="239" spans="1:27" s="828" customFormat="1" ht="18" customHeight="1">
      <c r="A239" s="854">
        <f t="shared" si="17"/>
        <v>231</v>
      </c>
      <c r="B239" s="855">
        <f t="shared" si="15"/>
        <v>3325</v>
      </c>
      <c r="C239" s="856">
        <f>IF(($P$9-SUM($C$9:C238))&gt;0,$AA$9,0)</f>
        <v>3325</v>
      </c>
      <c r="D239" s="857">
        <f>IF(($P$10-SUM($D$9:D238))&gt;0,$AA$10,0)</f>
        <v>0</v>
      </c>
      <c r="E239" s="858">
        <f>IF(P$13&gt;1,"未定",ROUND(((P$9-SUM(C$9:C238))*P$14/100)/12,0))</f>
        <v>252</v>
      </c>
      <c r="F239" s="859">
        <f t="shared" si="14"/>
        <v>3577</v>
      </c>
      <c r="G239" s="1062"/>
      <c r="H239" s="1063"/>
      <c r="I239" s="860"/>
      <c r="J239" s="860"/>
      <c r="K239" s="860"/>
      <c r="L239" s="860"/>
      <c r="M239" s="861">
        <f t="shared" si="16"/>
        <v>0</v>
      </c>
      <c r="N239" s="868"/>
      <c r="X239" s="718"/>
      <c r="Y239" s="718"/>
      <c r="Z239" s="718"/>
      <c r="AA239" s="827"/>
    </row>
    <row r="240" spans="1:27" s="828" customFormat="1" ht="18" customHeight="1">
      <c r="A240" s="854">
        <f t="shared" si="17"/>
        <v>232</v>
      </c>
      <c r="B240" s="855">
        <f t="shared" si="15"/>
        <v>3325</v>
      </c>
      <c r="C240" s="856">
        <f>IF(($P$9-SUM($C$9:C239))&gt;0,$AA$9,0)</f>
        <v>3325</v>
      </c>
      <c r="D240" s="857">
        <f>IF(($P$10-SUM($D$9:D239))&gt;0,$AA$10,0)</f>
        <v>0</v>
      </c>
      <c r="E240" s="858">
        <f>IF(P$13&gt;1,"未定",ROUND(((P$9-SUM(C$9:C239))*P$14/100)/12,0))</f>
        <v>250</v>
      </c>
      <c r="F240" s="859">
        <f t="shared" si="14"/>
        <v>3575</v>
      </c>
      <c r="G240" s="1062"/>
      <c r="H240" s="1063"/>
      <c r="I240" s="860"/>
      <c r="J240" s="860"/>
      <c r="K240" s="860"/>
      <c r="L240" s="860"/>
      <c r="M240" s="861">
        <f t="shared" si="16"/>
        <v>0</v>
      </c>
      <c r="N240" s="868"/>
      <c r="X240" s="718"/>
      <c r="Y240" s="718"/>
      <c r="Z240" s="718"/>
      <c r="AA240" s="827"/>
    </row>
    <row r="241" spans="1:27" s="828" customFormat="1" ht="18" customHeight="1">
      <c r="A241" s="854">
        <f t="shared" si="17"/>
        <v>233</v>
      </c>
      <c r="B241" s="855">
        <f t="shared" si="15"/>
        <v>3325</v>
      </c>
      <c r="C241" s="856">
        <f>IF(($P$9-SUM($C$9:C240))&gt;0,$AA$9,0)</f>
        <v>3325</v>
      </c>
      <c r="D241" s="857">
        <f>IF(($P$10-SUM($D$9:D240))&gt;0,$AA$10,0)</f>
        <v>0</v>
      </c>
      <c r="E241" s="858">
        <f>IF(P$13&gt;1,"未定",ROUND(((P$9-SUM(C$9:C240))*P$14/100)/12,0))</f>
        <v>248</v>
      </c>
      <c r="F241" s="859">
        <f t="shared" si="14"/>
        <v>3573</v>
      </c>
      <c r="G241" s="1062"/>
      <c r="H241" s="1063"/>
      <c r="I241" s="860"/>
      <c r="J241" s="860"/>
      <c r="K241" s="860"/>
      <c r="L241" s="860"/>
      <c r="M241" s="861">
        <f t="shared" si="16"/>
        <v>0</v>
      </c>
      <c r="N241" s="868"/>
      <c r="X241" s="718"/>
      <c r="Y241" s="718"/>
      <c r="Z241" s="718"/>
      <c r="AA241" s="827"/>
    </row>
    <row r="242" spans="1:27" s="828" customFormat="1" ht="18" customHeight="1">
      <c r="A242" s="854">
        <f t="shared" si="17"/>
        <v>234</v>
      </c>
      <c r="B242" s="855">
        <f t="shared" si="15"/>
        <v>3325</v>
      </c>
      <c r="C242" s="856">
        <f>IF(($P$9-SUM($C$9:C241))&gt;0,$AA$9,0)</f>
        <v>3325</v>
      </c>
      <c r="D242" s="857">
        <f>IF(($P$10-SUM($D$9:D241))&gt;0,$AA$10,0)</f>
        <v>0</v>
      </c>
      <c r="E242" s="858">
        <f>IF(P$13&gt;1,"未定",ROUND(((P$9-SUM(C$9:C241))*P$14/100)/12,0))</f>
        <v>246</v>
      </c>
      <c r="F242" s="859">
        <f t="shared" si="14"/>
        <v>3571</v>
      </c>
      <c r="G242" s="1062"/>
      <c r="H242" s="1063"/>
      <c r="I242" s="860"/>
      <c r="J242" s="860"/>
      <c r="K242" s="860"/>
      <c r="L242" s="860"/>
      <c r="M242" s="861">
        <f t="shared" si="16"/>
        <v>0</v>
      </c>
      <c r="N242" s="868"/>
      <c r="X242" s="718"/>
      <c r="Y242" s="718"/>
      <c r="Z242" s="718"/>
      <c r="AA242" s="827"/>
    </row>
    <row r="243" spans="1:27" s="828" customFormat="1" ht="18" customHeight="1">
      <c r="A243" s="854">
        <f t="shared" si="17"/>
        <v>235</v>
      </c>
      <c r="B243" s="855">
        <f t="shared" si="15"/>
        <v>3325</v>
      </c>
      <c r="C243" s="856">
        <f>IF(($P$9-SUM($C$9:C242))&gt;0,$AA$9,0)</f>
        <v>3325</v>
      </c>
      <c r="D243" s="857">
        <f>IF(($P$10-SUM($D$9:D242))&gt;0,$AA$10,0)</f>
        <v>0</v>
      </c>
      <c r="E243" s="858">
        <f>IF(P$13&gt;1,"未定",ROUND(((P$9-SUM(C$9:C242))*P$14/100)/12,0))</f>
        <v>244</v>
      </c>
      <c r="F243" s="859">
        <f t="shared" si="14"/>
        <v>3569</v>
      </c>
      <c r="G243" s="1062"/>
      <c r="H243" s="1063"/>
      <c r="I243" s="860"/>
      <c r="J243" s="860"/>
      <c r="K243" s="860"/>
      <c r="L243" s="860"/>
      <c r="M243" s="861">
        <f t="shared" si="16"/>
        <v>0</v>
      </c>
      <c r="N243" s="868"/>
      <c r="X243" s="718"/>
      <c r="Y243" s="718"/>
      <c r="Z243" s="718"/>
      <c r="AA243" s="827"/>
    </row>
    <row r="244" spans="1:27" s="828" customFormat="1" ht="18" customHeight="1">
      <c r="A244" s="854">
        <f t="shared" si="17"/>
        <v>236</v>
      </c>
      <c r="B244" s="855">
        <f t="shared" si="15"/>
        <v>3325</v>
      </c>
      <c r="C244" s="856">
        <f>IF(($P$9-SUM($C$9:C243))&gt;0,$AA$9,0)</f>
        <v>3325</v>
      </c>
      <c r="D244" s="857">
        <f>IF(($P$10-SUM($D$9:D243))&gt;0,$AA$10,0)</f>
        <v>0</v>
      </c>
      <c r="E244" s="858">
        <f>IF(P$13&gt;1,"未定",ROUND(((P$9-SUM(C$9:C243))*P$14/100)/12,0))</f>
        <v>242</v>
      </c>
      <c r="F244" s="859">
        <f t="shared" si="14"/>
        <v>3567</v>
      </c>
      <c r="G244" s="1062"/>
      <c r="H244" s="1063"/>
      <c r="I244" s="860"/>
      <c r="J244" s="860"/>
      <c r="K244" s="860"/>
      <c r="L244" s="860"/>
      <c r="M244" s="861">
        <f t="shared" si="16"/>
        <v>0</v>
      </c>
      <c r="N244" s="868"/>
      <c r="X244" s="718"/>
      <c r="Y244" s="718"/>
      <c r="Z244" s="718"/>
      <c r="AA244" s="827"/>
    </row>
    <row r="245" spans="1:27" s="828" customFormat="1" ht="18" customHeight="1">
      <c r="A245" s="854">
        <f t="shared" si="17"/>
        <v>237</v>
      </c>
      <c r="B245" s="855">
        <f t="shared" si="15"/>
        <v>3325</v>
      </c>
      <c r="C245" s="856">
        <f>IF(($P$9-SUM($C$9:C244))&gt;0,$AA$9,0)</f>
        <v>3325</v>
      </c>
      <c r="D245" s="857">
        <f>IF(($P$10-SUM($D$9:D244))&gt;0,$AA$10,0)</f>
        <v>0</v>
      </c>
      <c r="E245" s="858">
        <f>IF(P$13&gt;1,"未定",ROUND(((P$9-SUM(C$9:C244))*P$14/100)/12,0))</f>
        <v>241</v>
      </c>
      <c r="F245" s="859">
        <f t="shared" si="14"/>
        <v>3566</v>
      </c>
      <c r="G245" s="1062"/>
      <c r="H245" s="1063"/>
      <c r="I245" s="860"/>
      <c r="J245" s="860"/>
      <c r="K245" s="860"/>
      <c r="L245" s="860"/>
      <c r="M245" s="861">
        <f t="shared" si="16"/>
        <v>0</v>
      </c>
      <c r="N245" s="868"/>
      <c r="X245" s="718"/>
      <c r="Y245" s="718"/>
      <c r="Z245" s="718"/>
      <c r="AA245" s="827"/>
    </row>
    <row r="246" spans="1:27" s="828" customFormat="1" ht="18" customHeight="1">
      <c r="A246" s="854">
        <f t="shared" si="17"/>
        <v>238</v>
      </c>
      <c r="B246" s="855">
        <f t="shared" si="15"/>
        <v>3325</v>
      </c>
      <c r="C246" s="856">
        <f>IF(($P$9-SUM($C$9:C245))&gt;0,$AA$9,0)</f>
        <v>3325</v>
      </c>
      <c r="D246" s="857">
        <f>IF(($P$10-SUM($D$9:D245))&gt;0,$AA$10,0)</f>
        <v>0</v>
      </c>
      <c r="E246" s="858">
        <f>IF(P$13&gt;1,"未定",ROUND(((P$9-SUM(C$9:C245))*P$14/100)/12,0))</f>
        <v>239</v>
      </c>
      <c r="F246" s="859">
        <f t="shared" si="14"/>
        <v>3564</v>
      </c>
      <c r="G246" s="869" t="s">
        <v>362</v>
      </c>
      <c r="H246" s="901">
        <f>IF(P$13&gt;1,"未定",SUM(F237:F248))</f>
        <v>42844</v>
      </c>
      <c r="I246" s="860"/>
      <c r="J246" s="860"/>
      <c r="K246" s="860"/>
      <c r="L246" s="860"/>
      <c r="M246" s="861">
        <f t="shared" si="16"/>
        <v>0</v>
      </c>
      <c r="N246" s="868"/>
      <c r="X246" s="718"/>
      <c r="Y246" s="718"/>
      <c r="Z246" s="718"/>
      <c r="AA246" s="827"/>
    </row>
    <row r="247" spans="1:27" s="828" customFormat="1" ht="18" customHeight="1">
      <c r="A247" s="854">
        <f t="shared" si="17"/>
        <v>239</v>
      </c>
      <c r="B247" s="855">
        <f t="shared" si="15"/>
        <v>3325</v>
      </c>
      <c r="C247" s="856">
        <f>IF(($P$9-SUM($C$9:C246))&gt;0,$AA$9,0)</f>
        <v>3325</v>
      </c>
      <c r="D247" s="857">
        <f>IF(($P$10-SUM($D$9:D246))&gt;0,$AA$10,0)</f>
        <v>0</v>
      </c>
      <c r="E247" s="858">
        <f>IF(P$13&gt;1,"未定",ROUND(((P$9-SUM(C$9:C246))*P$14/100)/12,0))</f>
        <v>237</v>
      </c>
      <c r="F247" s="859">
        <f t="shared" si="14"/>
        <v>3562</v>
      </c>
      <c r="G247" s="873" t="s">
        <v>374</v>
      </c>
      <c r="H247" s="874">
        <f>SUM(B237:B248)</f>
        <v>39900</v>
      </c>
      <c r="I247" s="860"/>
      <c r="J247" s="860"/>
      <c r="K247" s="860"/>
      <c r="L247" s="860"/>
      <c r="M247" s="861">
        <f t="shared" si="16"/>
        <v>0</v>
      </c>
      <c r="N247" s="868"/>
      <c r="X247" s="718"/>
      <c r="Y247" s="718"/>
      <c r="Z247" s="718"/>
      <c r="AA247" s="827"/>
    </row>
    <row r="248" spans="1:27" s="828" customFormat="1" ht="18" customHeight="1">
      <c r="A248" s="877">
        <f t="shared" si="17"/>
        <v>240</v>
      </c>
      <c r="B248" s="878">
        <f t="shared" si="15"/>
        <v>3325</v>
      </c>
      <c r="C248" s="879">
        <f>IF(($P$9-SUM($C$9:C247))&gt;0,$AA$9,0)</f>
        <v>3325</v>
      </c>
      <c r="D248" s="880">
        <f>IF(($P$10-SUM($D$9:D247))&gt;0,$AA$10,0)</f>
        <v>0</v>
      </c>
      <c r="E248" s="858">
        <f>IF(P$13&gt;1,"未定",ROUND(((P$9-SUM(C$9:C247))*P$14/100)/12,0))</f>
        <v>235</v>
      </c>
      <c r="F248" s="882">
        <f t="shared" si="14"/>
        <v>3560</v>
      </c>
      <c r="G248" s="883" t="s">
        <v>376</v>
      </c>
      <c r="H248" s="884">
        <f>IF(P$13&gt;1,"未定",SUM(E237:E248))</f>
        <v>2944</v>
      </c>
      <c r="I248" s="885"/>
      <c r="J248" s="885"/>
      <c r="K248" s="885"/>
      <c r="L248" s="885"/>
      <c r="M248" s="886">
        <f t="shared" si="16"/>
        <v>0</v>
      </c>
      <c r="N248" s="868"/>
      <c r="X248" s="718"/>
      <c r="Y248" s="718"/>
      <c r="Z248" s="718"/>
      <c r="AA248" s="827"/>
    </row>
    <row r="249" spans="1:27" s="828" customFormat="1" ht="18" customHeight="1">
      <c r="A249" s="842">
        <f t="shared" si="17"/>
        <v>241</v>
      </c>
      <c r="B249" s="843">
        <f t="shared" si="15"/>
        <v>3325</v>
      </c>
      <c r="C249" s="844">
        <f>IF(($P$9-SUM($C$9:C248))&gt;0,$AA$9,0)</f>
        <v>3325</v>
      </c>
      <c r="D249" s="845">
        <f>IF(($P$10-SUM($D$9:D248))&gt;0,$AA$10,0)</f>
        <v>0</v>
      </c>
      <c r="E249" s="846">
        <f>IF(P$13&gt;1,"未定",ROUND(((P$9-SUM(C$9:C248))*P$14/100)/12,0))</f>
        <v>233</v>
      </c>
      <c r="F249" s="847">
        <f t="shared" si="14"/>
        <v>3558</v>
      </c>
      <c r="G249" s="1060" t="s">
        <v>396</v>
      </c>
      <c r="H249" s="1061"/>
      <c r="I249" s="848"/>
      <c r="J249" s="848"/>
      <c r="K249" s="848"/>
      <c r="L249" s="848"/>
      <c r="M249" s="850">
        <f t="shared" si="16"/>
        <v>0</v>
      </c>
      <c r="N249" s="868"/>
      <c r="X249" s="718"/>
      <c r="Y249" s="718"/>
      <c r="Z249" s="718"/>
      <c r="AA249" s="827"/>
    </row>
    <row r="250" spans="1:27" s="828" customFormat="1" ht="18" customHeight="1">
      <c r="A250" s="854">
        <f t="shared" si="17"/>
        <v>242</v>
      </c>
      <c r="B250" s="855">
        <f t="shared" si="15"/>
        <v>3325</v>
      </c>
      <c r="C250" s="856">
        <f>IF(($P$9-SUM($C$9:C249))&gt;0,$AA$9,0)</f>
        <v>3325</v>
      </c>
      <c r="D250" s="857">
        <f>IF(($P$10-SUM($D$9:D249))&gt;0,$AA$10,0)</f>
        <v>0</v>
      </c>
      <c r="E250" s="858">
        <f>IF(P$13&gt;1,"未定",ROUND(((P$9-SUM(C$9:C249))*P$14/100)/12,0))</f>
        <v>231</v>
      </c>
      <c r="F250" s="859">
        <f t="shared" si="14"/>
        <v>3556</v>
      </c>
      <c r="G250" s="1062"/>
      <c r="H250" s="1063"/>
      <c r="I250" s="860"/>
      <c r="J250" s="860"/>
      <c r="K250" s="860"/>
      <c r="L250" s="860"/>
      <c r="M250" s="861">
        <f t="shared" si="16"/>
        <v>0</v>
      </c>
      <c r="N250" s="868"/>
      <c r="X250" s="718"/>
      <c r="Y250" s="718"/>
      <c r="Z250" s="718"/>
      <c r="AA250" s="827"/>
    </row>
    <row r="251" spans="1:27" s="828" customFormat="1" ht="18" customHeight="1">
      <c r="A251" s="854">
        <f t="shared" si="17"/>
        <v>243</v>
      </c>
      <c r="B251" s="855">
        <f t="shared" si="15"/>
        <v>3325</v>
      </c>
      <c r="C251" s="856">
        <f>IF(($P$9-SUM($C$9:C250))&gt;0,$AA$9,0)</f>
        <v>3325</v>
      </c>
      <c r="D251" s="857">
        <f>IF(($P$10-SUM($D$9:D250))&gt;0,$AA$10,0)</f>
        <v>0</v>
      </c>
      <c r="E251" s="858">
        <f>IF(P$13&gt;1,"未定",ROUND(((P$9-SUM(C$9:C250))*P$14/100)/12,0))</f>
        <v>229</v>
      </c>
      <c r="F251" s="859">
        <f t="shared" si="14"/>
        <v>3554</v>
      </c>
      <c r="G251" s="1062"/>
      <c r="H251" s="1063"/>
      <c r="I251" s="860"/>
      <c r="J251" s="860"/>
      <c r="K251" s="860"/>
      <c r="L251" s="860"/>
      <c r="M251" s="861">
        <f t="shared" si="16"/>
        <v>0</v>
      </c>
      <c r="N251" s="868"/>
      <c r="X251" s="718"/>
      <c r="Y251" s="718"/>
      <c r="Z251" s="718"/>
      <c r="AA251" s="827"/>
    </row>
    <row r="252" spans="1:27" s="828" customFormat="1" ht="18" customHeight="1">
      <c r="A252" s="854">
        <f t="shared" si="17"/>
        <v>244</v>
      </c>
      <c r="B252" s="855">
        <f t="shared" si="15"/>
        <v>3325</v>
      </c>
      <c r="C252" s="856">
        <f>IF(($P$9-SUM($C$9:C251))&gt;0,$AA$9,0)</f>
        <v>3325</v>
      </c>
      <c r="D252" s="857">
        <f>IF(($P$10-SUM($D$9:D251))&gt;0,$AA$10,0)</f>
        <v>0</v>
      </c>
      <c r="E252" s="858">
        <f>IF(P$13&gt;1,"未定",ROUND(((P$9-SUM(C$9:C251))*P$14/100)/12,0))</f>
        <v>227</v>
      </c>
      <c r="F252" s="859">
        <f t="shared" si="14"/>
        <v>3552</v>
      </c>
      <c r="G252" s="1062"/>
      <c r="H252" s="1063"/>
      <c r="I252" s="860"/>
      <c r="J252" s="860"/>
      <c r="K252" s="860"/>
      <c r="L252" s="860"/>
      <c r="M252" s="861">
        <f t="shared" si="16"/>
        <v>0</v>
      </c>
      <c r="N252" s="868"/>
      <c r="X252" s="718"/>
      <c r="Y252" s="718"/>
      <c r="Z252" s="718"/>
      <c r="AA252" s="827"/>
    </row>
    <row r="253" spans="1:27" s="828" customFormat="1" ht="18" customHeight="1">
      <c r="A253" s="854">
        <f t="shared" si="17"/>
        <v>245</v>
      </c>
      <c r="B253" s="855">
        <f t="shared" si="15"/>
        <v>3325</v>
      </c>
      <c r="C253" s="856">
        <f>IF(($P$9-SUM($C$9:C252))&gt;0,$AA$9,0)</f>
        <v>3325</v>
      </c>
      <c r="D253" s="857">
        <f>IF(($P$10-SUM($D$9:D252))&gt;0,$AA$10,0)</f>
        <v>0</v>
      </c>
      <c r="E253" s="858">
        <f>IF(P$13&gt;1,"未定",ROUND(((P$9-SUM(C$9:C252))*P$14/100)/12,0))</f>
        <v>225</v>
      </c>
      <c r="F253" s="859">
        <f t="shared" si="14"/>
        <v>3550</v>
      </c>
      <c r="G253" s="1062"/>
      <c r="H253" s="1063"/>
      <c r="I253" s="860"/>
      <c r="J253" s="860"/>
      <c r="K253" s="860"/>
      <c r="L253" s="860"/>
      <c r="M253" s="861">
        <f t="shared" si="16"/>
        <v>0</v>
      </c>
      <c r="N253" s="868"/>
      <c r="X253" s="718"/>
      <c r="Y253" s="718"/>
      <c r="Z253" s="718"/>
      <c r="AA253" s="827"/>
    </row>
    <row r="254" spans="1:27" s="828" customFormat="1" ht="18" customHeight="1">
      <c r="A254" s="854">
        <f t="shared" si="17"/>
        <v>246</v>
      </c>
      <c r="B254" s="855">
        <f t="shared" si="15"/>
        <v>3325</v>
      </c>
      <c r="C254" s="856">
        <f>IF(($P$9-SUM($C$9:C253))&gt;0,$AA$9,0)</f>
        <v>3325</v>
      </c>
      <c r="D254" s="857">
        <f>IF(($P$10-SUM($D$9:D253))&gt;0,$AA$10,0)</f>
        <v>0</v>
      </c>
      <c r="E254" s="858">
        <f>IF(P$13&gt;1,"未定",ROUND(((P$9-SUM(C$9:C253))*P$14/100)/12,0))</f>
        <v>223</v>
      </c>
      <c r="F254" s="859">
        <f t="shared" si="14"/>
        <v>3548</v>
      </c>
      <c r="G254" s="1062"/>
      <c r="H254" s="1063"/>
      <c r="I254" s="860"/>
      <c r="J254" s="860"/>
      <c r="K254" s="860"/>
      <c r="L254" s="860"/>
      <c r="M254" s="861">
        <f t="shared" si="16"/>
        <v>0</v>
      </c>
      <c r="N254" s="868"/>
      <c r="X254" s="718"/>
      <c r="Y254" s="718"/>
      <c r="Z254" s="718"/>
      <c r="AA254" s="827"/>
    </row>
    <row r="255" spans="1:27" s="828" customFormat="1" ht="18" customHeight="1">
      <c r="A255" s="854">
        <f t="shared" si="17"/>
        <v>247</v>
      </c>
      <c r="B255" s="855">
        <f t="shared" si="15"/>
        <v>3325</v>
      </c>
      <c r="C255" s="856">
        <f>IF(($P$9-SUM($C$9:C254))&gt;0,$AA$9,0)</f>
        <v>3325</v>
      </c>
      <c r="D255" s="857">
        <f>IF(($P$10-SUM($D$9:D254))&gt;0,$AA$10,0)</f>
        <v>0</v>
      </c>
      <c r="E255" s="858">
        <f>IF(P$13&gt;1,"未定",ROUND(((P$9-SUM(C$9:C254))*P$14/100)/12,0))</f>
        <v>221</v>
      </c>
      <c r="F255" s="859">
        <f t="shared" si="14"/>
        <v>3546</v>
      </c>
      <c r="G255" s="1062"/>
      <c r="H255" s="1063"/>
      <c r="I255" s="860"/>
      <c r="J255" s="860"/>
      <c r="K255" s="860"/>
      <c r="L255" s="860"/>
      <c r="M255" s="861">
        <f t="shared" si="16"/>
        <v>0</v>
      </c>
      <c r="N255" s="868"/>
      <c r="X255" s="718"/>
      <c r="Y255" s="718"/>
      <c r="Z255" s="718"/>
      <c r="AA255" s="827"/>
    </row>
    <row r="256" spans="1:27" s="828" customFormat="1" ht="18" customHeight="1">
      <c r="A256" s="854">
        <f t="shared" si="17"/>
        <v>248</v>
      </c>
      <c r="B256" s="855">
        <f t="shared" si="15"/>
        <v>3325</v>
      </c>
      <c r="C256" s="856">
        <f>IF(($P$9-SUM($C$9:C255))&gt;0,$AA$9,0)</f>
        <v>3325</v>
      </c>
      <c r="D256" s="857">
        <f>IF(($P$10-SUM($D$9:D255))&gt;0,$AA$10,0)</f>
        <v>0</v>
      </c>
      <c r="E256" s="858">
        <f>IF(P$13&gt;1,"未定",ROUND(((P$9-SUM(C$9:C255))*P$14/100)/12,0))</f>
        <v>219</v>
      </c>
      <c r="F256" s="859">
        <f t="shared" si="14"/>
        <v>3544</v>
      </c>
      <c r="G256" s="1062"/>
      <c r="H256" s="1063"/>
      <c r="I256" s="860"/>
      <c r="J256" s="860"/>
      <c r="K256" s="860"/>
      <c r="L256" s="860"/>
      <c r="M256" s="861">
        <f t="shared" si="16"/>
        <v>0</v>
      </c>
      <c r="N256" s="868"/>
      <c r="X256" s="718"/>
      <c r="Y256" s="718"/>
      <c r="Z256" s="718"/>
      <c r="AA256" s="827"/>
    </row>
    <row r="257" spans="1:27" s="828" customFormat="1" ht="18" customHeight="1">
      <c r="A257" s="854">
        <f t="shared" si="17"/>
        <v>249</v>
      </c>
      <c r="B257" s="855">
        <f t="shared" si="15"/>
        <v>3325</v>
      </c>
      <c r="C257" s="856">
        <f>IF(($P$9-SUM($C$9:C256))&gt;0,$AA$9,0)</f>
        <v>3325</v>
      </c>
      <c r="D257" s="857">
        <f>IF(($P$10-SUM($D$9:D256))&gt;0,$AA$10,0)</f>
        <v>0</v>
      </c>
      <c r="E257" s="858">
        <f>IF(P$13&gt;1,"未定",ROUND(((P$9-SUM(C$9:C256))*P$14/100)/12,0))</f>
        <v>217</v>
      </c>
      <c r="F257" s="859">
        <f aca="true" t="shared" si="18" ref="F257:F320">IF(P$13&gt;1,"未定",B257+E257)</f>
        <v>3542</v>
      </c>
      <c r="G257" s="1062"/>
      <c r="H257" s="1063"/>
      <c r="I257" s="860"/>
      <c r="J257" s="860"/>
      <c r="K257" s="860"/>
      <c r="L257" s="860"/>
      <c r="M257" s="861">
        <f t="shared" si="16"/>
        <v>0</v>
      </c>
      <c r="N257" s="868"/>
      <c r="X257" s="718"/>
      <c r="Y257" s="718"/>
      <c r="Z257" s="718"/>
      <c r="AA257" s="827"/>
    </row>
    <row r="258" spans="1:27" s="828" customFormat="1" ht="18" customHeight="1">
      <c r="A258" s="854">
        <f t="shared" si="17"/>
        <v>250</v>
      </c>
      <c r="B258" s="855">
        <f t="shared" si="15"/>
        <v>3325</v>
      </c>
      <c r="C258" s="856">
        <f>IF(($P$9-SUM($C$9:C257))&gt;0,$AA$9,0)</f>
        <v>3325</v>
      </c>
      <c r="D258" s="857">
        <f>IF(($P$10-SUM($D$9:D257))&gt;0,$AA$10,0)</f>
        <v>0</v>
      </c>
      <c r="E258" s="858">
        <f>IF(P$13&gt;1,"未定",ROUND(((P$9-SUM(C$9:C257))*P$14/100)/12,0))</f>
        <v>215</v>
      </c>
      <c r="F258" s="859">
        <f t="shared" si="18"/>
        <v>3540</v>
      </c>
      <c r="G258" s="869" t="s">
        <v>362</v>
      </c>
      <c r="H258" s="901">
        <f>IF(P$13&gt;1,"未定",SUM(F249:F260))</f>
        <v>42564</v>
      </c>
      <c r="I258" s="860"/>
      <c r="J258" s="860"/>
      <c r="K258" s="860"/>
      <c r="L258" s="860"/>
      <c r="M258" s="861">
        <f t="shared" si="16"/>
        <v>0</v>
      </c>
      <c r="N258" s="868"/>
      <c r="X258" s="718"/>
      <c r="Y258" s="718"/>
      <c r="Z258" s="718"/>
      <c r="AA258" s="827"/>
    </row>
    <row r="259" spans="1:27" s="828" customFormat="1" ht="18" customHeight="1">
      <c r="A259" s="854">
        <f t="shared" si="17"/>
        <v>251</v>
      </c>
      <c r="B259" s="855">
        <f t="shared" si="15"/>
        <v>3325</v>
      </c>
      <c r="C259" s="856">
        <f>IF(($P$9-SUM($C$9:C258))&gt;0,$AA$9,0)</f>
        <v>3325</v>
      </c>
      <c r="D259" s="857">
        <f>IF(($P$10-SUM($D$9:D258))&gt;0,$AA$10,0)</f>
        <v>0</v>
      </c>
      <c r="E259" s="858">
        <f>IF(P$13&gt;1,"未定",ROUND(((P$9-SUM(C$9:C258))*P$14/100)/12,0))</f>
        <v>213</v>
      </c>
      <c r="F259" s="859">
        <f t="shared" si="18"/>
        <v>3538</v>
      </c>
      <c r="G259" s="873" t="s">
        <v>374</v>
      </c>
      <c r="H259" s="874">
        <f>SUM(B249:B260)</f>
        <v>39900</v>
      </c>
      <c r="I259" s="860"/>
      <c r="J259" s="860"/>
      <c r="K259" s="860"/>
      <c r="L259" s="860"/>
      <c r="M259" s="861">
        <f t="shared" si="16"/>
        <v>0</v>
      </c>
      <c r="N259" s="868"/>
      <c r="X259" s="718"/>
      <c r="Y259" s="718"/>
      <c r="Z259" s="718"/>
      <c r="AA259" s="827"/>
    </row>
    <row r="260" spans="1:27" s="828" customFormat="1" ht="18" customHeight="1">
      <c r="A260" s="877">
        <f t="shared" si="17"/>
        <v>252</v>
      </c>
      <c r="B260" s="878">
        <f t="shared" si="15"/>
        <v>3325</v>
      </c>
      <c r="C260" s="879">
        <f>IF(($P$9-SUM($C$9:C259))&gt;0,$AA$9,0)</f>
        <v>3325</v>
      </c>
      <c r="D260" s="880">
        <f>IF(($P$10-SUM($D$9:D259))&gt;0,$AA$10,0)</f>
        <v>0</v>
      </c>
      <c r="E260" s="881">
        <f>IF(P$13&gt;1,"未定",ROUND(((P$9-SUM(C$9:C259))*P$14/100)/12,0))</f>
        <v>211</v>
      </c>
      <c r="F260" s="882">
        <f t="shared" si="18"/>
        <v>3536</v>
      </c>
      <c r="G260" s="883" t="s">
        <v>376</v>
      </c>
      <c r="H260" s="884">
        <f>IF(P$13&gt;1,"未定",SUM(E249:E260))</f>
        <v>2664</v>
      </c>
      <c r="I260" s="885"/>
      <c r="J260" s="885"/>
      <c r="K260" s="885"/>
      <c r="L260" s="885"/>
      <c r="M260" s="886">
        <f t="shared" si="16"/>
        <v>0</v>
      </c>
      <c r="N260" s="868"/>
      <c r="X260" s="718"/>
      <c r="Y260" s="718"/>
      <c r="Z260" s="718"/>
      <c r="AA260" s="827"/>
    </row>
    <row r="261" spans="1:27" s="828" customFormat="1" ht="18" customHeight="1">
      <c r="A261" s="842">
        <f t="shared" si="17"/>
        <v>253</v>
      </c>
      <c r="B261" s="843">
        <f t="shared" si="15"/>
        <v>3325</v>
      </c>
      <c r="C261" s="844">
        <f>IF(($P$9-SUM($C$9:C260))&gt;0,$AA$9,0)</f>
        <v>3325</v>
      </c>
      <c r="D261" s="845">
        <f>IF(($P$10-SUM($D$9:D260))&gt;0,$AA$10,0)</f>
        <v>0</v>
      </c>
      <c r="E261" s="846">
        <f>IF(P$13&gt;1,"未定",ROUND(((P$9-SUM(C$9:C260))*P$14/100)/12,0))</f>
        <v>209</v>
      </c>
      <c r="F261" s="847">
        <f t="shared" si="18"/>
        <v>3534</v>
      </c>
      <c r="G261" s="1060" t="s">
        <v>397</v>
      </c>
      <c r="H261" s="1061"/>
      <c r="I261" s="848"/>
      <c r="J261" s="848"/>
      <c r="K261" s="848"/>
      <c r="L261" s="848"/>
      <c r="M261" s="850">
        <f t="shared" si="16"/>
        <v>0</v>
      </c>
      <c r="N261" s="868"/>
      <c r="X261" s="718"/>
      <c r="Y261" s="718"/>
      <c r="Z261" s="718"/>
      <c r="AA261" s="827"/>
    </row>
    <row r="262" spans="1:27" s="828" customFormat="1" ht="18" customHeight="1">
      <c r="A262" s="854">
        <f t="shared" si="17"/>
        <v>254</v>
      </c>
      <c r="B262" s="855">
        <f t="shared" si="15"/>
        <v>3325</v>
      </c>
      <c r="C262" s="856">
        <f>IF(($P$9-SUM($C$9:C261))&gt;0,$AA$9,0)</f>
        <v>3325</v>
      </c>
      <c r="D262" s="857">
        <f>IF(($P$10-SUM($D$9:D261))&gt;0,$AA$10,0)</f>
        <v>0</v>
      </c>
      <c r="E262" s="858">
        <f>IF(P$13&gt;1,"未定",ROUND(((P$9-SUM(C$9:C261))*P$14/100)/12,0))</f>
        <v>208</v>
      </c>
      <c r="F262" s="859">
        <f t="shared" si="18"/>
        <v>3533</v>
      </c>
      <c r="G262" s="1062"/>
      <c r="H262" s="1063"/>
      <c r="I262" s="860"/>
      <c r="J262" s="860"/>
      <c r="K262" s="860"/>
      <c r="L262" s="860"/>
      <c r="M262" s="861">
        <f t="shared" si="16"/>
        <v>0</v>
      </c>
      <c r="N262" s="868"/>
      <c r="X262" s="718"/>
      <c r="Y262" s="718"/>
      <c r="Z262" s="718"/>
      <c r="AA262" s="827"/>
    </row>
    <row r="263" spans="1:27" s="828" customFormat="1" ht="18" customHeight="1">
      <c r="A263" s="854">
        <f t="shared" si="17"/>
        <v>255</v>
      </c>
      <c r="B263" s="855">
        <f t="shared" si="15"/>
        <v>3325</v>
      </c>
      <c r="C263" s="856">
        <f>IF(($P$9-SUM($C$9:C262))&gt;0,$AA$9,0)</f>
        <v>3325</v>
      </c>
      <c r="D263" s="857">
        <f>IF(($P$10-SUM($D$9:D262))&gt;0,$AA$10,0)</f>
        <v>0</v>
      </c>
      <c r="E263" s="858">
        <f>IF(P$13&gt;1,"未定",ROUND(((P$9-SUM(C$9:C262))*P$14/100)/12,0))</f>
        <v>206</v>
      </c>
      <c r="F263" s="859">
        <f t="shared" si="18"/>
        <v>3531</v>
      </c>
      <c r="G263" s="1062"/>
      <c r="H263" s="1063"/>
      <c r="I263" s="860"/>
      <c r="J263" s="860"/>
      <c r="K263" s="860"/>
      <c r="L263" s="860"/>
      <c r="M263" s="861">
        <f t="shared" si="16"/>
        <v>0</v>
      </c>
      <c r="N263" s="868"/>
      <c r="X263" s="718"/>
      <c r="Y263" s="718"/>
      <c r="Z263" s="718"/>
      <c r="AA263" s="827"/>
    </row>
    <row r="264" spans="1:27" s="828" customFormat="1" ht="18" customHeight="1">
      <c r="A264" s="854">
        <f t="shared" si="17"/>
        <v>256</v>
      </c>
      <c r="B264" s="855">
        <f t="shared" si="15"/>
        <v>3325</v>
      </c>
      <c r="C264" s="856">
        <f>IF(($P$9-SUM($C$9:C263))&gt;0,$AA$9,0)</f>
        <v>3325</v>
      </c>
      <c r="D264" s="857">
        <f>IF(($P$10-SUM($D$9:D263))&gt;0,$AA$10,0)</f>
        <v>0</v>
      </c>
      <c r="E264" s="858">
        <f>IF(P$13&gt;1,"未定",ROUND(((P$9-SUM(C$9:C263))*P$14/100)/12,0))</f>
        <v>204</v>
      </c>
      <c r="F264" s="859">
        <f t="shared" si="18"/>
        <v>3529</v>
      </c>
      <c r="G264" s="1062"/>
      <c r="H264" s="1063"/>
      <c r="I264" s="860"/>
      <c r="J264" s="860"/>
      <c r="K264" s="860"/>
      <c r="L264" s="860"/>
      <c r="M264" s="861">
        <f t="shared" si="16"/>
        <v>0</v>
      </c>
      <c r="N264" s="868"/>
      <c r="X264" s="718"/>
      <c r="Y264" s="718"/>
      <c r="Z264" s="718"/>
      <c r="AA264" s="827"/>
    </row>
    <row r="265" spans="1:27" s="828" customFormat="1" ht="18" customHeight="1">
      <c r="A265" s="854">
        <f t="shared" si="17"/>
        <v>257</v>
      </c>
      <c r="B265" s="855">
        <f aca="true" t="shared" si="19" ref="B265:B296">SUM(C265:D265)</f>
        <v>3325</v>
      </c>
      <c r="C265" s="856">
        <f>IF(($P$9-SUM($C$9:C264))&gt;0,$AA$9,0)</f>
        <v>3325</v>
      </c>
      <c r="D265" s="857">
        <f>IF(($P$10-SUM($D$9:D264))&gt;0,$AA$10,0)</f>
        <v>0</v>
      </c>
      <c r="E265" s="858">
        <f>IF(P$13&gt;1,"未定",ROUND(((P$9-SUM(C$9:C264))*P$14/100)/12,0))</f>
        <v>202</v>
      </c>
      <c r="F265" s="859">
        <f t="shared" si="18"/>
        <v>3527</v>
      </c>
      <c r="G265" s="1062"/>
      <c r="H265" s="1063"/>
      <c r="I265" s="860"/>
      <c r="J265" s="860"/>
      <c r="K265" s="860"/>
      <c r="L265" s="860"/>
      <c r="M265" s="861">
        <f aca="true" t="shared" si="20" ref="M265:M328">SUM(I265:L265)</f>
        <v>0</v>
      </c>
      <c r="N265" s="868"/>
      <c r="X265" s="718"/>
      <c r="Y265" s="718"/>
      <c r="Z265" s="718"/>
      <c r="AA265" s="827"/>
    </row>
    <row r="266" spans="1:27" s="828" customFormat="1" ht="18" customHeight="1">
      <c r="A266" s="854">
        <f aca="true" t="shared" si="21" ref="A266:A329">IF(F266&gt;0,A265+1,0)</f>
        <v>258</v>
      </c>
      <c r="B266" s="855">
        <f t="shared" si="19"/>
        <v>3325</v>
      </c>
      <c r="C266" s="856">
        <f>IF(($P$9-SUM($C$9:C265))&gt;0,$AA$9,0)</f>
        <v>3325</v>
      </c>
      <c r="D266" s="857">
        <f>IF(($P$10-SUM($D$9:D265))&gt;0,$AA$10,0)</f>
        <v>0</v>
      </c>
      <c r="E266" s="858">
        <f>IF(P$13&gt;1,"未定",ROUND(((P$9-SUM(C$9:C265))*P$14/100)/12,0))</f>
        <v>200</v>
      </c>
      <c r="F266" s="859">
        <f t="shared" si="18"/>
        <v>3525</v>
      </c>
      <c r="G266" s="1062"/>
      <c r="H266" s="1063"/>
      <c r="I266" s="860"/>
      <c r="J266" s="860"/>
      <c r="K266" s="860"/>
      <c r="L266" s="860"/>
      <c r="M266" s="861">
        <f t="shared" si="20"/>
        <v>0</v>
      </c>
      <c r="N266" s="868"/>
      <c r="X266" s="718"/>
      <c r="Y266" s="718"/>
      <c r="Z266" s="718"/>
      <c r="AA266" s="827"/>
    </row>
    <row r="267" spans="1:27" s="828" customFormat="1" ht="18" customHeight="1">
      <c r="A267" s="854">
        <f t="shared" si="21"/>
        <v>259</v>
      </c>
      <c r="B267" s="855">
        <f t="shared" si="19"/>
        <v>3325</v>
      </c>
      <c r="C267" s="856">
        <f>IF(($P$9-SUM($C$9:C266))&gt;0,$AA$9,0)</f>
        <v>3325</v>
      </c>
      <c r="D267" s="857">
        <f>IF(($P$10-SUM($D$9:D266))&gt;0,$AA$10,0)</f>
        <v>0</v>
      </c>
      <c r="E267" s="858">
        <f>IF(P$13&gt;1,"未定",ROUND(((P$9-SUM(C$9:C266))*P$14/100)/12,0))</f>
        <v>198</v>
      </c>
      <c r="F267" s="859">
        <f t="shared" si="18"/>
        <v>3523</v>
      </c>
      <c r="G267" s="1062"/>
      <c r="H267" s="1063"/>
      <c r="I267" s="860"/>
      <c r="J267" s="860"/>
      <c r="K267" s="860"/>
      <c r="L267" s="860"/>
      <c r="M267" s="861">
        <f t="shared" si="20"/>
        <v>0</v>
      </c>
      <c r="N267" s="868"/>
      <c r="X267" s="718"/>
      <c r="Y267" s="718"/>
      <c r="Z267" s="718"/>
      <c r="AA267" s="827"/>
    </row>
    <row r="268" spans="1:27" s="828" customFormat="1" ht="18" customHeight="1">
      <c r="A268" s="854">
        <f t="shared" si="21"/>
        <v>260</v>
      </c>
      <c r="B268" s="855">
        <f t="shared" si="19"/>
        <v>3325</v>
      </c>
      <c r="C268" s="856">
        <f>IF(($P$9-SUM($C$9:C267))&gt;0,$AA$9,0)</f>
        <v>3325</v>
      </c>
      <c r="D268" s="857">
        <f>IF(($P$10-SUM($D$9:D267))&gt;0,$AA$10,0)</f>
        <v>0</v>
      </c>
      <c r="E268" s="858">
        <f>IF(P$13&gt;1,"未定",ROUND(((P$9-SUM(C$9:C267))*P$14/100)/12,0))</f>
        <v>196</v>
      </c>
      <c r="F268" s="859">
        <f t="shared" si="18"/>
        <v>3521</v>
      </c>
      <c r="G268" s="1062"/>
      <c r="H268" s="1063"/>
      <c r="I268" s="860"/>
      <c r="J268" s="860"/>
      <c r="K268" s="860"/>
      <c r="L268" s="860"/>
      <c r="M268" s="861">
        <f t="shared" si="20"/>
        <v>0</v>
      </c>
      <c r="N268" s="868"/>
      <c r="X268" s="718"/>
      <c r="Y268" s="718"/>
      <c r="Z268" s="718"/>
      <c r="AA268" s="827"/>
    </row>
    <row r="269" spans="1:27" s="828" customFormat="1" ht="18" customHeight="1">
      <c r="A269" s="854">
        <f t="shared" si="21"/>
        <v>261</v>
      </c>
      <c r="B269" s="855">
        <f t="shared" si="19"/>
        <v>3325</v>
      </c>
      <c r="C269" s="856">
        <f>IF(($P$9-SUM($C$9:C268))&gt;0,$AA$9,0)</f>
        <v>3325</v>
      </c>
      <c r="D269" s="857">
        <f>IF(($P$10-SUM($D$9:D268))&gt;0,$AA$10,0)</f>
        <v>0</v>
      </c>
      <c r="E269" s="858">
        <f>IF(P$13&gt;1,"未定",ROUND(((P$9-SUM(C$9:C268))*P$14/100)/12,0))</f>
        <v>194</v>
      </c>
      <c r="F269" s="859">
        <f t="shared" si="18"/>
        <v>3519</v>
      </c>
      <c r="G269" s="1062"/>
      <c r="H269" s="1063"/>
      <c r="I269" s="860"/>
      <c r="J269" s="860"/>
      <c r="K269" s="860"/>
      <c r="L269" s="860"/>
      <c r="M269" s="861">
        <f t="shared" si="20"/>
        <v>0</v>
      </c>
      <c r="N269" s="868"/>
      <c r="X269" s="718"/>
      <c r="Y269" s="718"/>
      <c r="Z269" s="718"/>
      <c r="AA269" s="827"/>
    </row>
    <row r="270" spans="1:27" s="828" customFormat="1" ht="18" customHeight="1">
      <c r="A270" s="854">
        <f t="shared" si="21"/>
        <v>262</v>
      </c>
      <c r="B270" s="855">
        <f t="shared" si="19"/>
        <v>3325</v>
      </c>
      <c r="C270" s="856">
        <f>IF(($P$9-SUM($C$9:C269))&gt;0,$AA$9,0)</f>
        <v>3325</v>
      </c>
      <c r="D270" s="857">
        <f>IF(($P$10-SUM($D$9:D269))&gt;0,$AA$10,0)</f>
        <v>0</v>
      </c>
      <c r="E270" s="858">
        <f>IF(P$13&gt;1,"未定",ROUND(((P$9-SUM(C$9:C269))*P$14/100)/12,0))</f>
        <v>192</v>
      </c>
      <c r="F270" s="859">
        <f t="shared" si="18"/>
        <v>3517</v>
      </c>
      <c r="G270" s="869" t="s">
        <v>362</v>
      </c>
      <c r="H270" s="901">
        <f>IF(P$13&gt;1,"未定",SUM(F261:F272))</f>
        <v>42287</v>
      </c>
      <c r="I270" s="860"/>
      <c r="J270" s="860"/>
      <c r="K270" s="860"/>
      <c r="L270" s="860"/>
      <c r="M270" s="861">
        <f t="shared" si="20"/>
        <v>0</v>
      </c>
      <c r="N270" s="868"/>
      <c r="X270" s="718"/>
      <c r="Y270" s="718"/>
      <c r="Z270" s="718"/>
      <c r="AA270" s="827"/>
    </row>
    <row r="271" spans="1:27" s="828" customFormat="1" ht="18" customHeight="1">
      <c r="A271" s="854">
        <f t="shared" si="21"/>
        <v>263</v>
      </c>
      <c r="B271" s="855">
        <f t="shared" si="19"/>
        <v>3325</v>
      </c>
      <c r="C271" s="856">
        <f>IF(($P$9-SUM($C$9:C270))&gt;0,$AA$9,0)</f>
        <v>3325</v>
      </c>
      <c r="D271" s="857">
        <f>IF(($P$10-SUM($D$9:D270))&gt;0,$AA$10,0)</f>
        <v>0</v>
      </c>
      <c r="E271" s="858">
        <f>IF(P$13&gt;1,"未定",ROUND(((P$9-SUM(C$9:C270))*P$14/100)/12,0))</f>
        <v>190</v>
      </c>
      <c r="F271" s="859">
        <f t="shared" si="18"/>
        <v>3515</v>
      </c>
      <c r="G271" s="873" t="s">
        <v>374</v>
      </c>
      <c r="H271" s="874">
        <f>SUM(B261:B272)</f>
        <v>39900</v>
      </c>
      <c r="I271" s="860"/>
      <c r="J271" s="860"/>
      <c r="K271" s="860"/>
      <c r="L271" s="860"/>
      <c r="M271" s="861">
        <f t="shared" si="20"/>
        <v>0</v>
      </c>
      <c r="N271" s="868"/>
      <c r="X271" s="718"/>
      <c r="Y271" s="718"/>
      <c r="Z271" s="718"/>
      <c r="AA271" s="827"/>
    </row>
    <row r="272" spans="1:27" s="828" customFormat="1" ht="18" customHeight="1">
      <c r="A272" s="877">
        <f t="shared" si="21"/>
        <v>264</v>
      </c>
      <c r="B272" s="878">
        <f t="shared" si="19"/>
        <v>3325</v>
      </c>
      <c r="C272" s="879">
        <f>IF(($P$9-SUM($C$9:C271))&gt;0,$AA$9,0)</f>
        <v>3325</v>
      </c>
      <c r="D272" s="880">
        <f>IF(($P$10-SUM($D$9:D271))&gt;0,$AA$10,0)</f>
        <v>0</v>
      </c>
      <c r="E272" s="858">
        <f>IF(P$13&gt;1,"未定",ROUND(((P$9-SUM(C$9:C271))*P$14/100)/12,0))</f>
        <v>188</v>
      </c>
      <c r="F272" s="882">
        <f t="shared" si="18"/>
        <v>3513</v>
      </c>
      <c r="G272" s="883" t="s">
        <v>376</v>
      </c>
      <c r="H272" s="884">
        <f>IF(P$13&gt;1,"未定",SUM(E261:E272))</f>
        <v>2387</v>
      </c>
      <c r="I272" s="885"/>
      <c r="J272" s="885"/>
      <c r="K272" s="885"/>
      <c r="L272" s="885"/>
      <c r="M272" s="886">
        <f t="shared" si="20"/>
        <v>0</v>
      </c>
      <c r="N272" s="868"/>
      <c r="X272" s="718"/>
      <c r="Y272" s="718"/>
      <c r="Z272" s="718"/>
      <c r="AA272" s="827"/>
    </row>
    <row r="273" spans="1:27" s="828" customFormat="1" ht="18" customHeight="1">
      <c r="A273" s="842">
        <f t="shared" si="21"/>
        <v>265</v>
      </c>
      <c r="B273" s="843">
        <f t="shared" si="19"/>
        <v>3325</v>
      </c>
      <c r="C273" s="844">
        <f>IF(($P$9-SUM($C$9:C272))&gt;0,$AA$9,0)</f>
        <v>3325</v>
      </c>
      <c r="D273" s="845">
        <f>IF(($P$10-SUM($D$9:D272))&gt;0,$AA$10,0)</f>
        <v>0</v>
      </c>
      <c r="E273" s="846">
        <f>IF(P$13&gt;1,"未定",ROUND(((P$9-SUM(C$9:C272))*P$14/100)/12,0))</f>
        <v>186</v>
      </c>
      <c r="F273" s="847">
        <f t="shared" si="18"/>
        <v>3511</v>
      </c>
      <c r="G273" s="1060" t="s">
        <v>398</v>
      </c>
      <c r="H273" s="1061"/>
      <c r="I273" s="848"/>
      <c r="J273" s="848"/>
      <c r="K273" s="848"/>
      <c r="L273" s="848"/>
      <c r="M273" s="850">
        <f t="shared" si="20"/>
        <v>0</v>
      </c>
      <c r="N273" s="868"/>
      <c r="X273" s="718"/>
      <c r="Y273" s="718"/>
      <c r="Z273" s="718"/>
      <c r="AA273" s="827"/>
    </row>
    <row r="274" spans="1:27" s="828" customFormat="1" ht="18" customHeight="1">
      <c r="A274" s="854">
        <f t="shared" si="21"/>
        <v>266</v>
      </c>
      <c r="B274" s="855">
        <f t="shared" si="19"/>
        <v>3325</v>
      </c>
      <c r="C274" s="856">
        <f>IF(($P$9-SUM($C$9:C273))&gt;0,$AA$9,0)</f>
        <v>3325</v>
      </c>
      <c r="D274" s="857">
        <f>IF(($P$10-SUM($D$9:D273))&gt;0,$AA$10,0)</f>
        <v>0</v>
      </c>
      <c r="E274" s="858">
        <f>IF(P$13&gt;1,"未定",ROUND(((P$9-SUM(C$9:C273))*P$14/100)/12,0))</f>
        <v>184</v>
      </c>
      <c r="F274" s="859">
        <f t="shared" si="18"/>
        <v>3509</v>
      </c>
      <c r="G274" s="1062"/>
      <c r="H274" s="1063"/>
      <c r="I274" s="860"/>
      <c r="J274" s="860"/>
      <c r="K274" s="860"/>
      <c r="L274" s="860"/>
      <c r="M274" s="861">
        <f t="shared" si="20"/>
        <v>0</v>
      </c>
      <c r="N274" s="868"/>
      <c r="X274" s="718"/>
      <c r="Y274" s="718"/>
      <c r="Z274" s="718"/>
      <c r="AA274" s="827"/>
    </row>
    <row r="275" spans="1:27" s="828" customFormat="1" ht="18" customHeight="1">
      <c r="A275" s="854">
        <f t="shared" si="21"/>
        <v>267</v>
      </c>
      <c r="B275" s="855">
        <f t="shared" si="19"/>
        <v>3325</v>
      </c>
      <c r="C275" s="856">
        <f>IF(($P$9-SUM($C$9:C274))&gt;0,$AA$9,0)</f>
        <v>3325</v>
      </c>
      <c r="D275" s="857">
        <f>IF(($P$10-SUM($D$9:D274))&gt;0,$AA$10,0)</f>
        <v>0</v>
      </c>
      <c r="E275" s="858">
        <f>IF(P$13&gt;1,"未定",ROUND(((P$9-SUM(C$9:C274))*P$14/100)/12,0))</f>
        <v>182</v>
      </c>
      <c r="F275" s="859">
        <f t="shared" si="18"/>
        <v>3507</v>
      </c>
      <c r="G275" s="1062"/>
      <c r="H275" s="1063"/>
      <c r="I275" s="860"/>
      <c r="J275" s="860"/>
      <c r="K275" s="860"/>
      <c r="L275" s="860"/>
      <c r="M275" s="861">
        <f t="shared" si="20"/>
        <v>0</v>
      </c>
      <c r="N275" s="868"/>
      <c r="X275" s="718"/>
      <c r="Y275" s="718"/>
      <c r="Z275" s="718"/>
      <c r="AA275" s="827"/>
    </row>
    <row r="276" spans="1:27" s="828" customFormat="1" ht="18" customHeight="1">
      <c r="A276" s="854">
        <f t="shared" si="21"/>
        <v>268</v>
      </c>
      <c r="B276" s="855">
        <f t="shared" si="19"/>
        <v>3325</v>
      </c>
      <c r="C276" s="856">
        <f>IF(($P$9-SUM($C$9:C275))&gt;0,$AA$9,0)</f>
        <v>3325</v>
      </c>
      <c r="D276" s="857">
        <f>IF(($P$10-SUM($D$9:D275))&gt;0,$AA$10,0)</f>
        <v>0</v>
      </c>
      <c r="E276" s="858">
        <f>IF(P$13&gt;1,"未定",ROUND(((P$9-SUM(C$9:C275))*P$14/100)/12,0))</f>
        <v>180</v>
      </c>
      <c r="F276" s="859">
        <f t="shared" si="18"/>
        <v>3505</v>
      </c>
      <c r="G276" s="1062"/>
      <c r="H276" s="1063"/>
      <c r="I276" s="860"/>
      <c r="J276" s="860"/>
      <c r="K276" s="860"/>
      <c r="L276" s="860"/>
      <c r="M276" s="861">
        <f t="shared" si="20"/>
        <v>0</v>
      </c>
      <c r="N276" s="868"/>
      <c r="X276" s="718"/>
      <c r="Y276" s="718"/>
      <c r="Z276" s="718"/>
      <c r="AA276" s="827"/>
    </row>
    <row r="277" spans="1:27" s="828" customFormat="1" ht="18" customHeight="1">
      <c r="A277" s="854">
        <f t="shared" si="21"/>
        <v>269</v>
      </c>
      <c r="B277" s="855">
        <f t="shared" si="19"/>
        <v>3325</v>
      </c>
      <c r="C277" s="856">
        <f>IF(($P$9-SUM($C$9:C276))&gt;0,$AA$9,0)</f>
        <v>3325</v>
      </c>
      <c r="D277" s="857">
        <f>IF(($P$10-SUM($D$9:D276))&gt;0,$AA$10,0)</f>
        <v>0</v>
      </c>
      <c r="E277" s="858">
        <f>IF(P$13&gt;1,"未定",ROUND(((P$9-SUM(C$9:C276))*P$14/100)/12,0))</f>
        <v>178</v>
      </c>
      <c r="F277" s="859">
        <f t="shared" si="18"/>
        <v>3503</v>
      </c>
      <c r="G277" s="1062"/>
      <c r="H277" s="1063"/>
      <c r="I277" s="860"/>
      <c r="J277" s="860"/>
      <c r="K277" s="860"/>
      <c r="L277" s="860"/>
      <c r="M277" s="861">
        <f t="shared" si="20"/>
        <v>0</v>
      </c>
      <c r="N277" s="868"/>
      <c r="X277" s="718"/>
      <c r="Y277" s="718"/>
      <c r="Z277" s="718"/>
      <c r="AA277" s="827"/>
    </row>
    <row r="278" spans="1:27" s="828" customFormat="1" ht="18" customHeight="1">
      <c r="A278" s="854">
        <f t="shared" si="21"/>
        <v>270</v>
      </c>
      <c r="B278" s="855">
        <f t="shared" si="19"/>
        <v>3325</v>
      </c>
      <c r="C278" s="856">
        <f>IF(($P$9-SUM($C$9:C277))&gt;0,$AA$9,0)</f>
        <v>3325</v>
      </c>
      <c r="D278" s="857">
        <f>IF(($P$10-SUM($D$9:D277))&gt;0,$AA$10,0)</f>
        <v>0</v>
      </c>
      <c r="E278" s="858">
        <f>IF(P$13&gt;1,"未定",ROUND(((P$9-SUM(C$9:C277))*P$14/100)/12,0))</f>
        <v>177</v>
      </c>
      <c r="F278" s="859">
        <f t="shared" si="18"/>
        <v>3502</v>
      </c>
      <c r="G278" s="1062"/>
      <c r="H278" s="1063"/>
      <c r="I278" s="860"/>
      <c r="J278" s="860"/>
      <c r="K278" s="860"/>
      <c r="L278" s="860"/>
      <c r="M278" s="861">
        <f t="shared" si="20"/>
        <v>0</v>
      </c>
      <c r="N278" s="868"/>
      <c r="X278" s="718"/>
      <c r="Y278" s="718"/>
      <c r="Z278" s="718"/>
      <c r="AA278" s="827"/>
    </row>
    <row r="279" spans="1:27" s="828" customFormat="1" ht="18" customHeight="1">
      <c r="A279" s="854">
        <f t="shared" si="21"/>
        <v>271</v>
      </c>
      <c r="B279" s="855">
        <f t="shared" si="19"/>
        <v>3325</v>
      </c>
      <c r="C279" s="856">
        <f>IF(($P$9-SUM($C$9:C278))&gt;0,$AA$9,0)</f>
        <v>3325</v>
      </c>
      <c r="D279" s="857">
        <f>IF(($P$10-SUM($D$9:D278))&gt;0,$AA$10,0)</f>
        <v>0</v>
      </c>
      <c r="E279" s="858">
        <f>IF(P$13&gt;1,"未定",ROUND(((P$9-SUM(C$9:C278))*P$14/100)/12,0))</f>
        <v>175</v>
      </c>
      <c r="F279" s="859">
        <f t="shared" si="18"/>
        <v>3500</v>
      </c>
      <c r="G279" s="1062"/>
      <c r="H279" s="1063"/>
      <c r="I279" s="860"/>
      <c r="J279" s="860"/>
      <c r="K279" s="860"/>
      <c r="L279" s="860"/>
      <c r="M279" s="861">
        <f t="shared" si="20"/>
        <v>0</v>
      </c>
      <c r="N279" s="868"/>
      <c r="X279" s="718"/>
      <c r="Y279" s="718"/>
      <c r="Z279" s="718"/>
      <c r="AA279" s="827"/>
    </row>
    <row r="280" spans="1:27" s="828" customFormat="1" ht="18" customHeight="1">
      <c r="A280" s="854">
        <f t="shared" si="21"/>
        <v>272</v>
      </c>
      <c r="B280" s="855">
        <f t="shared" si="19"/>
        <v>3325</v>
      </c>
      <c r="C280" s="856">
        <f>IF(($P$9-SUM($C$9:C279))&gt;0,$AA$9,0)</f>
        <v>3325</v>
      </c>
      <c r="D280" s="857">
        <f>IF(($P$10-SUM($D$9:D279))&gt;0,$AA$10,0)</f>
        <v>0</v>
      </c>
      <c r="E280" s="858">
        <f>IF(P$13&gt;1,"未定",ROUND(((P$9-SUM(C$9:C279))*P$14/100)/12,0))</f>
        <v>173</v>
      </c>
      <c r="F280" s="859">
        <f t="shared" si="18"/>
        <v>3498</v>
      </c>
      <c r="G280" s="1062"/>
      <c r="H280" s="1063"/>
      <c r="I280" s="860"/>
      <c r="J280" s="860"/>
      <c r="K280" s="860"/>
      <c r="L280" s="860"/>
      <c r="M280" s="861">
        <f t="shared" si="20"/>
        <v>0</v>
      </c>
      <c r="N280" s="868"/>
      <c r="X280" s="718"/>
      <c r="Y280" s="718"/>
      <c r="Z280" s="718"/>
      <c r="AA280" s="827"/>
    </row>
    <row r="281" spans="1:27" s="828" customFormat="1" ht="18" customHeight="1">
      <c r="A281" s="854">
        <f t="shared" si="21"/>
        <v>273</v>
      </c>
      <c r="B281" s="855">
        <f t="shared" si="19"/>
        <v>3325</v>
      </c>
      <c r="C281" s="856">
        <f>IF(($P$9-SUM($C$9:C280))&gt;0,$AA$9,0)</f>
        <v>3325</v>
      </c>
      <c r="D281" s="857">
        <f>IF(($P$10-SUM($D$9:D280))&gt;0,$AA$10,0)</f>
        <v>0</v>
      </c>
      <c r="E281" s="858">
        <f>IF(P$13&gt;1,"未定",ROUND(((P$9-SUM(C$9:C280))*P$14/100)/12,0))</f>
        <v>171</v>
      </c>
      <c r="F281" s="859">
        <f t="shared" si="18"/>
        <v>3496</v>
      </c>
      <c r="G281" s="1062"/>
      <c r="H281" s="1063"/>
      <c r="I281" s="860"/>
      <c r="J281" s="860"/>
      <c r="K281" s="860"/>
      <c r="L281" s="860"/>
      <c r="M281" s="861">
        <f t="shared" si="20"/>
        <v>0</v>
      </c>
      <c r="N281" s="868"/>
      <c r="X281" s="718"/>
      <c r="Y281" s="718"/>
      <c r="Z281" s="718"/>
      <c r="AA281" s="827"/>
    </row>
    <row r="282" spans="1:27" s="828" customFormat="1" ht="18" customHeight="1">
      <c r="A282" s="854">
        <f t="shared" si="21"/>
        <v>274</v>
      </c>
      <c r="B282" s="855">
        <f t="shared" si="19"/>
        <v>3325</v>
      </c>
      <c r="C282" s="856">
        <f>IF(($P$9-SUM($C$9:C281))&gt;0,$AA$9,0)</f>
        <v>3325</v>
      </c>
      <c r="D282" s="857">
        <f>IF(($P$10-SUM($D$9:D281))&gt;0,$AA$10,0)</f>
        <v>0</v>
      </c>
      <c r="E282" s="858">
        <f>IF(P$13&gt;1,"未定",ROUND(((P$9-SUM(C$9:C281))*P$14/100)/12,0))</f>
        <v>169</v>
      </c>
      <c r="F282" s="859">
        <f t="shared" si="18"/>
        <v>3494</v>
      </c>
      <c r="G282" s="869" t="s">
        <v>362</v>
      </c>
      <c r="H282" s="901">
        <f>IF(P$13&gt;1,"未定",SUM(F273:F284))</f>
        <v>42007</v>
      </c>
      <c r="I282" s="860"/>
      <c r="J282" s="860"/>
      <c r="K282" s="860"/>
      <c r="L282" s="860"/>
      <c r="M282" s="861">
        <f t="shared" si="20"/>
        <v>0</v>
      </c>
      <c r="N282" s="868"/>
      <c r="X282" s="718"/>
      <c r="Y282" s="718"/>
      <c r="Z282" s="718"/>
      <c r="AA282" s="827"/>
    </row>
    <row r="283" spans="1:27" s="828" customFormat="1" ht="18" customHeight="1">
      <c r="A283" s="854">
        <f t="shared" si="21"/>
        <v>275</v>
      </c>
      <c r="B283" s="855">
        <f t="shared" si="19"/>
        <v>3325</v>
      </c>
      <c r="C283" s="856">
        <f>IF(($P$9-SUM($C$9:C282))&gt;0,$AA$9,0)</f>
        <v>3325</v>
      </c>
      <c r="D283" s="857">
        <f>IF(($P$10-SUM($D$9:D282))&gt;0,$AA$10,0)</f>
        <v>0</v>
      </c>
      <c r="E283" s="858">
        <f>IF(P$13&gt;1,"未定",ROUND(((P$9-SUM(C$9:C282))*P$14/100)/12,0))</f>
        <v>167</v>
      </c>
      <c r="F283" s="859">
        <f t="shared" si="18"/>
        <v>3492</v>
      </c>
      <c r="G283" s="873" t="s">
        <v>374</v>
      </c>
      <c r="H283" s="874">
        <f>SUM(B273:B284)</f>
        <v>39900</v>
      </c>
      <c r="I283" s="860"/>
      <c r="J283" s="860"/>
      <c r="K283" s="860"/>
      <c r="L283" s="860"/>
      <c r="M283" s="861">
        <f t="shared" si="20"/>
        <v>0</v>
      </c>
      <c r="N283" s="868"/>
      <c r="X283" s="718"/>
      <c r="Y283" s="718"/>
      <c r="Z283" s="718"/>
      <c r="AA283" s="827"/>
    </row>
    <row r="284" spans="1:27" s="828" customFormat="1" ht="18" customHeight="1">
      <c r="A284" s="877">
        <f t="shared" si="21"/>
        <v>276</v>
      </c>
      <c r="B284" s="878">
        <f t="shared" si="19"/>
        <v>3325</v>
      </c>
      <c r="C284" s="879">
        <f>IF(($P$9-SUM($C$9:C283))&gt;0,$AA$9,0)</f>
        <v>3325</v>
      </c>
      <c r="D284" s="880">
        <f>IF(($P$10-SUM($D$9:D283))&gt;0,$AA$10,0)</f>
        <v>0</v>
      </c>
      <c r="E284" s="858">
        <f>IF(P$13&gt;1,"未定",ROUND(((P$9-SUM(C$9:C283))*P$14/100)/12,0))</f>
        <v>165</v>
      </c>
      <c r="F284" s="882">
        <f t="shared" si="18"/>
        <v>3490</v>
      </c>
      <c r="G284" s="883" t="s">
        <v>376</v>
      </c>
      <c r="H284" s="884">
        <f>IF(P$13&gt;1,"未定",SUM(E273:E284))</f>
        <v>2107</v>
      </c>
      <c r="I284" s="885"/>
      <c r="J284" s="885"/>
      <c r="K284" s="885"/>
      <c r="L284" s="885"/>
      <c r="M284" s="886">
        <f t="shared" si="20"/>
        <v>0</v>
      </c>
      <c r="N284" s="868"/>
      <c r="X284" s="718"/>
      <c r="Y284" s="718"/>
      <c r="Z284" s="718"/>
      <c r="AA284" s="827"/>
    </row>
    <row r="285" spans="1:27" s="828" customFormat="1" ht="18" customHeight="1">
      <c r="A285" s="842">
        <f t="shared" si="21"/>
        <v>277</v>
      </c>
      <c r="B285" s="843">
        <f t="shared" si="19"/>
        <v>3325</v>
      </c>
      <c r="C285" s="844">
        <f>IF(($P$9-SUM($C$9:C284))&gt;0,$AA$9,0)</f>
        <v>3325</v>
      </c>
      <c r="D285" s="845">
        <f>IF(($P$10-SUM($D$9:D284))&gt;0,$AA$10,0)</f>
        <v>0</v>
      </c>
      <c r="E285" s="846">
        <f>IF(P$13&gt;1,"未定",ROUND(((P$9-SUM(C$9:C284))*P$14/100)/12,0))</f>
        <v>163</v>
      </c>
      <c r="F285" s="847">
        <f t="shared" si="18"/>
        <v>3488</v>
      </c>
      <c r="G285" s="1060" t="s">
        <v>399</v>
      </c>
      <c r="H285" s="1061"/>
      <c r="I285" s="848"/>
      <c r="J285" s="848"/>
      <c r="K285" s="848"/>
      <c r="L285" s="848"/>
      <c r="M285" s="850">
        <f t="shared" si="20"/>
        <v>0</v>
      </c>
      <c r="N285" s="868"/>
      <c r="X285" s="718"/>
      <c r="Y285" s="718"/>
      <c r="Z285" s="718"/>
      <c r="AA285" s="827"/>
    </row>
    <row r="286" spans="1:27" s="828" customFormat="1" ht="18" customHeight="1">
      <c r="A286" s="854">
        <f t="shared" si="21"/>
        <v>278</v>
      </c>
      <c r="B286" s="855">
        <f t="shared" si="19"/>
        <v>3325</v>
      </c>
      <c r="C286" s="856">
        <f>IF(($P$9-SUM($C$9:C285))&gt;0,$AA$9,0)</f>
        <v>3325</v>
      </c>
      <c r="D286" s="857">
        <f>IF(($P$10-SUM($D$9:D285))&gt;0,$AA$10,0)</f>
        <v>0</v>
      </c>
      <c r="E286" s="858">
        <f>IF(P$13&gt;1,"未定",ROUND(((P$9-SUM(C$9:C285))*P$14/100)/12,0))</f>
        <v>161</v>
      </c>
      <c r="F286" s="859">
        <f t="shared" si="18"/>
        <v>3486</v>
      </c>
      <c r="G286" s="1062"/>
      <c r="H286" s="1063"/>
      <c r="I286" s="860"/>
      <c r="J286" s="860"/>
      <c r="K286" s="860"/>
      <c r="L286" s="860"/>
      <c r="M286" s="861">
        <f t="shared" si="20"/>
        <v>0</v>
      </c>
      <c r="N286" s="868"/>
      <c r="X286" s="718"/>
      <c r="Y286" s="718"/>
      <c r="Z286" s="718"/>
      <c r="AA286" s="827"/>
    </row>
    <row r="287" spans="1:27" s="828" customFormat="1" ht="18" customHeight="1">
      <c r="A287" s="854">
        <f t="shared" si="21"/>
        <v>279</v>
      </c>
      <c r="B287" s="855">
        <f t="shared" si="19"/>
        <v>3325</v>
      </c>
      <c r="C287" s="856">
        <f>IF(($P$9-SUM($C$9:C286))&gt;0,$AA$9,0)</f>
        <v>3325</v>
      </c>
      <c r="D287" s="857">
        <f>IF(($P$10-SUM($D$9:D286))&gt;0,$AA$10,0)</f>
        <v>0</v>
      </c>
      <c r="E287" s="858">
        <f>IF(P$13&gt;1,"未定",ROUND(((P$9-SUM(C$9:C286))*P$14/100)/12,0))</f>
        <v>159</v>
      </c>
      <c r="F287" s="859">
        <f t="shared" si="18"/>
        <v>3484</v>
      </c>
      <c r="G287" s="1062"/>
      <c r="H287" s="1063"/>
      <c r="I287" s="860"/>
      <c r="J287" s="860"/>
      <c r="K287" s="860"/>
      <c r="L287" s="860"/>
      <c r="M287" s="861">
        <f t="shared" si="20"/>
        <v>0</v>
      </c>
      <c r="N287" s="868"/>
      <c r="X287" s="718"/>
      <c r="Y287" s="718"/>
      <c r="Z287" s="718"/>
      <c r="AA287" s="827"/>
    </row>
    <row r="288" spans="1:27" s="828" customFormat="1" ht="18" customHeight="1">
      <c r="A288" s="854">
        <f t="shared" si="21"/>
        <v>280</v>
      </c>
      <c r="B288" s="855">
        <f t="shared" si="19"/>
        <v>3325</v>
      </c>
      <c r="C288" s="856">
        <f>IF(($P$9-SUM($C$9:C287))&gt;0,$AA$9,0)</f>
        <v>3325</v>
      </c>
      <c r="D288" s="857">
        <f>IF(($P$10-SUM($D$9:D287))&gt;0,$AA$10,0)</f>
        <v>0</v>
      </c>
      <c r="E288" s="858">
        <f>IF(P$13&gt;1,"未定",ROUND(((P$9-SUM(C$9:C287))*P$14/100)/12,0))</f>
        <v>157</v>
      </c>
      <c r="F288" s="859">
        <f t="shared" si="18"/>
        <v>3482</v>
      </c>
      <c r="G288" s="1062"/>
      <c r="H288" s="1063"/>
      <c r="I288" s="860"/>
      <c r="J288" s="860"/>
      <c r="K288" s="860"/>
      <c r="L288" s="860"/>
      <c r="M288" s="861">
        <f t="shared" si="20"/>
        <v>0</v>
      </c>
      <c r="N288" s="868"/>
      <c r="X288" s="718"/>
      <c r="Y288" s="718"/>
      <c r="Z288" s="718"/>
      <c r="AA288" s="827"/>
    </row>
    <row r="289" spans="1:27" s="828" customFormat="1" ht="18" customHeight="1">
      <c r="A289" s="854">
        <f t="shared" si="21"/>
        <v>281</v>
      </c>
      <c r="B289" s="855">
        <f t="shared" si="19"/>
        <v>3325</v>
      </c>
      <c r="C289" s="856">
        <f>IF(($P$9-SUM($C$9:C288))&gt;0,$AA$9,0)</f>
        <v>3325</v>
      </c>
      <c r="D289" s="857">
        <f>IF(($P$10-SUM($D$9:D288))&gt;0,$AA$10,0)</f>
        <v>0</v>
      </c>
      <c r="E289" s="858">
        <f>IF(P$13&gt;1,"未定",ROUND(((P$9-SUM(C$9:C288))*P$14/100)/12,0))</f>
        <v>155</v>
      </c>
      <c r="F289" s="859">
        <f t="shared" si="18"/>
        <v>3480</v>
      </c>
      <c r="G289" s="1062"/>
      <c r="H289" s="1063"/>
      <c r="I289" s="860"/>
      <c r="J289" s="860"/>
      <c r="K289" s="860"/>
      <c r="L289" s="860"/>
      <c r="M289" s="861">
        <f t="shared" si="20"/>
        <v>0</v>
      </c>
      <c r="N289" s="868"/>
      <c r="X289" s="718"/>
      <c r="Y289" s="718"/>
      <c r="Z289" s="718"/>
      <c r="AA289" s="827"/>
    </row>
    <row r="290" spans="1:27" s="828" customFormat="1" ht="18" customHeight="1">
      <c r="A290" s="854">
        <f t="shared" si="21"/>
        <v>282</v>
      </c>
      <c r="B290" s="855">
        <f t="shared" si="19"/>
        <v>3325</v>
      </c>
      <c r="C290" s="856">
        <f>IF(($P$9-SUM($C$9:C289))&gt;0,$AA$9,0)</f>
        <v>3325</v>
      </c>
      <c r="D290" s="857">
        <f>IF(($P$10-SUM($D$9:D289))&gt;0,$AA$10,0)</f>
        <v>0</v>
      </c>
      <c r="E290" s="858">
        <f>IF(P$13&gt;1,"未定",ROUND(((P$9-SUM(C$9:C289))*P$14/100)/12,0))</f>
        <v>153</v>
      </c>
      <c r="F290" s="859">
        <f t="shared" si="18"/>
        <v>3478</v>
      </c>
      <c r="G290" s="1062"/>
      <c r="H290" s="1063"/>
      <c r="I290" s="860"/>
      <c r="J290" s="860"/>
      <c r="K290" s="860"/>
      <c r="L290" s="860"/>
      <c r="M290" s="861">
        <f t="shared" si="20"/>
        <v>0</v>
      </c>
      <c r="N290" s="868"/>
      <c r="X290" s="718"/>
      <c r="Y290" s="718"/>
      <c r="Z290" s="718"/>
      <c r="AA290" s="827"/>
    </row>
    <row r="291" spans="1:27" s="828" customFormat="1" ht="18" customHeight="1">
      <c r="A291" s="854">
        <f t="shared" si="21"/>
        <v>283</v>
      </c>
      <c r="B291" s="855">
        <f t="shared" si="19"/>
        <v>3325</v>
      </c>
      <c r="C291" s="856">
        <f>IF(($P$9-SUM($C$9:C290))&gt;0,$AA$9,0)</f>
        <v>3325</v>
      </c>
      <c r="D291" s="857">
        <f>IF(($P$10-SUM($D$9:D290))&gt;0,$AA$10,0)</f>
        <v>0</v>
      </c>
      <c r="E291" s="858">
        <f>IF(P$13&gt;1,"未定",ROUND(((P$9-SUM(C$9:C290))*P$14/100)/12,0))</f>
        <v>151</v>
      </c>
      <c r="F291" s="859">
        <f t="shared" si="18"/>
        <v>3476</v>
      </c>
      <c r="G291" s="1062"/>
      <c r="H291" s="1063"/>
      <c r="I291" s="860"/>
      <c r="J291" s="860"/>
      <c r="K291" s="860"/>
      <c r="L291" s="860"/>
      <c r="M291" s="861">
        <f t="shared" si="20"/>
        <v>0</v>
      </c>
      <c r="N291" s="868"/>
      <c r="X291" s="718"/>
      <c r="Y291" s="718"/>
      <c r="Z291" s="718"/>
      <c r="AA291" s="827"/>
    </row>
    <row r="292" spans="1:27" s="828" customFormat="1" ht="18" customHeight="1">
      <c r="A292" s="854">
        <f t="shared" si="21"/>
        <v>284</v>
      </c>
      <c r="B292" s="855">
        <f t="shared" si="19"/>
        <v>3325</v>
      </c>
      <c r="C292" s="856">
        <f>IF(($P$9-SUM($C$9:C291))&gt;0,$AA$9,0)</f>
        <v>3325</v>
      </c>
      <c r="D292" s="857">
        <f>IF(($P$10-SUM($D$9:D291))&gt;0,$AA$10,0)</f>
        <v>0</v>
      </c>
      <c r="E292" s="858">
        <f>IF(P$13&gt;1,"未定",ROUND(((P$9-SUM(C$9:C291))*P$14/100)/12,0))</f>
        <v>149</v>
      </c>
      <c r="F292" s="859">
        <f t="shared" si="18"/>
        <v>3474</v>
      </c>
      <c r="G292" s="1062"/>
      <c r="H292" s="1063"/>
      <c r="I292" s="860"/>
      <c r="J292" s="860"/>
      <c r="K292" s="860"/>
      <c r="L292" s="860"/>
      <c r="M292" s="861">
        <f t="shared" si="20"/>
        <v>0</v>
      </c>
      <c r="N292" s="868"/>
      <c r="X292" s="718"/>
      <c r="Y292" s="718"/>
      <c r="Z292" s="718"/>
      <c r="AA292" s="827"/>
    </row>
    <row r="293" spans="1:27" s="828" customFormat="1" ht="18" customHeight="1">
      <c r="A293" s="854">
        <f t="shared" si="21"/>
        <v>285</v>
      </c>
      <c r="B293" s="855">
        <f t="shared" si="19"/>
        <v>3325</v>
      </c>
      <c r="C293" s="856">
        <f>IF(($P$9-SUM($C$9:C292))&gt;0,$AA$9,0)</f>
        <v>3325</v>
      </c>
      <c r="D293" s="857">
        <f>IF(($P$10-SUM($D$9:D292))&gt;0,$AA$10,0)</f>
        <v>0</v>
      </c>
      <c r="E293" s="858">
        <f>IF(P$13&gt;1,"未定",ROUND(((P$9-SUM(C$9:C292))*P$14/100)/12,0))</f>
        <v>147</v>
      </c>
      <c r="F293" s="859">
        <f t="shared" si="18"/>
        <v>3472</v>
      </c>
      <c r="G293" s="1062"/>
      <c r="H293" s="1063"/>
      <c r="I293" s="860"/>
      <c r="J293" s="860"/>
      <c r="K293" s="860"/>
      <c r="L293" s="860"/>
      <c r="M293" s="861">
        <f t="shared" si="20"/>
        <v>0</v>
      </c>
      <c r="N293" s="868"/>
      <c r="X293" s="718"/>
      <c r="Y293" s="718"/>
      <c r="Z293" s="718"/>
      <c r="AA293" s="827"/>
    </row>
    <row r="294" spans="1:27" s="828" customFormat="1" ht="18" customHeight="1">
      <c r="A294" s="854">
        <f t="shared" si="21"/>
        <v>286</v>
      </c>
      <c r="B294" s="855">
        <f t="shared" si="19"/>
        <v>3325</v>
      </c>
      <c r="C294" s="856">
        <f>IF(($P$9-SUM($C$9:C293))&gt;0,$AA$9,0)</f>
        <v>3325</v>
      </c>
      <c r="D294" s="857">
        <f>IF(($P$10-SUM($D$9:D293))&gt;0,$AA$10,0)</f>
        <v>0</v>
      </c>
      <c r="E294" s="858">
        <f>IF(P$13&gt;1,"未定",ROUND(((P$9-SUM(C$9:C293))*P$14/100)/12,0))</f>
        <v>145</v>
      </c>
      <c r="F294" s="859">
        <f t="shared" si="18"/>
        <v>3470</v>
      </c>
      <c r="G294" s="869" t="s">
        <v>362</v>
      </c>
      <c r="H294" s="901">
        <f>IF(P$13&gt;1,"未定",SUM(F285:F296))</f>
        <v>41726</v>
      </c>
      <c r="I294" s="860"/>
      <c r="J294" s="860"/>
      <c r="K294" s="860"/>
      <c r="L294" s="860"/>
      <c r="M294" s="861">
        <f t="shared" si="20"/>
        <v>0</v>
      </c>
      <c r="N294" s="868"/>
      <c r="X294" s="718"/>
      <c r="Y294" s="718"/>
      <c r="Z294" s="718"/>
      <c r="AA294" s="827"/>
    </row>
    <row r="295" spans="1:27" s="828" customFormat="1" ht="18" customHeight="1">
      <c r="A295" s="854">
        <f t="shared" si="21"/>
        <v>287</v>
      </c>
      <c r="B295" s="855">
        <f t="shared" si="19"/>
        <v>3325</v>
      </c>
      <c r="C295" s="856">
        <f>IF(($P$9-SUM($C$9:C294))&gt;0,$AA$9,0)</f>
        <v>3325</v>
      </c>
      <c r="D295" s="857">
        <f>IF(($P$10-SUM($D$9:D294))&gt;0,$AA$10,0)</f>
        <v>0</v>
      </c>
      <c r="E295" s="858">
        <f>IF(P$13&gt;1,"未定",ROUND(((P$9-SUM(C$9:C294))*P$14/100)/12,0))</f>
        <v>144</v>
      </c>
      <c r="F295" s="859">
        <f t="shared" si="18"/>
        <v>3469</v>
      </c>
      <c r="G295" s="873" t="s">
        <v>374</v>
      </c>
      <c r="H295" s="874">
        <f>SUM(B285:B296)</f>
        <v>39900</v>
      </c>
      <c r="I295" s="860"/>
      <c r="J295" s="860"/>
      <c r="K295" s="860"/>
      <c r="L295" s="860"/>
      <c r="M295" s="861">
        <f t="shared" si="20"/>
        <v>0</v>
      </c>
      <c r="N295" s="868"/>
      <c r="X295" s="718"/>
      <c r="Y295" s="718"/>
      <c r="Z295" s="718"/>
      <c r="AA295" s="827"/>
    </row>
    <row r="296" spans="1:27" s="828" customFormat="1" ht="18" customHeight="1">
      <c r="A296" s="877">
        <f t="shared" si="21"/>
        <v>288</v>
      </c>
      <c r="B296" s="878">
        <f t="shared" si="19"/>
        <v>3325</v>
      </c>
      <c r="C296" s="879">
        <f>IF(($P$9-SUM($C$9:C295))&gt;0,$AA$9,0)</f>
        <v>3325</v>
      </c>
      <c r="D296" s="880">
        <f>IF(($P$10-SUM($D$9:D295))&gt;0,$AA$10,0)</f>
        <v>0</v>
      </c>
      <c r="E296" s="881">
        <f>IF(P$13&gt;1,"未定",ROUND(((P$9-SUM(C$9:C295))*P$14/100)/12,0))</f>
        <v>142</v>
      </c>
      <c r="F296" s="882">
        <f t="shared" si="18"/>
        <v>3467</v>
      </c>
      <c r="G296" s="883" t="s">
        <v>376</v>
      </c>
      <c r="H296" s="884">
        <f>IF(P$13&gt;1,"未定",SUM(E285:E296))</f>
        <v>1826</v>
      </c>
      <c r="I296" s="885"/>
      <c r="J296" s="885"/>
      <c r="K296" s="885"/>
      <c r="L296" s="885"/>
      <c r="M296" s="886">
        <f t="shared" si="20"/>
        <v>0</v>
      </c>
      <c r="N296" s="868"/>
      <c r="X296" s="718"/>
      <c r="Y296" s="718"/>
      <c r="Z296" s="718"/>
      <c r="AA296" s="827"/>
    </row>
    <row r="297" spans="1:27" s="828" customFormat="1" ht="18" customHeight="1">
      <c r="A297" s="842">
        <f t="shared" si="21"/>
        <v>289</v>
      </c>
      <c r="B297" s="843">
        <f aca="true" t="shared" si="22" ref="B297:B360">SUM(C297:D297)</f>
        <v>3325</v>
      </c>
      <c r="C297" s="844">
        <f>IF(($P$9-SUM($C$9:C296))&gt;0,$AA$9,0)</f>
        <v>3325</v>
      </c>
      <c r="D297" s="845">
        <f>IF(($P$10-SUM($D$9:D296))&gt;0,$AA$10,0)</f>
        <v>0</v>
      </c>
      <c r="E297" s="846">
        <f>IF(P$13&gt;1,"未定",ROUND(((P$9-SUM(C$9:C296))*P$14/100)/12,0))</f>
        <v>140</v>
      </c>
      <c r="F297" s="847">
        <f t="shared" si="18"/>
        <v>3465</v>
      </c>
      <c r="G297" s="1060" t="s">
        <v>400</v>
      </c>
      <c r="H297" s="1061"/>
      <c r="I297" s="848"/>
      <c r="J297" s="848"/>
      <c r="K297" s="848"/>
      <c r="L297" s="848"/>
      <c r="M297" s="850">
        <f t="shared" si="20"/>
        <v>0</v>
      </c>
      <c r="N297" s="868"/>
      <c r="X297" s="718"/>
      <c r="Y297" s="718"/>
      <c r="Z297" s="718"/>
      <c r="AA297" s="827"/>
    </row>
    <row r="298" spans="1:27" s="828" customFormat="1" ht="18" customHeight="1">
      <c r="A298" s="854">
        <f t="shared" si="21"/>
        <v>290</v>
      </c>
      <c r="B298" s="855">
        <f t="shared" si="22"/>
        <v>3325</v>
      </c>
      <c r="C298" s="856">
        <f>IF(($P$9-SUM($C$9:C297))&gt;0,$AA$9,0)</f>
        <v>3325</v>
      </c>
      <c r="D298" s="857">
        <f>IF(($P$10-SUM($D$9:D297))&gt;0,$AA$10,0)</f>
        <v>0</v>
      </c>
      <c r="E298" s="858">
        <f>IF(P$13&gt;1,"未定",ROUND(((P$9-SUM(C$9:C297))*P$14/100)/12,0))</f>
        <v>138</v>
      </c>
      <c r="F298" s="859">
        <f t="shared" si="18"/>
        <v>3463</v>
      </c>
      <c r="G298" s="1062"/>
      <c r="H298" s="1063"/>
      <c r="I298" s="860"/>
      <c r="J298" s="860"/>
      <c r="K298" s="860"/>
      <c r="L298" s="860"/>
      <c r="M298" s="861">
        <f t="shared" si="20"/>
        <v>0</v>
      </c>
      <c r="N298" s="868"/>
      <c r="X298" s="718"/>
      <c r="Y298" s="718"/>
      <c r="Z298" s="718"/>
      <c r="AA298" s="827"/>
    </row>
    <row r="299" spans="1:27" s="828" customFormat="1" ht="18" customHeight="1">
      <c r="A299" s="854">
        <f t="shared" si="21"/>
        <v>291</v>
      </c>
      <c r="B299" s="855">
        <f t="shared" si="22"/>
        <v>3325</v>
      </c>
      <c r="C299" s="856">
        <f>IF(($P$9-SUM($C$9:C298))&gt;0,$AA$9,0)</f>
        <v>3325</v>
      </c>
      <c r="D299" s="857">
        <f>IF(($P$10-SUM($D$9:D298))&gt;0,$AA$10,0)</f>
        <v>0</v>
      </c>
      <c r="E299" s="858">
        <f>IF(P$13&gt;1,"未定",ROUND(((P$9-SUM(C$9:C298))*P$14/100)/12,0))</f>
        <v>136</v>
      </c>
      <c r="F299" s="859">
        <f t="shared" si="18"/>
        <v>3461</v>
      </c>
      <c r="G299" s="1062"/>
      <c r="H299" s="1063"/>
      <c r="I299" s="860"/>
      <c r="J299" s="860"/>
      <c r="K299" s="860"/>
      <c r="L299" s="860"/>
      <c r="M299" s="861">
        <f t="shared" si="20"/>
        <v>0</v>
      </c>
      <c r="N299" s="868"/>
      <c r="X299" s="718"/>
      <c r="Y299" s="718"/>
      <c r="Z299" s="718"/>
      <c r="AA299" s="827"/>
    </row>
    <row r="300" spans="1:27" s="828" customFormat="1" ht="18" customHeight="1">
      <c r="A300" s="854">
        <f t="shared" si="21"/>
        <v>292</v>
      </c>
      <c r="B300" s="855">
        <f t="shared" si="22"/>
        <v>3325</v>
      </c>
      <c r="C300" s="856">
        <f>IF(($P$9-SUM($C$9:C299))&gt;0,$AA$9,0)</f>
        <v>3325</v>
      </c>
      <c r="D300" s="857">
        <f>IF(($P$10-SUM($D$9:D299))&gt;0,$AA$10,0)</f>
        <v>0</v>
      </c>
      <c r="E300" s="858">
        <f>IF(P$13&gt;1,"未定",ROUND(((P$9-SUM(C$9:C299))*P$14/100)/12,0))</f>
        <v>134</v>
      </c>
      <c r="F300" s="859">
        <f t="shared" si="18"/>
        <v>3459</v>
      </c>
      <c r="G300" s="1062"/>
      <c r="H300" s="1063"/>
      <c r="I300" s="860"/>
      <c r="J300" s="860"/>
      <c r="K300" s="860"/>
      <c r="L300" s="860"/>
      <c r="M300" s="861">
        <f t="shared" si="20"/>
        <v>0</v>
      </c>
      <c r="N300" s="868"/>
      <c r="X300" s="718"/>
      <c r="Y300" s="718"/>
      <c r="Z300" s="718"/>
      <c r="AA300" s="827"/>
    </row>
    <row r="301" spans="1:27" s="828" customFormat="1" ht="18" customHeight="1">
      <c r="A301" s="854">
        <f t="shared" si="21"/>
        <v>293</v>
      </c>
      <c r="B301" s="855">
        <f t="shared" si="22"/>
        <v>3325</v>
      </c>
      <c r="C301" s="856">
        <f>IF(($P$9-SUM($C$9:C300))&gt;0,$AA$9,0)</f>
        <v>3325</v>
      </c>
      <c r="D301" s="857">
        <f>IF(($P$10-SUM($D$9:D300))&gt;0,$AA$10,0)</f>
        <v>0</v>
      </c>
      <c r="E301" s="858">
        <f>IF(P$13&gt;1,"未定",ROUND(((P$9-SUM(C$9:C300))*P$14/100)/12,0))</f>
        <v>132</v>
      </c>
      <c r="F301" s="859">
        <f t="shared" si="18"/>
        <v>3457</v>
      </c>
      <c r="G301" s="1062"/>
      <c r="H301" s="1063"/>
      <c r="I301" s="860"/>
      <c r="J301" s="860"/>
      <c r="K301" s="860"/>
      <c r="L301" s="860"/>
      <c r="M301" s="861">
        <f t="shared" si="20"/>
        <v>0</v>
      </c>
      <c r="N301" s="868"/>
      <c r="X301" s="718"/>
      <c r="Y301" s="718"/>
      <c r="Z301" s="718"/>
      <c r="AA301" s="827"/>
    </row>
    <row r="302" spans="1:27" s="828" customFormat="1" ht="18" customHeight="1">
      <c r="A302" s="854">
        <f t="shared" si="21"/>
        <v>294</v>
      </c>
      <c r="B302" s="855">
        <f t="shared" si="22"/>
        <v>3325</v>
      </c>
      <c r="C302" s="856">
        <f>IF(($P$9-SUM($C$9:C301))&gt;0,$AA$9,0)</f>
        <v>3325</v>
      </c>
      <c r="D302" s="857">
        <f>IF(($P$10-SUM($D$9:D301))&gt;0,$AA$10,0)</f>
        <v>0</v>
      </c>
      <c r="E302" s="858">
        <f>IF(P$13&gt;1,"未定",ROUND(((P$9-SUM(C$9:C301))*P$14/100)/12,0))</f>
        <v>130</v>
      </c>
      <c r="F302" s="859">
        <f t="shared" si="18"/>
        <v>3455</v>
      </c>
      <c r="G302" s="1062"/>
      <c r="H302" s="1063"/>
      <c r="I302" s="860"/>
      <c r="J302" s="860"/>
      <c r="K302" s="860"/>
      <c r="L302" s="860"/>
      <c r="M302" s="861">
        <f t="shared" si="20"/>
        <v>0</v>
      </c>
      <c r="N302" s="868"/>
      <c r="X302" s="718"/>
      <c r="Y302" s="718"/>
      <c r="Z302" s="718"/>
      <c r="AA302" s="827"/>
    </row>
    <row r="303" spans="1:27" s="828" customFormat="1" ht="18" customHeight="1">
      <c r="A303" s="854">
        <f t="shared" si="21"/>
        <v>295</v>
      </c>
      <c r="B303" s="855">
        <f t="shared" si="22"/>
        <v>3325</v>
      </c>
      <c r="C303" s="856">
        <f>IF(($P$9-SUM($C$9:C302))&gt;0,$AA$9,0)</f>
        <v>3325</v>
      </c>
      <c r="D303" s="857">
        <f>IF(($P$10-SUM($D$9:D302))&gt;0,$AA$10,0)</f>
        <v>0</v>
      </c>
      <c r="E303" s="858">
        <f>IF(P$13&gt;1,"未定",ROUND(((P$9-SUM(C$9:C302))*P$14/100)/12,0))</f>
        <v>128</v>
      </c>
      <c r="F303" s="859">
        <f t="shared" si="18"/>
        <v>3453</v>
      </c>
      <c r="G303" s="1062"/>
      <c r="H303" s="1063"/>
      <c r="I303" s="860"/>
      <c r="J303" s="860"/>
      <c r="K303" s="860"/>
      <c r="L303" s="860"/>
      <c r="M303" s="861">
        <f t="shared" si="20"/>
        <v>0</v>
      </c>
      <c r="N303" s="868"/>
      <c r="X303" s="718"/>
      <c r="Y303" s="718"/>
      <c r="Z303" s="718"/>
      <c r="AA303" s="827"/>
    </row>
    <row r="304" spans="1:27" s="828" customFormat="1" ht="18" customHeight="1">
      <c r="A304" s="854">
        <f t="shared" si="21"/>
        <v>296</v>
      </c>
      <c r="B304" s="855">
        <f t="shared" si="22"/>
        <v>3325</v>
      </c>
      <c r="C304" s="856">
        <f>IF(($P$9-SUM($C$9:C303))&gt;0,$AA$9,0)</f>
        <v>3325</v>
      </c>
      <c r="D304" s="857">
        <f>IF(($P$10-SUM($D$9:D303))&gt;0,$AA$10,0)</f>
        <v>0</v>
      </c>
      <c r="E304" s="858">
        <f>IF(P$13&gt;1,"未定",ROUND(((P$9-SUM(C$9:C303))*P$14/100)/12,0))</f>
        <v>126</v>
      </c>
      <c r="F304" s="859">
        <f t="shared" si="18"/>
        <v>3451</v>
      </c>
      <c r="G304" s="1062"/>
      <c r="H304" s="1063"/>
      <c r="I304" s="860"/>
      <c r="J304" s="860"/>
      <c r="K304" s="860"/>
      <c r="L304" s="860"/>
      <c r="M304" s="861">
        <f t="shared" si="20"/>
        <v>0</v>
      </c>
      <c r="N304" s="868"/>
      <c r="X304" s="718"/>
      <c r="Y304" s="718"/>
      <c r="Z304" s="718"/>
      <c r="AA304" s="827"/>
    </row>
    <row r="305" spans="1:27" s="828" customFormat="1" ht="18" customHeight="1">
      <c r="A305" s="854">
        <f t="shared" si="21"/>
        <v>297</v>
      </c>
      <c r="B305" s="855">
        <f t="shared" si="22"/>
        <v>3325</v>
      </c>
      <c r="C305" s="856">
        <f>IF(($P$9-SUM($C$9:C304))&gt;0,$AA$9,0)</f>
        <v>3325</v>
      </c>
      <c r="D305" s="857">
        <f>IF(($P$10-SUM($D$9:D304))&gt;0,$AA$10,0)</f>
        <v>0</v>
      </c>
      <c r="E305" s="858">
        <f>IF(P$13&gt;1,"未定",ROUND(((P$9-SUM(C$9:C304))*P$14/100)/12,0))</f>
        <v>124</v>
      </c>
      <c r="F305" s="859">
        <f t="shared" si="18"/>
        <v>3449</v>
      </c>
      <c r="G305" s="1062"/>
      <c r="H305" s="1063"/>
      <c r="I305" s="860"/>
      <c r="J305" s="860"/>
      <c r="K305" s="860"/>
      <c r="L305" s="860"/>
      <c r="M305" s="861">
        <f t="shared" si="20"/>
        <v>0</v>
      </c>
      <c r="N305" s="868"/>
      <c r="X305" s="718"/>
      <c r="Y305" s="718"/>
      <c r="Z305" s="718"/>
      <c r="AA305" s="827"/>
    </row>
    <row r="306" spans="1:27" s="828" customFormat="1" ht="18" customHeight="1">
      <c r="A306" s="854">
        <f t="shared" si="21"/>
        <v>298</v>
      </c>
      <c r="B306" s="855">
        <f t="shared" si="22"/>
        <v>3325</v>
      </c>
      <c r="C306" s="856">
        <f>IF(($P$9-SUM($C$9:C305))&gt;0,$AA$9,0)</f>
        <v>3325</v>
      </c>
      <c r="D306" s="857">
        <f>IF(($P$10-SUM($D$9:D305))&gt;0,$AA$10,0)</f>
        <v>0</v>
      </c>
      <c r="E306" s="858">
        <f>IF(P$13&gt;1,"未定",ROUND(((P$9-SUM(C$9:C305))*P$14/100)/12,0))</f>
        <v>122</v>
      </c>
      <c r="F306" s="859">
        <f t="shared" si="18"/>
        <v>3447</v>
      </c>
      <c r="G306" s="869" t="s">
        <v>362</v>
      </c>
      <c r="H306" s="901">
        <f>IF(P$13&gt;1,"未定",SUM(F297:F308))</f>
        <v>41448</v>
      </c>
      <c r="I306" s="860"/>
      <c r="J306" s="860"/>
      <c r="K306" s="860"/>
      <c r="L306" s="860"/>
      <c r="M306" s="861">
        <f t="shared" si="20"/>
        <v>0</v>
      </c>
      <c r="N306" s="868"/>
      <c r="X306" s="718"/>
      <c r="Y306" s="718"/>
      <c r="Z306" s="718"/>
      <c r="AA306" s="827"/>
    </row>
    <row r="307" spans="1:27" s="828" customFormat="1" ht="18" customHeight="1">
      <c r="A307" s="854">
        <f t="shared" si="21"/>
        <v>299</v>
      </c>
      <c r="B307" s="855">
        <f t="shared" si="22"/>
        <v>3325</v>
      </c>
      <c r="C307" s="856">
        <f>IF(($P$9-SUM($C$9:C306))&gt;0,$AA$9,0)</f>
        <v>3325</v>
      </c>
      <c r="D307" s="857">
        <f>IF(($P$10-SUM($D$9:D306))&gt;0,$AA$10,0)</f>
        <v>0</v>
      </c>
      <c r="E307" s="858">
        <f>IF(P$13&gt;1,"未定",ROUND(((P$9-SUM(C$9:C306))*P$14/100)/12,0))</f>
        <v>120</v>
      </c>
      <c r="F307" s="859">
        <f t="shared" si="18"/>
        <v>3445</v>
      </c>
      <c r="G307" s="873" t="s">
        <v>374</v>
      </c>
      <c r="H307" s="874">
        <f>SUM(B297:B308)</f>
        <v>39900</v>
      </c>
      <c r="I307" s="860"/>
      <c r="J307" s="860"/>
      <c r="K307" s="860"/>
      <c r="L307" s="860"/>
      <c r="M307" s="861">
        <f t="shared" si="20"/>
        <v>0</v>
      </c>
      <c r="N307" s="868"/>
      <c r="X307" s="718"/>
      <c r="Y307" s="718"/>
      <c r="Z307" s="718"/>
      <c r="AA307" s="827"/>
    </row>
    <row r="308" spans="1:27" s="828" customFormat="1" ht="18" customHeight="1">
      <c r="A308" s="877">
        <f t="shared" si="21"/>
        <v>300</v>
      </c>
      <c r="B308" s="878">
        <f t="shared" si="22"/>
        <v>3325</v>
      </c>
      <c r="C308" s="879">
        <f>IF(($P$9-SUM($C$9:C307))&gt;0,$AA$9,0)</f>
        <v>3325</v>
      </c>
      <c r="D308" s="880">
        <f>IF(($P$10-SUM($D$9:D307))&gt;0,$AA$10,0)</f>
        <v>0</v>
      </c>
      <c r="E308" s="881">
        <f>IF(P$13&gt;1,"未定",ROUND(((P$9-SUM(C$9:C307))*P$14/100)/12,0))</f>
        <v>118</v>
      </c>
      <c r="F308" s="882">
        <f t="shared" si="18"/>
        <v>3443</v>
      </c>
      <c r="G308" s="883" t="s">
        <v>376</v>
      </c>
      <c r="H308" s="884">
        <f>IF(P$13&gt;1,"未定",SUM(E297:E308))</f>
        <v>1548</v>
      </c>
      <c r="I308" s="885"/>
      <c r="J308" s="885"/>
      <c r="K308" s="885"/>
      <c r="L308" s="885"/>
      <c r="M308" s="886">
        <f t="shared" si="20"/>
        <v>0</v>
      </c>
      <c r="N308" s="868"/>
      <c r="X308" s="718"/>
      <c r="Y308" s="718"/>
      <c r="Z308" s="718"/>
      <c r="AA308" s="827"/>
    </row>
    <row r="309" spans="1:27" s="828" customFormat="1" ht="18" customHeight="1">
      <c r="A309" s="842">
        <f t="shared" si="21"/>
        <v>301</v>
      </c>
      <c r="B309" s="843">
        <f t="shared" si="22"/>
        <v>3325</v>
      </c>
      <c r="C309" s="844">
        <f>IF(($P$9-SUM($C$9:C308))&gt;0,$AA$9,0)</f>
        <v>3325</v>
      </c>
      <c r="D309" s="845">
        <f>IF(($P$10-SUM($D$9:D308))&gt;0,$AA$10,0)</f>
        <v>0</v>
      </c>
      <c r="E309" s="846">
        <f>IF(P$13&gt;1,"未定",ROUND(((P$9-SUM(C$9:C308))*P$14/100)/12,0))</f>
        <v>116</v>
      </c>
      <c r="F309" s="847">
        <f t="shared" si="18"/>
        <v>3441</v>
      </c>
      <c r="G309" s="1060" t="s">
        <v>24</v>
      </c>
      <c r="H309" s="1061"/>
      <c r="I309" s="848"/>
      <c r="J309" s="848"/>
      <c r="K309" s="848"/>
      <c r="L309" s="848"/>
      <c r="M309" s="850">
        <f t="shared" si="20"/>
        <v>0</v>
      </c>
      <c r="N309" s="868"/>
      <c r="X309" s="718"/>
      <c r="Y309" s="718"/>
      <c r="Z309" s="718"/>
      <c r="AA309" s="827"/>
    </row>
    <row r="310" spans="1:27" s="828" customFormat="1" ht="18" customHeight="1">
      <c r="A310" s="854">
        <f t="shared" si="21"/>
        <v>302</v>
      </c>
      <c r="B310" s="855">
        <f t="shared" si="22"/>
        <v>3325</v>
      </c>
      <c r="C310" s="856">
        <f>IF(($P$9-SUM($C$9:C309))&gt;0,$AA$9,0)</f>
        <v>3325</v>
      </c>
      <c r="D310" s="857">
        <f>IF(($P$10-SUM($D$9:D309))&gt;0,$AA$10,0)</f>
        <v>0</v>
      </c>
      <c r="E310" s="858">
        <f>IF(P$13&gt;1,"未定",ROUND(((P$9-SUM(C$9:C309))*P$14/100)/12,0))</f>
        <v>114</v>
      </c>
      <c r="F310" s="859">
        <f t="shared" si="18"/>
        <v>3439</v>
      </c>
      <c r="G310" s="1062"/>
      <c r="H310" s="1063"/>
      <c r="I310" s="860"/>
      <c r="J310" s="860"/>
      <c r="K310" s="860"/>
      <c r="L310" s="860"/>
      <c r="M310" s="861">
        <f t="shared" si="20"/>
        <v>0</v>
      </c>
      <c r="N310" s="868"/>
      <c r="X310" s="718"/>
      <c r="Y310" s="718"/>
      <c r="Z310" s="718"/>
      <c r="AA310" s="827"/>
    </row>
    <row r="311" spans="1:27" s="828" customFormat="1" ht="18" customHeight="1">
      <c r="A311" s="854">
        <f t="shared" si="21"/>
        <v>303</v>
      </c>
      <c r="B311" s="855">
        <f t="shared" si="22"/>
        <v>3325</v>
      </c>
      <c r="C311" s="856">
        <f>IF(($P$9-SUM($C$9:C310))&gt;0,$AA$9,0)</f>
        <v>3325</v>
      </c>
      <c r="D311" s="857">
        <f>IF(($P$10-SUM($D$9:D310))&gt;0,$AA$10,0)</f>
        <v>0</v>
      </c>
      <c r="E311" s="858">
        <f>IF(P$13&gt;1,"未定",ROUND(((P$9-SUM(C$9:C310))*P$14/100)/12,0))</f>
        <v>112</v>
      </c>
      <c r="F311" s="859">
        <f t="shared" si="18"/>
        <v>3437</v>
      </c>
      <c r="G311" s="1062"/>
      <c r="H311" s="1063"/>
      <c r="I311" s="860"/>
      <c r="J311" s="860"/>
      <c r="K311" s="860"/>
      <c r="L311" s="860"/>
      <c r="M311" s="861">
        <f t="shared" si="20"/>
        <v>0</v>
      </c>
      <c r="N311" s="868"/>
      <c r="X311" s="718"/>
      <c r="Y311" s="718"/>
      <c r="Z311" s="718"/>
      <c r="AA311" s="827"/>
    </row>
    <row r="312" spans="1:27" s="828" customFormat="1" ht="18" customHeight="1">
      <c r="A312" s="854">
        <f t="shared" si="21"/>
        <v>304</v>
      </c>
      <c r="B312" s="855">
        <f t="shared" si="22"/>
        <v>3325</v>
      </c>
      <c r="C312" s="856">
        <f>IF(($P$9-SUM($C$9:C311))&gt;0,$AA$9,0)</f>
        <v>3325</v>
      </c>
      <c r="D312" s="857">
        <f>IF(($P$10-SUM($D$9:D311))&gt;0,$AA$10,0)</f>
        <v>0</v>
      </c>
      <c r="E312" s="858">
        <f>IF(P$13&gt;1,"未定",ROUND(((P$9-SUM(C$9:C311))*P$14/100)/12,0))</f>
        <v>111</v>
      </c>
      <c r="F312" s="859">
        <f t="shared" si="18"/>
        <v>3436</v>
      </c>
      <c r="G312" s="1062"/>
      <c r="H312" s="1063"/>
      <c r="I312" s="860"/>
      <c r="J312" s="860"/>
      <c r="K312" s="860"/>
      <c r="L312" s="860"/>
      <c r="M312" s="861">
        <f t="shared" si="20"/>
        <v>0</v>
      </c>
      <c r="N312" s="868"/>
      <c r="X312" s="718"/>
      <c r="Y312" s="718"/>
      <c r="Z312" s="718"/>
      <c r="AA312" s="827"/>
    </row>
    <row r="313" spans="1:27" s="828" customFormat="1" ht="18" customHeight="1">
      <c r="A313" s="854">
        <f t="shared" si="21"/>
        <v>305</v>
      </c>
      <c r="B313" s="855">
        <f t="shared" si="22"/>
        <v>3325</v>
      </c>
      <c r="C313" s="856">
        <f>IF(($P$9-SUM($C$9:C312))&gt;0,$AA$9,0)</f>
        <v>3325</v>
      </c>
      <c r="D313" s="857">
        <f>IF(($P$10-SUM($D$9:D312))&gt;0,$AA$10,0)</f>
        <v>0</v>
      </c>
      <c r="E313" s="858">
        <f>IF(P$13&gt;1,"未定",ROUND(((P$9-SUM(C$9:C312))*P$14/100)/12,0))</f>
        <v>109</v>
      </c>
      <c r="F313" s="859">
        <f t="shared" si="18"/>
        <v>3434</v>
      </c>
      <c r="G313" s="1062"/>
      <c r="H313" s="1063"/>
      <c r="I313" s="860"/>
      <c r="J313" s="860"/>
      <c r="K313" s="860"/>
      <c r="L313" s="860"/>
      <c r="M313" s="861">
        <f t="shared" si="20"/>
        <v>0</v>
      </c>
      <c r="N313" s="868"/>
      <c r="X313" s="718"/>
      <c r="Y313" s="718"/>
      <c r="Z313" s="718"/>
      <c r="AA313" s="827"/>
    </row>
    <row r="314" spans="1:27" s="828" customFormat="1" ht="18" customHeight="1">
      <c r="A314" s="854">
        <f t="shared" si="21"/>
        <v>306</v>
      </c>
      <c r="B314" s="855">
        <f t="shared" si="22"/>
        <v>3325</v>
      </c>
      <c r="C314" s="856">
        <f>IF(($P$9-SUM($C$9:C313))&gt;0,$AA$9,0)</f>
        <v>3325</v>
      </c>
      <c r="D314" s="857">
        <f>IF(($P$10-SUM($D$9:D313))&gt;0,$AA$10,0)</f>
        <v>0</v>
      </c>
      <c r="E314" s="858">
        <f>IF(P$13&gt;1,"未定",ROUND(((P$9-SUM(C$9:C313))*P$14/100)/12,0))</f>
        <v>107</v>
      </c>
      <c r="F314" s="859">
        <f t="shared" si="18"/>
        <v>3432</v>
      </c>
      <c r="G314" s="1062"/>
      <c r="H314" s="1063"/>
      <c r="I314" s="860"/>
      <c r="J314" s="860"/>
      <c r="K314" s="860"/>
      <c r="L314" s="860"/>
      <c r="M314" s="861">
        <f t="shared" si="20"/>
        <v>0</v>
      </c>
      <c r="N314" s="868"/>
      <c r="X314" s="718"/>
      <c r="Y314" s="718"/>
      <c r="Z314" s="718"/>
      <c r="AA314" s="827"/>
    </row>
    <row r="315" spans="1:27" s="828" customFormat="1" ht="18" customHeight="1">
      <c r="A315" s="854">
        <f t="shared" si="21"/>
        <v>307</v>
      </c>
      <c r="B315" s="855">
        <f t="shared" si="22"/>
        <v>3325</v>
      </c>
      <c r="C315" s="856">
        <f>IF(($P$9-SUM($C$9:C314))&gt;0,$AA$9,0)</f>
        <v>3325</v>
      </c>
      <c r="D315" s="857">
        <f>IF(($P$10-SUM($D$9:D314))&gt;0,$AA$10,0)</f>
        <v>0</v>
      </c>
      <c r="E315" s="858">
        <f>IF(P$13&gt;1,"未定",ROUND(((P$9-SUM(C$9:C314))*P$14/100)/12,0))</f>
        <v>105</v>
      </c>
      <c r="F315" s="859">
        <f t="shared" si="18"/>
        <v>3430</v>
      </c>
      <c r="G315" s="1062"/>
      <c r="H315" s="1063"/>
      <c r="I315" s="860"/>
      <c r="J315" s="860"/>
      <c r="K315" s="860"/>
      <c r="L315" s="860"/>
      <c r="M315" s="861">
        <f t="shared" si="20"/>
        <v>0</v>
      </c>
      <c r="N315" s="868"/>
      <c r="X315" s="718"/>
      <c r="Y315" s="718"/>
      <c r="Z315" s="718"/>
      <c r="AA315" s="827"/>
    </row>
    <row r="316" spans="1:27" s="828" customFormat="1" ht="18" customHeight="1">
      <c r="A316" s="854">
        <f t="shared" si="21"/>
        <v>308</v>
      </c>
      <c r="B316" s="855">
        <f t="shared" si="22"/>
        <v>3325</v>
      </c>
      <c r="C316" s="856">
        <f>IF(($P$9-SUM($C$9:C315))&gt;0,$AA$9,0)</f>
        <v>3325</v>
      </c>
      <c r="D316" s="857">
        <f>IF(($P$10-SUM($D$9:D315))&gt;0,$AA$10,0)</f>
        <v>0</v>
      </c>
      <c r="E316" s="858">
        <f>IF(P$13&gt;1,"未定",ROUND(((P$9-SUM(C$9:C315))*P$14/100)/12,0))</f>
        <v>103</v>
      </c>
      <c r="F316" s="859">
        <f t="shared" si="18"/>
        <v>3428</v>
      </c>
      <c r="G316" s="1062"/>
      <c r="H316" s="1063"/>
      <c r="I316" s="860"/>
      <c r="J316" s="860"/>
      <c r="K316" s="860"/>
      <c r="L316" s="860"/>
      <c r="M316" s="861">
        <f t="shared" si="20"/>
        <v>0</v>
      </c>
      <c r="N316" s="868"/>
      <c r="X316" s="718"/>
      <c r="Y316" s="718"/>
      <c r="Z316" s="718"/>
      <c r="AA316" s="827"/>
    </row>
    <row r="317" spans="1:27" s="828" customFormat="1" ht="18" customHeight="1">
      <c r="A317" s="854">
        <f t="shared" si="21"/>
        <v>309</v>
      </c>
      <c r="B317" s="855">
        <f t="shared" si="22"/>
        <v>3325</v>
      </c>
      <c r="C317" s="856">
        <f>IF(($P$9-SUM($C$9:C316))&gt;0,$AA$9,0)</f>
        <v>3325</v>
      </c>
      <c r="D317" s="857">
        <f>IF(($P$10-SUM($D$9:D316))&gt;0,$AA$10,0)</f>
        <v>0</v>
      </c>
      <c r="E317" s="858">
        <f>IF(P$13&gt;1,"未定",ROUND(((P$9-SUM(C$9:C316))*P$14/100)/12,0))</f>
        <v>101</v>
      </c>
      <c r="F317" s="859">
        <f t="shared" si="18"/>
        <v>3426</v>
      </c>
      <c r="G317" s="1062"/>
      <c r="H317" s="1063"/>
      <c r="I317" s="860"/>
      <c r="J317" s="860"/>
      <c r="K317" s="860"/>
      <c r="L317" s="860"/>
      <c r="M317" s="861">
        <f t="shared" si="20"/>
        <v>0</v>
      </c>
      <c r="N317" s="868"/>
      <c r="X317" s="718"/>
      <c r="Y317" s="718"/>
      <c r="Z317" s="718"/>
      <c r="AA317" s="827"/>
    </row>
    <row r="318" spans="1:27" s="828" customFormat="1" ht="18" customHeight="1">
      <c r="A318" s="854">
        <f t="shared" si="21"/>
        <v>310</v>
      </c>
      <c r="B318" s="855">
        <f t="shared" si="22"/>
        <v>3325</v>
      </c>
      <c r="C318" s="856">
        <f>IF(($P$9-SUM($C$9:C317))&gt;0,$AA$9,0)</f>
        <v>3325</v>
      </c>
      <c r="D318" s="857">
        <f>IF(($P$10-SUM($D$9:D317))&gt;0,$AA$10,0)</f>
        <v>0</v>
      </c>
      <c r="E318" s="858">
        <f>IF(P$13&gt;1,"未定",ROUND(((P$9-SUM(C$9:C317))*P$14/100)/12,0))</f>
        <v>99</v>
      </c>
      <c r="F318" s="859">
        <f t="shared" si="18"/>
        <v>3424</v>
      </c>
      <c r="G318" s="869" t="s">
        <v>362</v>
      </c>
      <c r="H318" s="901">
        <f>IF(P$13&gt;1,"未定",SUM(F309:F320))</f>
        <v>41169</v>
      </c>
      <c r="I318" s="860"/>
      <c r="J318" s="860"/>
      <c r="K318" s="860"/>
      <c r="L318" s="860"/>
      <c r="M318" s="861">
        <f t="shared" si="20"/>
        <v>0</v>
      </c>
      <c r="N318" s="868"/>
      <c r="X318" s="718"/>
      <c r="Y318" s="718"/>
      <c r="Z318" s="718"/>
      <c r="AA318" s="827"/>
    </row>
    <row r="319" spans="1:27" s="828" customFormat="1" ht="18" customHeight="1">
      <c r="A319" s="854">
        <f t="shared" si="21"/>
        <v>311</v>
      </c>
      <c r="B319" s="855">
        <f t="shared" si="22"/>
        <v>3325</v>
      </c>
      <c r="C319" s="856">
        <f>IF(($P$9-SUM($C$9:C318))&gt;0,$AA$9,0)</f>
        <v>3325</v>
      </c>
      <c r="D319" s="857">
        <f>IF(($P$10-SUM($D$9:D318))&gt;0,$AA$10,0)</f>
        <v>0</v>
      </c>
      <c r="E319" s="858">
        <f>IF(P$13&gt;1,"未定",ROUND(((P$9-SUM(C$9:C318))*P$14/100)/12,0))</f>
        <v>97</v>
      </c>
      <c r="F319" s="859">
        <f t="shared" si="18"/>
        <v>3422</v>
      </c>
      <c r="G319" s="873" t="s">
        <v>374</v>
      </c>
      <c r="H319" s="874">
        <f>SUM(B309:B320)</f>
        <v>39900</v>
      </c>
      <c r="I319" s="860"/>
      <c r="J319" s="860"/>
      <c r="K319" s="860"/>
      <c r="L319" s="860"/>
      <c r="M319" s="861">
        <f t="shared" si="20"/>
        <v>0</v>
      </c>
      <c r="N319" s="868"/>
      <c r="X319" s="718"/>
      <c r="Y319" s="718"/>
      <c r="Z319" s="718"/>
      <c r="AA319" s="827"/>
    </row>
    <row r="320" spans="1:27" s="828" customFormat="1" ht="18" customHeight="1">
      <c r="A320" s="877">
        <f t="shared" si="21"/>
        <v>312</v>
      </c>
      <c r="B320" s="878">
        <f t="shared" si="22"/>
        <v>3325</v>
      </c>
      <c r="C320" s="879">
        <f>IF(($P$9-SUM($C$9:C319))&gt;0,$AA$9,0)</f>
        <v>3325</v>
      </c>
      <c r="D320" s="880">
        <f>IF(($P$10-SUM($D$9:D319))&gt;0,$AA$10,0)</f>
        <v>0</v>
      </c>
      <c r="E320" s="881">
        <f>IF(P$13&gt;1,"未定",ROUND(((P$9-SUM(C$9:C319))*P$14/100)/12,0))</f>
        <v>95</v>
      </c>
      <c r="F320" s="882">
        <f t="shared" si="18"/>
        <v>3420</v>
      </c>
      <c r="G320" s="883" t="s">
        <v>376</v>
      </c>
      <c r="H320" s="884">
        <f>IF(P$13&gt;1,"未定",SUM(E309:E320))</f>
        <v>1269</v>
      </c>
      <c r="I320" s="885"/>
      <c r="J320" s="885"/>
      <c r="K320" s="885"/>
      <c r="L320" s="885"/>
      <c r="M320" s="886">
        <f t="shared" si="20"/>
        <v>0</v>
      </c>
      <c r="N320" s="868"/>
      <c r="X320" s="718"/>
      <c r="Y320" s="718"/>
      <c r="Z320" s="718"/>
      <c r="AA320" s="827"/>
    </row>
    <row r="321" spans="1:27" s="828" customFormat="1" ht="18" customHeight="1">
      <c r="A321" s="842">
        <f t="shared" si="21"/>
        <v>313</v>
      </c>
      <c r="B321" s="843">
        <f t="shared" si="22"/>
        <v>3325</v>
      </c>
      <c r="C321" s="844">
        <f>IF(($P$9-SUM($C$9:C320))&gt;0,$AA$9,0)</f>
        <v>3325</v>
      </c>
      <c r="D321" s="845">
        <f>IF(($P$10-SUM($D$9:D320))&gt;0,$AA$10,0)</f>
        <v>0</v>
      </c>
      <c r="E321" s="846">
        <f>IF(P$13&gt;1,"未定",ROUND(((P$9-SUM(C$9:C320))*P$14/100)/12,0))</f>
        <v>93</v>
      </c>
      <c r="F321" s="847">
        <f aca="true" t="shared" si="23" ref="F321:F384">IF(P$13&gt;1,"未定",B321+E321)</f>
        <v>3418</v>
      </c>
      <c r="G321" s="1060" t="s">
        <v>25</v>
      </c>
      <c r="H321" s="1061"/>
      <c r="I321" s="848"/>
      <c r="J321" s="848"/>
      <c r="K321" s="848"/>
      <c r="L321" s="848"/>
      <c r="M321" s="850">
        <f t="shared" si="20"/>
        <v>0</v>
      </c>
      <c r="N321" s="868"/>
      <c r="X321" s="718"/>
      <c r="Y321" s="718"/>
      <c r="Z321" s="718"/>
      <c r="AA321" s="827"/>
    </row>
    <row r="322" spans="1:27" s="828" customFormat="1" ht="18" customHeight="1">
      <c r="A322" s="854">
        <f t="shared" si="21"/>
        <v>314</v>
      </c>
      <c r="B322" s="855">
        <f t="shared" si="22"/>
        <v>3325</v>
      </c>
      <c r="C322" s="856">
        <f>IF(($P$9-SUM($C$9:C321))&gt;0,$AA$9,0)</f>
        <v>3325</v>
      </c>
      <c r="D322" s="857">
        <f>IF(($P$10-SUM($D$9:D321))&gt;0,$AA$10,0)</f>
        <v>0</v>
      </c>
      <c r="E322" s="858">
        <f>IF(P$13&gt;1,"未定",ROUND(((P$9-SUM(C$9:C321))*P$14/100)/12,0))</f>
        <v>91</v>
      </c>
      <c r="F322" s="859">
        <f t="shared" si="23"/>
        <v>3416</v>
      </c>
      <c r="G322" s="1062"/>
      <c r="H322" s="1063"/>
      <c r="I322" s="860"/>
      <c r="J322" s="860"/>
      <c r="K322" s="860"/>
      <c r="L322" s="860"/>
      <c r="M322" s="861">
        <f t="shared" si="20"/>
        <v>0</v>
      </c>
      <c r="N322" s="868"/>
      <c r="X322" s="718"/>
      <c r="Y322" s="718"/>
      <c r="Z322" s="718"/>
      <c r="AA322" s="827"/>
    </row>
    <row r="323" spans="1:27" s="828" customFormat="1" ht="18" customHeight="1">
      <c r="A323" s="854">
        <f t="shared" si="21"/>
        <v>315</v>
      </c>
      <c r="B323" s="855">
        <f t="shared" si="22"/>
        <v>3325</v>
      </c>
      <c r="C323" s="856">
        <f>IF(($P$9-SUM($C$9:C322))&gt;0,$AA$9,0)</f>
        <v>3325</v>
      </c>
      <c r="D323" s="857">
        <f>IF(($P$10-SUM($D$9:D322))&gt;0,$AA$10,0)</f>
        <v>0</v>
      </c>
      <c r="E323" s="858">
        <f>IF(P$13&gt;1,"未定",ROUND(((P$9-SUM(C$9:C322))*P$14/100)/12,0))</f>
        <v>89</v>
      </c>
      <c r="F323" s="859">
        <f t="shared" si="23"/>
        <v>3414</v>
      </c>
      <c r="G323" s="1062"/>
      <c r="H323" s="1063"/>
      <c r="I323" s="860"/>
      <c r="J323" s="860"/>
      <c r="K323" s="860"/>
      <c r="L323" s="860"/>
      <c r="M323" s="861">
        <f t="shared" si="20"/>
        <v>0</v>
      </c>
      <c r="N323" s="868"/>
      <c r="X323" s="718"/>
      <c r="Y323" s="718"/>
      <c r="Z323" s="718"/>
      <c r="AA323" s="827"/>
    </row>
    <row r="324" spans="1:27" s="828" customFormat="1" ht="18" customHeight="1">
      <c r="A324" s="854">
        <f t="shared" si="21"/>
        <v>316</v>
      </c>
      <c r="B324" s="855">
        <f t="shared" si="22"/>
        <v>3325</v>
      </c>
      <c r="C324" s="856">
        <f>IF(($P$9-SUM($C$9:C323))&gt;0,$AA$9,0)</f>
        <v>3325</v>
      </c>
      <c r="D324" s="857">
        <f>IF(($P$10-SUM($D$9:D323))&gt;0,$AA$10,0)</f>
        <v>0</v>
      </c>
      <c r="E324" s="858">
        <f>IF(P$13&gt;1,"未定",ROUND(((P$9-SUM(C$9:C323))*P$14/100)/12,0))</f>
        <v>87</v>
      </c>
      <c r="F324" s="859">
        <f t="shared" si="23"/>
        <v>3412</v>
      </c>
      <c r="G324" s="1062"/>
      <c r="H324" s="1063"/>
      <c r="I324" s="860"/>
      <c r="J324" s="860"/>
      <c r="K324" s="860"/>
      <c r="L324" s="860"/>
      <c r="M324" s="861">
        <f t="shared" si="20"/>
        <v>0</v>
      </c>
      <c r="N324" s="868"/>
      <c r="X324" s="718"/>
      <c r="Y324" s="718"/>
      <c r="Z324" s="718"/>
      <c r="AA324" s="827"/>
    </row>
    <row r="325" spans="1:27" s="828" customFormat="1" ht="18" customHeight="1">
      <c r="A325" s="854">
        <f t="shared" si="21"/>
        <v>317</v>
      </c>
      <c r="B325" s="855">
        <f t="shared" si="22"/>
        <v>3325</v>
      </c>
      <c r="C325" s="856">
        <f>IF(($P$9-SUM($C$9:C324))&gt;0,$AA$9,0)</f>
        <v>3325</v>
      </c>
      <c r="D325" s="857">
        <f>IF(($P$10-SUM($D$9:D324))&gt;0,$AA$10,0)</f>
        <v>0</v>
      </c>
      <c r="E325" s="858">
        <f>IF(P$13&gt;1,"未定",ROUND(((P$9-SUM(C$9:C324))*P$14/100)/12,0))</f>
        <v>85</v>
      </c>
      <c r="F325" s="859">
        <f t="shared" si="23"/>
        <v>3410</v>
      </c>
      <c r="G325" s="1062"/>
      <c r="H325" s="1063"/>
      <c r="I325" s="860"/>
      <c r="J325" s="860"/>
      <c r="K325" s="860"/>
      <c r="L325" s="860"/>
      <c r="M325" s="861">
        <f t="shared" si="20"/>
        <v>0</v>
      </c>
      <c r="N325" s="868"/>
      <c r="X325" s="718"/>
      <c r="Y325" s="718"/>
      <c r="Z325" s="718"/>
      <c r="AA325" s="827"/>
    </row>
    <row r="326" spans="1:27" s="828" customFormat="1" ht="18" customHeight="1">
      <c r="A326" s="854">
        <f t="shared" si="21"/>
        <v>318</v>
      </c>
      <c r="B326" s="855">
        <f t="shared" si="22"/>
        <v>3325</v>
      </c>
      <c r="C326" s="856">
        <f>IF(($P$9-SUM($C$9:C325))&gt;0,$AA$9,0)</f>
        <v>3325</v>
      </c>
      <c r="D326" s="857">
        <f>IF(($P$10-SUM($D$9:D325))&gt;0,$AA$10,0)</f>
        <v>0</v>
      </c>
      <c r="E326" s="858">
        <f>IF(P$13&gt;1,"未定",ROUND(((P$9-SUM(C$9:C325))*P$14/100)/12,0))</f>
        <v>83</v>
      </c>
      <c r="F326" s="859">
        <f t="shared" si="23"/>
        <v>3408</v>
      </c>
      <c r="G326" s="1062"/>
      <c r="H326" s="1063"/>
      <c r="I326" s="860"/>
      <c r="J326" s="860"/>
      <c r="K326" s="860"/>
      <c r="L326" s="860"/>
      <c r="M326" s="861">
        <f t="shared" si="20"/>
        <v>0</v>
      </c>
      <c r="N326" s="868"/>
      <c r="X326" s="718"/>
      <c r="Y326" s="718"/>
      <c r="Z326" s="718"/>
      <c r="AA326" s="827"/>
    </row>
    <row r="327" spans="1:27" s="828" customFormat="1" ht="18" customHeight="1">
      <c r="A327" s="854">
        <f t="shared" si="21"/>
        <v>319</v>
      </c>
      <c r="B327" s="855">
        <f t="shared" si="22"/>
        <v>3325</v>
      </c>
      <c r="C327" s="856">
        <f>IF(($P$9-SUM($C$9:C326))&gt;0,$AA$9,0)</f>
        <v>3325</v>
      </c>
      <c r="D327" s="857">
        <f>IF(($P$10-SUM($D$9:D326))&gt;0,$AA$10,0)</f>
        <v>0</v>
      </c>
      <c r="E327" s="858">
        <f>IF(P$13&gt;1,"未定",ROUND(((P$9-SUM(C$9:C326))*P$14/100)/12,0))</f>
        <v>81</v>
      </c>
      <c r="F327" s="859">
        <f t="shared" si="23"/>
        <v>3406</v>
      </c>
      <c r="G327" s="1062"/>
      <c r="H327" s="1063"/>
      <c r="I327" s="860"/>
      <c r="J327" s="860"/>
      <c r="K327" s="860"/>
      <c r="L327" s="860"/>
      <c r="M327" s="861">
        <f t="shared" si="20"/>
        <v>0</v>
      </c>
      <c r="N327" s="868"/>
      <c r="X327" s="718"/>
      <c r="Y327" s="718"/>
      <c r="Z327" s="718"/>
      <c r="AA327" s="827"/>
    </row>
    <row r="328" spans="1:27" s="828" customFormat="1" ht="18" customHeight="1">
      <c r="A328" s="854">
        <f t="shared" si="21"/>
        <v>320</v>
      </c>
      <c r="B328" s="855">
        <f t="shared" si="22"/>
        <v>3325</v>
      </c>
      <c r="C328" s="856">
        <f>IF(($P$9-SUM($C$9:C327))&gt;0,$AA$9,0)</f>
        <v>3325</v>
      </c>
      <c r="D328" s="857">
        <f>IF(($P$10-SUM($D$9:D327))&gt;0,$AA$10,0)</f>
        <v>0</v>
      </c>
      <c r="E328" s="858">
        <f>IF(P$13&gt;1,"未定",ROUND(((P$9-SUM(C$9:C327))*P$14/100)/12,0))</f>
        <v>80</v>
      </c>
      <c r="F328" s="859">
        <f t="shared" si="23"/>
        <v>3405</v>
      </c>
      <c r="G328" s="1062"/>
      <c r="H328" s="1063"/>
      <c r="I328" s="860"/>
      <c r="J328" s="860"/>
      <c r="K328" s="860"/>
      <c r="L328" s="860"/>
      <c r="M328" s="861">
        <f t="shared" si="20"/>
        <v>0</v>
      </c>
      <c r="N328" s="868"/>
      <c r="X328" s="718"/>
      <c r="Y328" s="718"/>
      <c r="Z328" s="718"/>
      <c r="AA328" s="827"/>
    </row>
    <row r="329" spans="1:27" s="828" customFormat="1" ht="18" customHeight="1">
      <c r="A329" s="854">
        <f t="shared" si="21"/>
        <v>321</v>
      </c>
      <c r="B329" s="855">
        <f t="shared" si="22"/>
        <v>3325</v>
      </c>
      <c r="C329" s="856">
        <f>IF(($P$9-SUM($C$9:C328))&gt;0,$AA$9,0)</f>
        <v>3325</v>
      </c>
      <c r="D329" s="857">
        <f>IF(($P$10-SUM($D$9:D328))&gt;0,$AA$10,0)</f>
        <v>0</v>
      </c>
      <c r="E329" s="858">
        <f>IF(P$13&gt;1,"未定",ROUND(((P$9-SUM(C$9:C328))*P$14/100)/12,0))</f>
        <v>78</v>
      </c>
      <c r="F329" s="859">
        <f t="shared" si="23"/>
        <v>3403</v>
      </c>
      <c r="G329" s="1062"/>
      <c r="H329" s="1063"/>
      <c r="I329" s="860"/>
      <c r="J329" s="860"/>
      <c r="K329" s="860"/>
      <c r="L329" s="860"/>
      <c r="M329" s="861">
        <f aca="true" t="shared" si="24" ref="M329:M392">SUM(I329:L329)</f>
        <v>0</v>
      </c>
      <c r="N329" s="868"/>
      <c r="X329" s="718"/>
      <c r="Y329" s="718"/>
      <c r="Z329" s="718"/>
      <c r="AA329" s="827"/>
    </row>
    <row r="330" spans="1:27" s="828" customFormat="1" ht="18" customHeight="1">
      <c r="A330" s="854">
        <f aca="true" t="shared" si="25" ref="A330:A393">IF(F330&gt;0,A329+1,0)</f>
        <v>322</v>
      </c>
      <c r="B330" s="855">
        <f t="shared" si="22"/>
        <v>3325</v>
      </c>
      <c r="C330" s="856">
        <f>IF(($P$9-SUM($C$9:C329))&gt;0,$AA$9,0)</f>
        <v>3325</v>
      </c>
      <c r="D330" s="857">
        <f>IF(($P$10-SUM($D$9:D329))&gt;0,$AA$10,0)</f>
        <v>0</v>
      </c>
      <c r="E330" s="858">
        <f>IF(P$13&gt;1,"未定",ROUND(((P$9-SUM(C$9:C329))*P$14/100)/12,0))</f>
        <v>76</v>
      </c>
      <c r="F330" s="859">
        <f t="shared" si="23"/>
        <v>3401</v>
      </c>
      <c r="G330" s="869" t="s">
        <v>362</v>
      </c>
      <c r="H330" s="901">
        <f>IF(P$13&gt;1,"未定",SUM(F321:F332))</f>
        <v>40889</v>
      </c>
      <c r="I330" s="860"/>
      <c r="J330" s="860"/>
      <c r="K330" s="860"/>
      <c r="L330" s="860"/>
      <c r="M330" s="861">
        <f t="shared" si="24"/>
        <v>0</v>
      </c>
      <c r="N330" s="868"/>
      <c r="X330" s="718"/>
      <c r="Y330" s="718"/>
      <c r="Z330" s="718"/>
      <c r="AA330" s="827"/>
    </row>
    <row r="331" spans="1:27" s="828" customFormat="1" ht="18" customHeight="1">
      <c r="A331" s="854">
        <f t="shared" si="25"/>
        <v>323</v>
      </c>
      <c r="B331" s="855">
        <f t="shared" si="22"/>
        <v>3325</v>
      </c>
      <c r="C331" s="856">
        <f>IF(($P$9-SUM($C$9:C330))&gt;0,$AA$9,0)</f>
        <v>3325</v>
      </c>
      <c r="D331" s="857">
        <f>IF(($P$10-SUM($D$9:D330))&gt;0,$AA$10,0)</f>
        <v>0</v>
      </c>
      <c r="E331" s="858">
        <f>IF(P$13&gt;1,"未定",ROUND(((P$9-SUM(C$9:C330))*P$14/100)/12,0))</f>
        <v>74</v>
      </c>
      <c r="F331" s="859">
        <f t="shared" si="23"/>
        <v>3399</v>
      </c>
      <c r="G331" s="873" t="s">
        <v>374</v>
      </c>
      <c r="H331" s="874">
        <f>SUM(B321:B332)</f>
        <v>39900</v>
      </c>
      <c r="I331" s="860"/>
      <c r="J331" s="860"/>
      <c r="K331" s="860"/>
      <c r="L331" s="860"/>
      <c r="M331" s="861">
        <f t="shared" si="24"/>
        <v>0</v>
      </c>
      <c r="N331" s="868"/>
      <c r="X331" s="718"/>
      <c r="Y331" s="718"/>
      <c r="Z331" s="718"/>
      <c r="AA331" s="827"/>
    </row>
    <row r="332" spans="1:27" s="828" customFormat="1" ht="18" customHeight="1">
      <c r="A332" s="877">
        <f t="shared" si="25"/>
        <v>324</v>
      </c>
      <c r="B332" s="878">
        <f t="shared" si="22"/>
        <v>3325</v>
      </c>
      <c r="C332" s="879">
        <f>IF(($P$9-SUM($C$9:C331))&gt;0,$AA$9,0)</f>
        <v>3325</v>
      </c>
      <c r="D332" s="880">
        <f>IF(($P$10-SUM($D$9:D331))&gt;0,$AA$10,0)</f>
        <v>0</v>
      </c>
      <c r="E332" s="881">
        <f>IF(P$13&gt;1,"未定",ROUND(((P$9-SUM(C$9:C331))*P$14/100)/12,0))</f>
        <v>72</v>
      </c>
      <c r="F332" s="882">
        <f t="shared" si="23"/>
        <v>3397</v>
      </c>
      <c r="G332" s="883" t="s">
        <v>376</v>
      </c>
      <c r="H332" s="884">
        <f>IF(P$13&gt;1,"未定",SUM(E321:E332))</f>
        <v>989</v>
      </c>
      <c r="I332" s="885"/>
      <c r="J332" s="885"/>
      <c r="K332" s="885"/>
      <c r="L332" s="885"/>
      <c r="M332" s="886">
        <f t="shared" si="24"/>
        <v>0</v>
      </c>
      <c r="N332" s="868"/>
      <c r="X332" s="718"/>
      <c r="Y332" s="718"/>
      <c r="Z332" s="718"/>
      <c r="AA332" s="827"/>
    </row>
    <row r="333" spans="1:27" s="828" customFormat="1" ht="18" customHeight="1">
      <c r="A333" s="842">
        <f t="shared" si="25"/>
        <v>325</v>
      </c>
      <c r="B333" s="843">
        <f t="shared" si="22"/>
        <v>3325</v>
      </c>
      <c r="C333" s="844">
        <f>IF(($P$9-SUM($C$9:C332))&gt;0,$AA$9,0)</f>
        <v>3325</v>
      </c>
      <c r="D333" s="845">
        <f>IF(($P$10-SUM($D$9:D332))&gt;0,$AA$10,0)</f>
        <v>0</v>
      </c>
      <c r="E333" s="846">
        <f>IF(P$13&gt;1,"未定",ROUND(((P$9-SUM(C$9:C332))*P$14/100)/12,0))</f>
        <v>70</v>
      </c>
      <c r="F333" s="847">
        <f t="shared" si="23"/>
        <v>3395</v>
      </c>
      <c r="G333" s="1060" t="s">
        <v>26</v>
      </c>
      <c r="H333" s="1061"/>
      <c r="I333" s="848"/>
      <c r="J333" s="848"/>
      <c r="K333" s="848"/>
      <c r="L333" s="848"/>
      <c r="M333" s="850">
        <f t="shared" si="24"/>
        <v>0</v>
      </c>
      <c r="N333" s="868"/>
      <c r="X333" s="718"/>
      <c r="Y333" s="718"/>
      <c r="Z333" s="718"/>
      <c r="AA333" s="827"/>
    </row>
    <row r="334" spans="1:27" s="828" customFormat="1" ht="18" customHeight="1">
      <c r="A334" s="854">
        <f t="shared" si="25"/>
        <v>326</v>
      </c>
      <c r="B334" s="855">
        <f t="shared" si="22"/>
        <v>3325</v>
      </c>
      <c r="C334" s="856">
        <f>IF(($P$9-SUM($C$9:C333))&gt;0,$AA$9,0)</f>
        <v>3325</v>
      </c>
      <c r="D334" s="857">
        <f>IF(($P$10-SUM($D$9:D333))&gt;0,$AA$10,0)</f>
        <v>0</v>
      </c>
      <c r="E334" s="858">
        <f>IF(P$13&gt;1,"未定",ROUND(((P$9-SUM(C$9:C333))*P$14/100)/12,0))</f>
        <v>68</v>
      </c>
      <c r="F334" s="859">
        <f t="shared" si="23"/>
        <v>3393</v>
      </c>
      <c r="G334" s="1062"/>
      <c r="H334" s="1063"/>
      <c r="I334" s="860"/>
      <c r="J334" s="860"/>
      <c r="K334" s="860"/>
      <c r="L334" s="860"/>
      <c r="M334" s="861">
        <f t="shared" si="24"/>
        <v>0</v>
      </c>
      <c r="N334" s="868"/>
      <c r="X334" s="718"/>
      <c r="Y334" s="718"/>
      <c r="Z334" s="718"/>
      <c r="AA334" s="827"/>
    </row>
    <row r="335" spans="1:27" s="828" customFormat="1" ht="18" customHeight="1">
      <c r="A335" s="854">
        <f t="shared" si="25"/>
        <v>327</v>
      </c>
      <c r="B335" s="855">
        <f t="shared" si="22"/>
        <v>3325</v>
      </c>
      <c r="C335" s="856">
        <f>IF(($P$9-SUM($C$9:C334))&gt;0,$AA$9,0)</f>
        <v>3325</v>
      </c>
      <c r="D335" s="857">
        <f>IF(($P$10-SUM($D$9:D334))&gt;0,$AA$10,0)</f>
        <v>0</v>
      </c>
      <c r="E335" s="858">
        <f>IF(P$13&gt;1,"未定",ROUND(((P$9-SUM(C$9:C334))*P$14/100)/12,0))</f>
        <v>66</v>
      </c>
      <c r="F335" s="859">
        <f t="shared" si="23"/>
        <v>3391</v>
      </c>
      <c r="G335" s="1062"/>
      <c r="H335" s="1063"/>
      <c r="I335" s="860"/>
      <c r="J335" s="860"/>
      <c r="K335" s="860"/>
      <c r="L335" s="860"/>
      <c r="M335" s="861">
        <f t="shared" si="24"/>
        <v>0</v>
      </c>
      <c r="N335" s="868"/>
      <c r="X335" s="718"/>
      <c r="Y335" s="718"/>
      <c r="Z335" s="718"/>
      <c r="AA335" s="827"/>
    </row>
    <row r="336" spans="1:27" s="828" customFormat="1" ht="18" customHeight="1">
      <c r="A336" s="854">
        <f t="shared" si="25"/>
        <v>328</v>
      </c>
      <c r="B336" s="855">
        <f t="shared" si="22"/>
        <v>3325</v>
      </c>
      <c r="C336" s="856">
        <f>IF(($P$9-SUM($C$9:C335))&gt;0,$AA$9,0)</f>
        <v>3325</v>
      </c>
      <c r="D336" s="857">
        <f>IF(($P$10-SUM($D$9:D335))&gt;0,$AA$10,0)</f>
        <v>0</v>
      </c>
      <c r="E336" s="858">
        <f>IF(P$13&gt;1,"未定",ROUND(((P$9-SUM(C$9:C335))*P$14/100)/12,0))</f>
        <v>64</v>
      </c>
      <c r="F336" s="859">
        <f t="shared" si="23"/>
        <v>3389</v>
      </c>
      <c r="G336" s="1062"/>
      <c r="H336" s="1063"/>
      <c r="I336" s="860"/>
      <c r="J336" s="860"/>
      <c r="K336" s="860"/>
      <c r="L336" s="860"/>
      <c r="M336" s="861">
        <f t="shared" si="24"/>
        <v>0</v>
      </c>
      <c r="N336" s="868"/>
      <c r="X336" s="718"/>
      <c r="Y336" s="718"/>
      <c r="Z336" s="718"/>
      <c r="AA336" s="827"/>
    </row>
    <row r="337" spans="1:27" s="828" customFormat="1" ht="18" customHeight="1">
      <c r="A337" s="854">
        <f t="shared" si="25"/>
        <v>329</v>
      </c>
      <c r="B337" s="855">
        <f t="shared" si="22"/>
        <v>3325</v>
      </c>
      <c r="C337" s="856">
        <f>IF(($P$9-SUM($C$9:C336))&gt;0,$AA$9,0)</f>
        <v>3325</v>
      </c>
      <c r="D337" s="857">
        <f>IF(($P$10-SUM($D$9:D336))&gt;0,$AA$10,0)</f>
        <v>0</v>
      </c>
      <c r="E337" s="858">
        <f>IF(P$13&gt;1,"未定",ROUND(((P$9-SUM(C$9:C336))*P$14/100)/12,0))</f>
        <v>62</v>
      </c>
      <c r="F337" s="859">
        <f t="shared" si="23"/>
        <v>3387</v>
      </c>
      <c r="G337" s="1062"/>
      <c r="H337" s="1063"/>
      <c r="I337" s="860"/>
      <c r="J337" s="860"/>
      <c r="K337" s="860"/>
      <c r="L337" s="860"/>
      <c r="M337" s="861">
        <f t="shared" si="24"/>
        <v>0</v>
      </c>
      <c r="N337" s="868"/>
      <c r="X337" s="718"/>
      <c r="Y337" s="718"/>
      <c r="Z337" s="718"/>
      <c r="AA337" s="827"/>
    </row>
    <row r="338" spans="1:27" s="828" customFormat="1" ht="18" customHeight="1">
      <c r="A338" s="854">
        <f t="shared" si="25"/>
        <v>330</v>
      </c>
      <c r="B338" s="855">
        <f t="shared" si="22"/>
        <v>3325</v>
      </c>
      <c r="C338" s="856">
        <f>IF(($P$9-SUM($C$9:C337))&gt;0,$AA$9,0)</f>
        <v>3325</v>
      </c>
      <c r="D338" s="857">
        <f>IF(($P$10-SUM($D$9:D337))&gt;0,$AA$10,0)</f>
        <v>0</v>
      </c>
      <c r="E338" s="858">
        <f>IF(P$13&gt;1,"未定",ROUND(((P$9-SUM(C$9:C337))*P$14/100)/12,0))</f>
        <v>60</v>
      </c>
      <c r="F338" s="859">
        <f t="shared" si="23"/>
        <v>3385</v>
      </c>
      <c r="G338" s="1062"/>
      <c r="H338" s="1063"/>
      <c r="I338" s="860"/>
      <c r="J338" s="860"/>
      <c r="K338" s="860"/>
      <c r="L338" s="860"/>
      <c r="M338" s="861">
        <f t="shared" si="24"/>
        <v>0</v>
      </c>
      <c r="N338" s="868"/>
      <c r="X338" s="718"/>
      <c r="Y338" s="718"/>
      <c r="Z338" s="718"/>
      <c r="AA338" s="827"/>
    </row>
    <row r="339" spans="1:27" s="828" customFormat="1" ht="18" customHeight="1">
      <c r="A339" s="854">
        <f t="shared" si="25"/>
        <v>331</v>
      </c>
      <c r="B339" s="855">
        <f t="shared" si="22"/>
        <v>3325</v>
      </c>
      <c r="C339" s="856">
        <f>IF(($P$9-SUM($C$9:C338))&gt;0,$AA$9,0)</f>
        <v>3325</v>
      </c>
      <c r="D339" s="857">
        <f>IF(($P$10-SUM($D$9:D338))&gt;0,$AA$10,0)</f>
        <v>0</v>
      </c>
      <c r="E339" s="858">
        <f>IF(P$13&gt;1,"未定",ROUND(((P$9-SUM(C$9:C338))*P$14/100)/12,0))</f>
        <v>58</v>
      </c>
      <c r="F339" s="859">
        <f t="shared" si="23"/>
        <v>3383</v>
      </c>
      <c r="G339" s="1062"/>
      <c r="H339" s="1063"/>
      <c r="I339" s="860"/>
      <c r="J339" s="860"/>
      <c r="K339" s="860"/>
      <c r="L339" s="860"/>
      <c r="M339" s="861">
        <f t="shared" si="24"/>
        <v>0</v>
      </c>
      <c r="N339" s="868"/>
      <c r="X339" s="718"/>
      <c r="Y339" s="718"/>
      <c r="Z339" s="718"/>
      <c r="AA339" s="827"/>
    </row>
    <row r="340" spans="1:27" s="828" customFormat="1" ht="18" customHeight="1">
      <c r="A340" s="854">
        <f t="shared" si="25"/>
        <v>332</v>
      </c>
      <c r="B340" s="855">
        <f t="shared" si="22"/>
        <v>3325</v>
      </c>
      <c r="C340" s="856">
        <f>IF(($P$9-SUM($C$9:C339))&gt;0,$AA$9,0)</f>
        <v>3325</v>
      </c>
      <c r="D340" s="857">
        <f>IF(($P$10-SUM($D$9:D339))&gt;0,$AA$10,0)</f>
        <v>0</v>
      </c>
      <c r="E340" s="858">
        <f>IF(P$13&gt;1,"未定",ROUND(((P$9-SUM(C$9:C339))*P$14/100)/12,0))</f>
        <v>56</v>
      </c>
      <c r="F340" s="859">
        <f t="shared" si="23"/>
        <v>3381</v>
      </c>
      <c r="G340" s="1062"/>
      <c r="H340" s="1063"/>
      <c r="I340" s="860"/>
      <c r="J340" s="860"/>
      <c r="K340" s="860"/>
      <c r="L340" s="860"/>
      <c r="M340" s="861">
        <f t="shared" si="24"/>
        <v>0</v>
      </c>
      <c r="N340" s="868"/>
      <c r="X340" s="718"/>
      <c r="Y340" s="718"/>
      <c r="Z340" s="718"/>
      <c r="AA340" s="827"/>
    </row>
    <row r="341" spans="1:27" s="828" customFormat="1" ht="18" customHeight="1">
      <c r="A341" s="854">
        <f t="shared" si="25"/>
        <v>333</v>
      </c>
      <c r="B341" s="855">
        <f t="shared" si="22"/>
        <v>3325</v>
      </c>
      <c r="C341" s="856">
        <f>IF(($P$9-SUM($C$9:C340))&gt;0,$AA$9,0)</f>
        <v>3325</v>
      </c>
      <c r="D341" s="857">
        <f>IF(($P$10-SUM($D$9:D340))&gt;0,$AA$10,0)</f>
        <v>0</v>
      </c>
      <c r="E341" s="858">
        <f>IF(P$13&gt;1,"未定",ROUND(((P$9-SUM(C$9:C340))*P$14/100)/12,0))</f>
        <v>54</v>
      </c>
      <c r="F341" s="859">
        <f t="shared" si="23"/>
        <v>3379</v>
      </c>
      <c r="G341" s="1062"/>
      <c r="H341" s="1063"/>
      <c r="I341" s="860"/>
      <c r="J341" s="860"/>
      <c r="K341" s="860"/>
      <c r="L341" s="860"/>
      <c r="M341" s="861">
        <f t="shared" si="24"/>
        <v>0</v>
      </c>
      <c r="N341" s="868"/>
      <c r="X341" s="718"/>
      <c r="Y341" s="718"/>
      <c r="Z341" s="718"/>
      <c r="AA341" s="827"/>
    </row>
    <row r="342" spans="1:27" s="828" customFormat="1" ht="18" customHeight="1">
      <c r="A342" s="854">
        <f t="shared" si="25"/>
        <v>334</v>
      </c>
      <c r="B342" s="855">
        <f t="shared" si="22"/>
        <v>3325</v>
      </c>
      <c r="C342" s="856">
        <f>IF(($P$9-SUM($C$9:C341))&gt;0,$AA$9,0)</f>
        <v>3325</v>
      </c>
      <c r="D342" s="857">
        <f>IF(($P$10-SUM($D$9:D341))&gt;0,$AA$10,0)</f>
        <v>0</v>
      </c>
      <c r="E342" s="858">
        <f>IF(P$13&gt;1,"未定",ROUND(((P$9-SUM(C$9:C341))*P$14/100)/12,0))</f>
        <v>52</v>
      </c>
      <c r="F342" s="859">
        <f t="shared" si="23"/>
        <v>3377</v>
      </c>
      <c r="G342" s="869" t="s">
        <v>362</v>
      </c>
      <c r="H342" s="901">
        <f>IF(P$13&gt;1,"未定",SUM(F333:F344))</f>
        <v>40608</v>
      </c>
      <c r="I342" s="860"/>
      <c r="J342" s="860"/>
      <c r="K342" s="860"/>
      <c r="L342" s="860"/>
      <c r="M342" s="861">
        <f t="shared" si="24"/>
        <v>0</v>
      </c>
      <c r="N342" s="868"/>
      <c r="X342" s="718"/>
      <c r="Y342" s="718"/>
      <c r="Z342" s="718"/>
      <c r="AA342" s="827"/>
    </row>
    <row r="343" spans="1:27" s="828" customFormat="1" ht="18" customHeight="1">
      <c r="A343" s="854">
        <f t="shared" si="25"/>
        <v>335</v>
      </c>
      <c r="B343" s="855">
        <f t="shared" si="22"/>
        <v>3325</v>
      </c>
      <c r="C343" s="856">
        <f>IF(($P$9-SUM($C$9:C342))&gt;0,$AA$9,0)</f>
        <v>3325</v>
      </c>
      <c r="D343" s="857">
        <f>IF(($P$10-SUM($D$9:D342))&gt;0,$AA$10,0)</f>
        <v>0</v>
      </c>
      <c r="E343" s="858">
        <f>IF(P$13&gt;1,"未定",ROUND(((P$9-SUM(C$9:C342))*P$14/100)/12,0))</f>
        <v>50</v>
      </c>
      <c r="F343" s="859">
        <f t="shared" si="23"/>
        <v>3375</v>
      </c>
      <c r="G343" s="873" t="s">
        <v>374</v>
      </c>
      <c r="H343" s="874">
        <f>SUM(B333:B344)</f>
        <v>39900</v>
      </c>
      <c r="I343" s="860"/>
      <c r="J343" s="860"/>
      <c r="K343" s="860"/>
      <c r="L343" s="860"/>
      <c r="M343" s="861">
        <f t="shared" si="24"/>
        <v>0</v>
      </c>
      <c r="N343" s="868"/>
      <c r="X343" s="718"/>
      <c r="Y343" s="718"/>
      <c r="Z343" s="718"/>
      <c r="AA343" s="827"/>
    </row>
    <row r="344" spans="1:27" s="828" customFormat="1" ht="18" customHeight="1">
      <c r="A344" s="877">
        <f t="shared" si="25"/>
        <v>336</v>
      </c>
      <c r="B344" s="878">
        <f t="shared" si="22"/>
        <v>3325</v>
      </c>
      <c r="C344" s="879">
        <f>IF(($P$9-SUM($C$9:C343))&gt;0,$AA$9,0)</f>
        <v>3325</v>
      </c>
      <c r="D344" s="880">
        <f>IF(($P$10-SUM($D$9:D343))&gt;0,$AA$10,0)</f>
        <v>0</v>
      </c>
      <c r="E344" s="881">
        <f>IF(P$13&gt;1,"未定",ROUND(((P$9-SUM(C$9:C343))*P$14/100)/12,0))</f>
        <v>48</v>
      </c>
      <c r="F344" s="882">
        <f t="shared" si="23"/>
        <v>3373</v>
      </c>
      <c r="G344" s="883" t="s">
        <v>376</v>
      </c>
      <c r="H344" s="884">
        <f>IF(P$13&gt;1,"未定",SUM(E333:E344))</f>
        <v>708</v>
      </c>
      <c r="I344" s="885"/>
      <c r="J344" s="885"/>
      <c r="K344" s="885"/>
      <c r="L344" s="885"/>
      <c r="M344" s="886">
        <f t="shared" si="24"/>
        <v>0</v>
      </c>
      <c r="N344" s="868"/>
      <c r="X344" s="718"/>
      <c r="Y344" s="718"/>
      <c r="Z344" s="718"/>
      <c r="AA344" s="827"/>
    </row>
    <row r="345" spans="1:27" s="828" customFormat="1" ht="18" customHeight="1">
      <c r="A345" s="842">
        <f t="shared" si="25"/>
        <v>337</v>
      </c>
      <c r="B345" s="843">
        <f t="shared" si="22"/>
        <v>3325</v>
      </c>
      <c r="C345" s="844">
        <f>IF(($P$9-SUM($C$9:C344))&gt;0,$AA$9,0)</f>
        <v>3325</v>
      </c>
      <c r="D345" s="845">
        <f>IF(($P$10-SUM($D$9:D344))&gt;0,$AA$10,0)</f>
        <v>0</v>
      </c>
      <c r="E345" s="846">
        <f>IF(P$13&gt;1,"未定",ROUND(((P$9-SUM(C$9:C344))*P$14/100)/12,0))</f>
        <v>47</v>
      </c>
      <c r="F345" s="847">
        <f t="shared" si="23"/>
        <v>3372</v>
      </c>
      <c r="G345" s="1060" t="s">
        <v>27</v>
      </c>
      <c r="H345" s="1061"/>
      <c r="I345" s="848"/>
      <c r="J345" s="848"/>
      <c r="K345" s="848"/>
      <c r="L345" s="848"/>
      <c r="M345" s="850">
        <f t="shared" si="24"/>
        <v>0</v>
      </c>
      <c r="N345" s="868"/>
      <c r="X345" s="718"/>
      <c r="Y345" s="718"/>
      <c r="Z345" s="718"/>
      <c r="AA345" s="827"/>
    </row>
    <row r="346" spans="1:27" s="828" customFormat="1" ht="18" customHeight="1">
      <c r="A346" s="854">
        <f t="shared" si="25"/>
        <v>338</v>
      </c>
      <c r="B346" s="855">
        <f t="shared" si="22"/>
        <v>3325</v>
      </c>
      <c r="C346" s="856">
        <f>IF(($P$9-SUM($C$9:C345))&gt;0,$AA$9,0)</f>
        <v>3325</v>
      </c>
      <c r="D346" s="857">
        <f>IF(($P$10-SUM($D$9:D345))&gt;0,$AA$10,0)</f>
        <v>0</v>
      </c>
      <c r="E346" s="858">
        <f>IF(P$13&gt;1,"未定",ROUND(((P$9-SUM(C$9:C345))*P$14/100)/12,0))</f>
        <v>45</v>
      </c>
      <c r="F346" s="859">
        <f t="shared" si="23"/>
        <v>3370</v>
      </c>
      <c r="G346" s="1062"/>
      <c r="H346" s="1063"/>
      <c r="I346" s="860"/>
      <c r="J346" s="860"/>
      <c r="K346" s="860"/>
      <c r="L346" s="860"/>
      <c r="M346" s="861">
        <f t="shared" si="24"/>
        <v>0</v>
      </c>
      <c r="N346" s="868"/>
      <c r="X346" s="718"/>
      <c r="Y346" s="718"/>
      <c r="Z346" s="718"/>
      <c r="AA346" s="827"/>
    </row>
    <row r="347" spans="1:27" s="828" customFormat="1" ht="18" customHeight="1">
      <c r="A347" s="854">
        <f t="shared" si="25"/>
        <v>339</v>
      </c>
      <c r="B347" s="855">
        <f t="shared" si="22"/>
        <v>3325</v>
      </c>
      <c r="C347" s="856">
        <f>IF(($P$9-SUM($C$9:C346))&gt;0,$AA$9,0)</f>
        <v>3325</v>
      </c>
      <c r="D347" s="857">
        <f>IF(($P$10-SUM($D$9:D346))&gt;0,$AA$10,0)</f>
        <v>0</v>
      </c>
      <c r="E347" s="858">
        <f>IF(P$13&gt;1,"未定",ROUND(((P$9-SUM(C$9:C346))*P$14/100)/12,0))</f>
        <v>43</v>
      </c>
      <c r="F347" s="859">
        <f t="shared" si="23"/>
        <v>3368</v>
      </c>
      <c r="G347" s="1062"/>
      <c r="H347" s="1063"/>
      <c r="I347" s="860"/>
      <c r="J347" s="860"/>
      <c r="K347" s="860"/>
      <c r="L347" s="860"/>
      <c r="M347" s="861">
        <f t="shared" si="24"/>
        <v>0</v>
      </c>
      <c r="N347" s="868"/>
      <c r="X347" s="718"/>
      <c r="Y347" s="718"/>
      <c r="Z347" s="718"/>
      <c r="AA347" s="827"/>
    </row>
    <row r="348" spans="1:27" s="828" customFormat="1" ht="18" customHeight="1">
      <c r="A348" s="854">
        <f t="shared" si="25"/>
        <v>340</v>
      </c>
      <c r="B348" s="855">
        <f t="shared" si="22"/>
        <v>3325</v>
      </c>
      <c r="C348" s="856">
        <f>IF(($P$9-SUM($C$9:C347))&gt;0,$AA$9,0)</f>
        <v>3325</v>
      </c>
      <c r="D348" s="857">
        <f>IF(($P$10-SUM($D$9:D347))&gt;0,$AA$10,0)</f>
        <v>0</v>
      </c>
      <c r="E348" s="858">
        <f>IF(P$13&gt;1,"未定",ROUND(((P$9-SUM(C$9:C347))*P$14/100)/12,0))</f>
        <v>41</v>
      </c>
      <c r="F348" s="859">
        <f t="shared" si="23"/>
        <v>3366</v>
      </c>
      <c r="G348" s="1062"/>
      <c r="H348" s="1063"/>
      <c r="I348" s="860"/>
      <c r="J348" s="860"/>
      <c r="K348" s="860"/>
      <c r="L348" s="860"/>
      <c r="M348" s="861">
        <f t="shared" si="24"/>
        <v>0</v>
      </c>
      <c r="N348" s="868"/>
      <c r="X348" s="718"/>
      <c r="Y348" s="718"/>
      <c r="Z348" s="718"/>
      <c r="AA348" s="827"/>
    </row>
    <row r="349" spans="1:27" s="828" customFormat="1" ht="18" customHeight="1">
      <c r="A349" s="854">
        <f t="shared" si="25"/>
        <v>341</v>
      </c>
      <c r="B349" s="855">
        <f t="shared" si="22"/>
        <v>3325</v>
      </c>
      <c r="C349" s="856">
        <f>IF(($P$9-SUM($C$9:C348))&gt;0,$AA$9,0)</f>
        <v>3325</v>
      </c>
      <c r="D349" s="857">
        <f>IF(($P$10-SUM($D$9:D348))&gt;0,$AA$10,0)</f>
        <v>0</v>
      </c>
      <c r="E349" s="858">
        <f>IF(P$13&gt;1,"未定",ROUND(((P$9-SUM(C$9:C348))*P$14/100)/12,0))</f>
        <v>39</v>
      </c>
      <c r="F349" s="859">
        <f t="shared" si="23"/>
        <v>3364</v>
      </c>
      <c r="G349" s="1062"/>
      <c r="H349" s="1063"/>
      <c r="I349" s="860"/>
      <c r="J349" s="860"/>
      <c r="K349" s="860"/>
      <c r="L349" s="860"/>
      <c r="M349" s="861">
        <f t="shared" si="24"/>
        <v>0</v>
      </c>
      <c r="N349" s="868"/>
      <c r="X349" s="718"/>
      <c r="Y349" s="718"/>
      <c r="Z349" s="718"/>
      <c r="AA349" s="827"/>
    </row>
    <row r="350" spans="1:27" s="828" customFormat="1" ht="18" customHeight="1">
      <c r="A350" s="854">
        <f t="shared" si="25"/>
        <v>342</v>
      </c>
      <c r="B350" s="855">
        <f t="shared" si="22"/>
        <v>3325</v>
      </c>
      <c r="C350" s="856">
        <f>IF(($P$9-SUM($C$9:C349))&gt;0,$AA$9,0)</f>
        <v>3325</v>
      </c>
      <c r="D350" s="857">
        <f>IF(($P$10-SUM($D$9:D349))&gt;0,$AA$10,0)</f>
        <v>0</v>
      </c>
      <c r="E350" s="858">
        <f>IF(P$13&gt;1,"未定",ROUND(((P$9-SUM(C$9:C349))*P$14/100)/12,0))</f>
        <v>37</v>
      </c>
      <c r="F350" s="859">
        <f t="shared" si="23"/>
        <v>3362</v>
      </c>
      <c r="G350" s="1062"/>
      <c r="H350" s="1063"/>
      <c r="I350" s="860"/>
      <c r="J350" s="860"/>
      <c r="K350" s="860"/>
      <c r="L350" s="860"/>
      <c r="M350" s="861">
        <f t="shared" si="24"/>
        <v>0</v>
      </c>
      <c r="N350" s="868"/>
      <c r="X350" s="718"/>
      <c r="Y350" s="718"/>
      <c r="Z350" s="718"/>
      <c r="AA350" s="827"/>
    </row>
    <row r="351" spans="1:27" s="828" customFormat="1" ht="18" customHeight="1">
      <c r="A351" s="854">
        <f t="shared" si="25"/>
        <v>343</v>
      </c>
      <c r="B351" s="855">
        <f t="shared" si="22"/>
        <v>3325</v>
      </c>
      <c r="C351" s="856">
        <f>IF(($P$9-SUM($C$9:C350))&gt;0,$AA$9,0)</f>
        <v>3325</v>
      </c>
      <c r="D351" s="857">
        <f>IF(($P$10-SUM($D$9:D350))&gt;0,$AA$10,0)</f>
        <v>0</v>
      </c>
      <c r="E351" s="858">
        <f>IF(P$13&gt;1,"未定",ROUND(((P$9-SUM(C$9:C350))*P$14/100)/12,0))</f>
        <v>35</v>
      </c>
      <c r="F351" s="859">
        <f t="shared" si="23"/>
        <v>3360</v>
      </c>
      <c r="G351" s="1062"/>
      <c r="H351" s="1063"/>
      <c r="I351" s="860"/>
      <c r="J351" s="860"/>
      <c r="K351" s="860"/>
      <c r="L351" s="860"/>
      <c r="M351" s="861">
        <f t="shared" si="24"/>
        <v>0</v>
      </c>
      <c r="N351" s="868"/>
      <c r="X351" s="718"/>
      <c r="Y351" s="718"/>
      <c r="Z351" s="718"/>
      <c r="AA351" s="827"/>
    </row>
    <row r="352" spans="1:27" s="828" customFormat="1" ht="18" customHeight="1">
      <c r="A352" s="854">
        <f t="shared" si="25"/>
        <v>344</v>
      </c>
      <c r="B352" s="855">
        <f t="shared" si="22"/>
        <v>3325</v>
      </c>
      <c r="C352" s="856">
        <f>IF(($P$9-SUM($C$9:C351))&gt;0,$AA$9,0)</f>
        <v>3325</v>
      </c>
      <c r="D352" s="857">
        <f>IF(($P$10-SUM($D$9:D351))&gt;0,$AA$10,0)</f>
        <v>0</v>
      </c>
      <c r="E352" s="858">
        <f>IF(P$13&gt;1,"未定",ROUND(((P$9-SUM(C$9:C351))*P$14/100)/12,0))</f>
        <v>33</v>
      </c>
      <c r="F352" s="859">
        <f t="shared" si="23"/>
        <v>3358</v>
      </c>
      <c r="G352" s="1062"/>
      <c r="H352" s="1063"/>
      <c r="I352" s="860"/>
      <c r="J352" s="860"/>
      <c r="K352" s="860"/>
      <c r="L352" s="860"/>
      <c r="M352" s="861">
        <f t="shared" si="24"/>
        <v>0</v>
      </c>
      <c r="N352" s="868"/>
      <c r="X352" s="718"/>
      <c r="Y352" s="718"/>
      <c r="Z352" s="718"/>
      <c r="AA352" s="827"/>
    </row>
    <row r="353" spans="1:27" s="828" customFormat="1" ht="18" customHeight="1">
      <c r="A353" s="854">
        <f t="shared" si="25"/>
        <v>345</v>
      </c>
      <c r="B353" s="855">
        <f t="shared" si="22"/>
        <v>3325</v>
      </c>
      <c r="C353" s="856">
        <f>IF(($P$9-SUM($C$9:C352))&gt;0,$AA$9,0)</f>
        <v>3325</v>
      </c>
      <c r="D353" s="857">
        <f>IF(($P$10-SUM($D$9:D352))&gt;0,$AA$10,0)</f>
        <v>0</v>
      </c>
      <c r="E353" s="858">
        <f>IF(P$13&gt;1,"未定",ROUND(((P$9-SUM(C$9:C352))*P$14/100)/12,0))</f>
        <v>31</v>
      </c>
      <c r="F353" s="859">
        <f t="shared" si="23"/>
        <v>3356</v>
      </c>
      <c r="G353" s="1062"/>
      <c r="H353" s="1063"/>
      <c r="I353" s="860"/>
      <c r="J353" s="860"/>
      <c r="K353" s="860"/>
      <c r="L353" s="860"/>
      <c r="M353" s="861">
        <f t="shared" si="24"/>
        <v>0</v>
      </c>
      <c r="N353" s="868"/>
      <c r="X353" s="718"/>
      <c r="Y353" s="718"/>
      <c r="Z353" s="718"/>
      <c r="AA353" s="827"/>
    </row>
    <row r="354" spans="1:27" s="828" customFormat="1" ht="18" customHeight="1">
      <c r="A354" s="854">
        <f t="shared" si="25"/>
        <v>346</v>
      </c>
      <c r="B354" s="855">
        <f t="shared" si="22"/>
        <v>3325</v>
      </c>
      <c r="C354" s="856">
        <f>IF(($P$9-SUM($C$9:C353))&gt;0,$AA$9,0)</f>
        <v>3325</v>
      </c>
      <c r="D354" s="857">
        <f>IF(($P$10-SUM($D$9:D353))&gt;0,$AA$10,0)</f>
        <v>0</v>
      </c>
      <c r="E354" s="858">
        <f>IF(P$13&gt;1,"未定",ROUND(((P$9-SUM(C$9:C353))*P$14/100)/12,0))</f>
        <v>29</v>
      </c>
      <c r="F354" s="859">
        <f t="shared" si="23"/>
        <v>3354</v>
      </c>
      <c r="G354" s="869" t="s">
        <v>362</v>
      </c>
      <c r="H354" s="901">
        <f>IF(P$13&gt;1,"未定",SUM(F345:F356))</f>
        <v>40332</v>
      </c>
      <c r="I354" s="860"/>
      <c r="J354" s="860"/>
      <c r="K354" s="860"/>
      <c r="L354" s="860"/>
      <c r="M354" s="861">
        <f t="shared" si="24"/>
        <v>0</v>
      </c>
      <c r="N354" s="868"/>
      <c r="X354" s="718"/>
      <c r="Y354" s="718"/>
      <c r="Z354" s="718"/>
      <c r="AA354" s="827"/>
    </row>
    <row r="355" spans="1:27" s="828" customFormat="1" ht="18" customHeight="1">
      <c r="A355" s="854">
        <f t="shared" si="25"/>
        <v>347</v>
      </c>
      <c r="B355" s="855">
        <f t="shared" si="22"/>
        <v>3325</v>
      </c>
      <c r="C355" s="856">
        <f>IF(($P$9-SUM($C$9:C354))&gt;0,$AA$9,0)</f>
        <v>3325</v>
      </c>
      <c r="D355" s="857">
        <f>IF(($P$10-SUM($D$9:D354))&gt;0,$AA$10,0)</f>
        <v>0</v>
      </c>
      <c r="E355" s="858">
        <f>IF(P$13&gt;1,"未定",ROUND(((P$9-SUM(C$9:C354))*P$14/100)/12,0))</f>
        <v>27</v>
      </c>
      <c r="F355" s="859">
        <f t="shared" si="23"/>
        <v>3352</v>
      </c>
      <c r="G355" s="873" t="s">
        <v>374</v>
      </c>
      <c r="H355" s="874">
        <f>SUM(B345:B356)</f>
        <v>39900</v>
      </c>
      <c r="I355" s="860"/>
      <c r="J355" s="860"/>
      <c r="K355" s="860"/>
      <c r="L355" s="860"/>
      <c r="M355" s="861">
        <f t="shared" si="24"/>
        <v>0</v>
      </c>
      <c r="N355" s="868"/>
      <c r="X355" s="718"/>
      <c r="Y355" s="718"/>
      <c r="Z355" s="718"/>
      <c r="AA355" s="827"/>
    </row>
    <row r="356" spans="1:27" s="828" customFormat="1" ht="18" customHeight="1">
      <c r="A356" s="877">
        <f t="shared" si="25"/>
        <v>348</v>
      </c>
      <c r="B356" s="878">
        <f t="shared" si="22"/>
        <v>3325</v>
      </c>
      <c r="C356" s="879">
        <f>IF(($P$9-SUM($C$9:C355))&gt;0,$AA$9,0)</f>
        <v>3325</v>
      </c>
      <c r="D356" s="880">
        <f>IF(($P$10-SUM($D$9:D355))&gt;0,$AA$10,0)</f>
        <v>0</v>
      </c>
      <c r="E356" s="881">
        <f>IF(P$13&gt;1,"未定",ROUND(((P$9-SUM(C$9:C355))*P$14/100)/12,0))</f>
        <v>25</v>
      </c>
      <c r="F356" s="882">
        <f t="shared" si="23"/>
        <v>3350</v>
      </c>
      <c r="G356" s="883" t="s">
        <v>376</v>
      </c>
      <c r="H356" s="884">
        <f>IF(P$13&gt;1,"未定",SUM(E345:E356))</f>
        <v>432</v>
      </c>
      <c r="I356" s="885"/>
      <c r="J356" s="885"/>
      <c r="K356" s="885"/>
      <c r="L356" s="885"/>
      <c r="M356" s="886">
        <f t="shared" si="24"/>
        <v>0</v>
      </c>
      <c r="N356" s="868"/>
      <c r="X356" s="718"/>
      <c r="Y356" s="718"/>
      <c r="Z356" s="718"/>
      <c r="AA356" s="827"/>
    </row>
    <row r="357" spans="1:27" s="828" customFormat="1" ht="18" customHeight="1">
      <c r="A357" s="842">
        <f t="shared" si="25"/>
        <v>349</v>
      </c>
      <c r="B357" s="843">
        <f t="shared" si="22"/>
        <v>3325</v>
      </c>
      <c r="C357" s="844">
        <f>IF(($P$9-SUM($C$9:C356))&gt;0,$AA$9,0)</f>
        <v>3325</v>
      </c>
      <c r="D357" s="845">
        <f>IF(($P$10-SUM($D$9:D356))&gt;0,$AA$10,0)</f>
        <v>0</v>
      </c>
      <c r="E357" s="846">
        <f>IF(P$13&gt;1,"未定",ROUND(((P$9-SUM(C$9:C356))*P$14/100)/12,0))</f>
        <v>23</v>
      </c>
      <c r="F357" s="847">
        <f t="shared" si="23"/>
        <v>3348</v>
      </c>
      <c r="G357" s="1060" t="s">
        <v>28</v>
      </c>
      <c r="H357" s="1061"/>
      <c r="I357" s="848"/>
      <c r="J357" s="848"/>
      <c r="K357" s="848"/>
      <c r="L357" s="848"/>
      <c r="M357" s="850">
        <f t="shared" si="24"/>
        <v>0</v>
      </c>
      <c r="N357" s="868"/>
      <c r="X357" s="718"/>
      <c r="Y357" s="718"/>
      <c r="Z357" s="718"/>
      <c r="AA357" s="827"/>
    </row>
    <row r="358" spans="1:27" s="828" customFormat="1" ht="18" customHeight="1">
      <c r="A358" s="854">
        <f t="shared" si="25"/>
        <v>350</v>
      </c>
      <c r="B358" s="855">
        <f t="shared" si="22"/>
        <v>3325</v>
      </c>
      <c r="C358" s="856">
        <f>IF(($P$9-SUM($C$9:C357))&gt;0,$AA$9,0)</f>
        <v>3325</v>
      </c>
      <c r="D358" s="857">
        <f>IF(($P$10-SUM($D$9:D357))&gt;0,$AA$10,0)</f>
        <v>0</v>
      </c>
      <c r="E358" s="858">
        <f>IF(P$13&gt;1,"未定",ROUND(((P$9-SUM(C$9:C357))*P$14/100)/12,0))</f>
        <v>21</v>
      </c>
      <c r="F358" s="859">
        <f t="shared" si="23"/>
        <v>3346</v>
      </c>
      <c r="G358" s="1062"/>
      <c r="H358" s="1063"/>
      <c r="I358" s="860"/>
      <c r="J358" s="860"/>
      <c r="K358" s="860"/>
      <c r="L358" s="860"/>
      <c r="M358" s="861">
        <f t="shared" si="24"/>
        <v>0</v>
      </c>
      <c r="N358" s="868"/>
      <c r="X358" s="718"/>
      <c r="Y358" s="718"/>
      <c r="Z358" s="718"/>
      <c r="AA358" s="827"/>
    </row>
    <row r="359" spans="1:27" s="828" customFormat="1" ht="18" customHeight="1">
      <c r="A359" s="854">
        <f t="shared" si="25"/>
        <v>351</v>
      </c>
      <c r="B359" s="855">
        <f t="shared" si="22"/>
        <v>3325</v>
      </c>
      <c r="C359" s="856">
        <f>IF(($P$9-SUM($C$9:C358))&gt;0,$AA$9,0)</f>
        <v>3325</v>
      </c>
      <c r="D359" s="857">
        <f>IF(($P$10-SUM($D$9:D358))&gt;0,$AA$10,0)</f>
        <v>0</v>
      </c>
      <c r="E359" s="858">
        <f>IF(P$13&gt;1,"未定",ROUND(((P$9-SUM(C$9:C358))*P$14/100)/12,0))</f>
        <v>19</v>
      </c>
      <c r="F359" s="859">
        <f t="shared" si="23"/>
        <v>3344</v>
      </c>
      <c r="G359" s="1062"/>
      <c r="H359" s="1063"/>
      <c r="I359" s="860"/>
      <c r="J359" s="860"/>
      <c r="K359" s="860"/>
      <c r="L359" s="860"/>
      <c r="M359" s="861">
        <f t="shared" si="24"/>
        <v>0</v>
      </c>
      <c r="N359" s="868"/>
      <c r="X359" s="718"/>
      <c r="Y359" s="718"/>
      <c r="Z359" s="718"/>
      <c r="AA359" s="827"/>
    </row>
    <row r="360" spans="1:27" s="828" customFormat="1" ht="18" customHeight="1">
      <c r="A360" s="854">
        <f t="shared" si="25"/>
        <v>352</v>
      </c>
      <c r="B360" s="855">
        <f t="shared" si="22"/>
        <v>3325</v>
      </c>
      <c r="C360" s="856">
        <f>IF(($P$9-SUM($C$9:C359))&gt;0,$AA$9,0)</f>
        <v>3325</v>
      </c>
      <c r="D360" s="857">
        <f>IF(($P$10-SUM($D$9:D359))&gt;0,$AA$10,0)</f>
        <v>0</v>
      </c>
      <c r="E360" s="858">
        <f>IF(P$13&gt;1,"未定",ROUND(((P$9-SUM(C$9:C359))*P$14/100)/12,0))</f>
        <v>17</v>
      </c>
      <c r="F360" s="859">
        <f t="shared" si="23"/>
        <v>3342</v>
      </c>
      <c r="G360" s="1062"/>
      <c r="H360" s="1063"/>
      <c r="I360" s="860"/>
      <c r="J360" s="860"/>
      <c r="K360" s="860"/>
      <c r="L360" s="860"/>
      <c r="M360" s="861">
        <f t="shared" si="24"/>
        <v>0</v>
      </c>
      <c r="N360" s="868"/>
      <c r="X360" s="718"/>
      <c r="Y360" s="718"/>
      <c r="Z360" s="718"/>
      <c r="AA360" s="827"/>
    </row>
    <row r="361" spans="1:27" s="828" customFormat="1" ht="18" customHeight="1">
      <c r="A361" s="854">
        <f t="shared" si="25"/>
        <v>353</v>
      </c>
      <c r="B361" s="855">
        <f aca="true" t="shared" si="26" ref="B361:B424">SUM(C361:D361)</f>
        <v>3325</v>
      </c>
      <c r="C361" s="856">
        <f>IF(($P$9-SUM($C$9:C360))&gt;0,$AA$9,0)</f>
        <v>3325</v>
      </c>
      <c r="D361" s="857">
        <f>IF(($P$10-SUM($D$9:D360))&gt;0,$AA$10,0)</f>
        <v>0</v>
      </c>
      <c r="E361" s="858">
        <f>IF(P$13&gt;1,"未定",ROUND(((P$9-SUM(C$9:C360))*P$14/100)/12,0))</f>
        <v>16</v>
      </c>
      <c r="F361" s="859">
        <f t="shared" si="23"/>
        <v>3341</v>
      </c>
      <c r="G361" s="1062"/>
      <c r="H361" s="1063"/>
      <c r="I361" s="860"/>
      <c r="J361" s="860"/>
      <c r="K361" s="860"/>
      <c r="L361" s="860"/>
      <c r="M361" s="861">
        <f t="shared" si="24"/>
        <v>0</v>
      </c>
      <c r="N361" s="868"/>
      <c r="X361" s="718"/>
      <c r="Y361" s="718"/>
      <c r="Z361" s="718"/>
      <c r="AA361" s="827"/>
    </row>
    <row r="362" spans="1:27" s="828" customFormat="1" ht="18" customHeight="1">
      <c r="A362" s="854">
        <f t="shared" si="25"/>
        <v>354</v>
      </c>
      <c r="B362" s="855">
        <f t="shared" si="26"/>
        <v>3325</v>
      </c>
      <c r="C362" s="856">
        <f>IF(($P$9-SUM($C$9:C361))&gt;0,$AA$9,0)</f>
        <v>3325</v>
      </c>
      <c r="D362" s="857">
        <f>IF(($P$10-SUM($D$9:D361))&gt;0,$AA$10,0)</f>
        <v>0</v>
      </c>
      <c r="E362" s="858">
        <f>IF(P$13&gt;1,"未定",ROUND(((P$9-SUM(C$9:C361))*P$14/100)/12,0))</f>
        <v>14</v>
      </c>
      <c r="F362" s="859">
        <f t="shared" si="23"/>
        <v>3339</v>
      </c>
      <c r="G362" s="1062"/>
      <c r="H362" s="1063"/>
      <c r="I362" s="860"/>
      <c r="J362" s="860"/>
      <c r="K362" s="860"/>
      <c r="L362" s="860"/>
      <c r="M362" s="861">
        <f t="shared" si="24"/>
        <v>0</v>
      </c>
      <c r="N362" s="868"/>
      <c r="X362" s="718"/>
      <c r="Y362" s="718"/>
      <c r="Z362" s="718"/>
      <c r="AA362" s="827"/>
    </row>
    <row r="363" spans="1:27" s="828" customFormat="1" ht="18" customHeight="1">
      <c r="A363" s="854">
        <f t="shared" si="25"/>
        <v>355</v>
      </c>
      <c r="B363" s="855">
        <f t="shared" si="26"/>
        <v>3325</v>
      </c>
      <c r="C363" s="856">
        <f>IF(($P$9-SUM($C$9:C362))&gt;0,$AA$9,0)</f>
        <v>3325</v>
      </c>
      <c r="D363" s="857">
        <f>IF(($P$10-SUM($D$9:D362))&gt;0,$AA$10,0)</f>
        <v>0</v>
      </c>
      <c r="E363" s="858">
        <f>IF(P$13&gt;1,"未定",ROUND(((P$9-SUM(C$9:C362))*P$14/100)/12,0))</f>
        <v>12</v>
      </c>
      <c r="F363" s="859">
        <f t="shared" si="23"/>
        <v>3337</v>
      </c>
      <c r="G363" s="1062"/>
      <c r="H363" s="1063"/>
      <c r="I363" s="860"/>
      <c r="J363" s="860"/>
      <c r="K363" s="860"/>
      <c r="L363" s="860"/>
      <c r="M363" s="861">
        <f t="shared" si="24"/>
        <v>0</v>
      </c>
      <c r="N363" s="868"/>
      <c r="X363" s="718"/>
      <c r="Y363" s="718"/>
      <c r="Z363" s="718"/>
      <c r="AA363" s="827"/>
    </row>
    <row r="364" spans="1:27" s="828" customFormat="1" ht="18" customHeight="1">
      <c r="A364" s="854">
        <f t="shared" si="25"/>
        <v>356</v>
      </c>
      <c r="B364" s="855">
        <f t="shared" si="26"/>
        <v>3325</v>
      </c>
      <c r="C364" s="856">
        <f>IF(($P$9-SUM($C$9:C363))&gt;0,$AA$9,0)</f>
        <v>3325</v>
      </c>
      <c r="D364" s="857">
        <f>IF(($P$10-SUM($D$9:D363))&gt;0,$AA$10,0)</f>
        <v>0</v>
      </c>
      <c r="E364" s="858">
        <f>IF(P$13&gt;1,"未定",ROUND(((P$9-SUM(C$9:C363))*P$14/100)/12,0))</f>
        <v>10</v>
      </c>
      <c r="F364" s="859">
        <f t="shared" si="23"/>
        <v>3335</v>
      </c>
      <c r="G364" s="1062"/>
      <c r="H364" s="1063"/>
      <c r="I364" s="860"/>
      <c r="J364" s="860"/>
      <c r="K364" s="860"/>
      <c r="L364" s="860"/>
      <c r="M364" s="861">
        <f t="shared" si="24"/>
        <v>0</v>
      </c>
      <c r="N364" s="868"/>
      <c r="X364" s="718"/>
      <c r="Y364" s="718"/>
      <c r="Z364" s="718"/>
      <c r="AA364" s="827"/>
    </row>
    <row r="365" spans="1:27" s="828" customFormat="1" ht="18" customHeight="1">
      <c r="A365" s="854">
        <f t="shared" si="25"/>
        <v>357</v>
      </c>
      <c r="B365" s="855">
        <f t="shared" si="26"/>
        <v>3325</v>
      </c>
      <c r="C365" s="856">
        <f>IF(($P$9-SUM($C$9:C364))&gt;0,$AA$9,0)</f>
        <v>3325</v>
      </c>
      <c r="D365" s="857">
        <f>IF(($P$10-SUM($D$9:D364))&gt;0,$AA$10,0)</f>
        <v>0</v>
      </c>
      <c r="E365" s="858">
        <f>IF(P$13&gt;1,"未定",ROUND(((P$9-SUM(C$9:C364))*P$14/100)/12,0))</f>
        <v>8</v>
      </c>
      <c r="F365" s="859">
        <f t="shared" si="23"/>
        <v>3333</v>
      </c>
      <c r="G365" s="1062"/>
      <c r="H365" s="1063"/>
      <c r="I365" s="860"/>
      <c r="J365" s="860"/>
      <c r="K365" s="860"/>
      <c r="L365" s="860"/>
      <c r="M365" s="861">
        <f t="shared" si="24"/>
        <v>0</v>
      </c>
      <c r="N365" s="868"/>
      <c r="X365" s="718"/>
      <c r="Y365" s="718"/>
      <c r="Z365" s="718"/>
      <c r="AA365" s="827"/>
    </row>
    <row r="366" spans="1:27" s="828" customFormat="1" ht="18" customHeight="1">
      <c r="A366" s="854">
        <f t="shared" si="25"/>
        <v>358</v>
      </c>
      <c r="B366" s="855">
        <f t="shared" si="26"/>
        <v>3325</v>
      </c>
      <c r="C366" s="856">
        <f>IF(($P$9-SUM($C$9:C365))&gt;0,$AA$9,0)</f>
        <v>3325</v>
      </c>
      <c r="D366" s="857">
        <f>IF(($P$10-SUM($D$9:D365))&gt;0,$AA$10,0)</f>
        <v>0</v>
      </c>
      <c r="E366" s="858">
        <f>IF(P$13&gt;1,"未定",ROUND(((P$9-SUM(C$9:C365))*P$14/100)/12,0))</f>
        <v>6</v>
      </c>
      <c r="F366" s="859">
        <f t="shared" si="23"/>
        <v>3331</v>
      </c>
      <c r="G366" s="869" t="s">
        <v>362</v>
      </c>
      <c r="H366" s="901">
        <f>IF(P$13&gt;1,"未定",SUM(F357:F368))</f>
        <v>40052</v>
      </c>
      <c r="I366" s="860"/>
      <c r="J366" s="860"/>
      <c r="K366" s="860"/>
      <c r="L366" s="860"/>
      <c r="M366" s="861">
        <f t="shared" si="24"/>
        <v>0</v>
      </c>
      <c r="N366" s="868"/>
      <c r="X366" s="718"/>
      <c r="Y366" s="718"/>
      <c r="Z366" s="718"/>
      <c r="AA366" s="827"/>
    </row>
    <row r="367" spans="1:27" s="828" customFormat="1" ht="18" customHeight="1">
      <c r="A367" s="854">
        <f t="shared" si="25"/>
        <v>359</v>
      </c>
      <c r="B367" s="855">
        <f t="shared" si="26"/>
        <v>3325</v>
      </c>
      <c r="C367" s="856">
        <f>IF(($P$9-SUM($C$9:C366))&gt;0,$AA$9,0)</f>
        <v>3325</v>
      </c>
      <c r="D367" s="857">
        <f>IF(($P$10-SUM($D$9:D366))&gt;0,$AA$10,0)</f>
        <v>0</v>
      </c>
      <c r="E367" s="858">
        <f>IF(P$13&gt;1,"未定",ROUND(((P$9-SUM(C$9:C366))*P$14/100)/12,0))</f>
        <v>4</v>
      </c>
      <c r="F367" s="859">
        <f t="shared" si="23"/>
        <v>3329</v>
      </c>
      <c r="G367" s="873" t="s">
        <v>374</v>
      </c>
      <c r="H367" s="874">
        <f>SUM(B357:B368)</f>
        <v>39900</v>
      </c>
      <c r="I367" s="860"/>
      <c r="J367" s="860"/>
      <c r="K367" s="860"/>
      <c r="L367" s="860"/>
      <c r="M367" s="861">
        <f t="shared" si="24"/>
        <v>0</v>
      </c>
      <c r="N367" s="868"/>
      <c r="X367" s="718"/>
      <c r="Y367" s="718"/>
      <c r="Z367" s="718"/>
      <c r="AA367" s="827"/>
    </row>
    <row r="368" spans="1:27" s="828" customFormat="1" ht="18" customHeight="1">
      <c r="A368" s="877">
        <f t="shared" si="25"/>
        <v>360</v>
      </c>
      <c r="B368" s="878">
        <f t="shared" si="26"/>
        <v>3325</v>
      </c>
      <c r="C368" s="879">
        <f>IF(($P$9-SUM($C$9:C367))&gt;0,$AA$9,0)</f>
        <v>3325</v>
      </c>
      <c r="D368" s="880">
        <f>IF(($P$10-SUM($D$9:D367))&gt;0,$AA$10,0)</f>
        <v>0</v>
      </c>
      <c r="E368" s="881">
        <f>IF(P$13&gt;1,"未定",ROUND(((P$9-SUM(C$9:C367))*P$14/100)/12,0))</f>
        <v>2</v>
      </c>
      <c r="F368" s="882">
        <f t="shared" si="23"/>
        <v>3327</v>
      </c>
      <c r="G368" s="883" t="s">
        <v>376</v>
      </c>
      <c r="H368" s="884">
        <f>IF(P$13&gt;1,"未定",SUM(E357:E368))</f>
        <v>152</v>
      </c>
      <c r="I368" s="885"/>
      <c r="J368" s="885"/>
      <c r="K368" s="885"/>
      <c r="L368" s="885"/>
      <c r="M368" s="886">
        <f t="shared" si="24"/>
        <v>0</v>
      </c>
      <c r="N368" s="868"/>
      <c r="X368" s="718"/>
      <c r="Y368" s="718"/>
      <c r="Z368" s="718"/>
      <c r="AA368" s="827"/>
    </row>
    <row r="369" spans="1:27" s="828" customFormat="1" ht="18" customHeight="1">
      <c r="A369" s="842">
        <f t="shared" si="25"/>
        <v>0</v>
      </c>
      <c r="B369" s="843">
        <f t="shared" si="26"/>
        <v>0</v>
      </c>
      <c r="C369" s="844">
        <f>IF(($P$9-SUM($C$9:C368))&gt;0,$AA$9,0)</f>
        <v>0</v>
      </c>
      <c r="D369" s="845">
        <f>IF(($P$10-SUM($D$9:D368))&gt;0,$AA$10,0)</f>
        <v>0</v>
      </c>
      <c r="E369" s="846">
        <f>IF(P$13&gt;1,"未定",ROUND(((P$9-SUM(C$9:C368))*P$14/100)/12,0))</f>
        <v>0</v>
      </c>
      <c r="F369" s="847">
        <f t="shared" si="23"/>
        <v>0</v>
      </c>
      <c r="G369" s="1060" t="s">
        <v>29</v>
      </c>
      <c r="H369" s="1061"/>
      <c r="I369" s="848"/>
      <c r="J369" s="848"/>
      <c r="K369" s="848"/>
      <c r="L369" s="848"/>
      <c r="M369" s="850">
        <f t="shared" si="24"/>
        <v>0</v>
      </c>
      <c r="N369" s="868"/>
      <c r="X369" s="718"/>
      <c r="Y369" s="718"/>
      <c r="Z369" s="718"/>
      <c r="AA369" s="827"/>
    </row>
    <row r="370" spans="1:27" s="828" customFormat="1" ht="18" customHeight="1">
      <c r="A370" s="854">
        <f t="shared" si="25"/>
        <v>0</v>
      </c>
      <c r="B370" s="855">
        <f t="shared" si="26"/>
        <v>0</v>
      </c>
      <c r="C370" s="856">
        <f>IF(($P$9-SUM($C$9:C369))&gt;0,$AA$9,0)</f>
        <v>0</v>
      </c>
      <c r="D370" s="857">
        <f>IF(($P$10-SUM($D$9:D369))&gt;0,$AA$10,0)</f>
        <v>0</v>
      </c>
      <c r="E370" s="858">
        <f>IF(P$13&gt;1,"未定",ROUND(((P$9-SUM(C$9:C369))*P$14/100)/12,0))</f>
        <v>0</v>
      </c>
      <c r="F370" s="859">
        <f t="shared" si="23"/>
        <v>0</v>
      </c>
      <c r="G370" s="1062"/>
      <c r="H370" s="1063"/>
      <c r="I370" s="860"/>
      <c r="J370" s="860"/>
      <c r="K370" s="860"/>
      <c r="L370" s="860"/>
      <c r="M370" s="861">
        <f t="shared" si="24"/>
        <v>0</v>
      </c>
      <c r="N370" s="868"/>
      <c r="X370" s="718"/>
      <c r="Y370" s="718"/>
      <c r="Z370" s="718"/>
      <c r="AA370" s="827"/>
    </row>
    <row r="371" spans="1:27" s="828" customFormat="1" ht="18" customHeight="1">
      <c r="A371" s="854">
        <f t="shared" si="25"/>
        <v>0</v>
      </c>
      <c r="B371" s="855">
        <f t="shared" si="26"/>
        <v>0</v>
      </c>
      <c r="C371" s="856">
        <f>IF(($P$9-SUM($C$9:C370))&gt;0,$AA$9,0)</f>
        <v>0</v>
      </c>
      <c r="D371" s="857">
        <f>IF(($P$10-SUM($D$9:D370))&gt;0,$AA$10,0)</f>
        <v>0</v>
      </c>
      <c r="E371" s="858">
        <f>IF(P$13&gt;1,"未定",ROUND(((P$9-SUM(C$9:C370))*P$14/100)/12,0))</f>
        <v>0</v>
      </c>
      <c r="F371" s="859">
        <f t="shared" si="23"/>
        <v>0</v>
      </c>
      <c r="G371" s="1062"/>
      <c r="H371" s="1063"/>
      <c r="I371" s="860"/>
      <c r="J371" s="860"/>
      <c r="K371" s="860"/>
      <c r="L371" s="860"/>
      <c r="M371" s="861">
        <f t="shared" si="24"/>
        <v>0</v>
      </c>
      <c r="N371" s="868"/>
      <c r="X371" s="718"/>
      <c r="Y371" s="718"/>
      <c r="Z371" s="718"/>
      <c r="AA371" s="827"/>
    </row>
    <row r="372" spans="1:27" s="828" customFormat="1" ht="18" customHeight="1">
      <c r="A372" s="854">
        <f t="shared" si="25"/>
        <v>0</v>
      </c>
      <c r="B372" s="855">
        <f t="shared" si="26"/>
        <v>0</v>
      </c>
      <c r="C372" s="856">
        <f>IF(($P$9-SUM($C$9:C371))&gt;0,$AA$9,0)</f>
        <v>0</v>
      </c>
      <c r="D372" s="857">
        <f>IF(($P$10-SUM($D$9:D371))&gt;0,$AA$10,0)</f>
        <v>0</v>
      </c>
      <c r="E372" s="858">
        <f>IF(P$13&gt;1,"未定",ROUND(((P$9-SUM(C$9:C371))*P$14/100)/12,0))</f>
        <v>0</v>
      </c>
      <c r="F372" s="859">
        <f t="shared" si="23"/>
        <v>0</v>
      </c>
      <c r="G372" s="1062"/>
      <c r="H372" s="1063"/>
      <c r="I372" s="860"/>
      <c r="J372" s="860"/>
      <c r="K372" s="860"/>
      <c r="L372" s="860"/>
      <c r="M372" s="861">
        <f t="shared" si="24"/>
        <v>0</v>
      </c>
      <c r="N372" s="868"/>
      <c r="X372" s="718"/>
      <c r="Y372" s="718"/>
      <c r="Z372" s="718"/>
      <c r="AA372" s="827"/>
    </row>
    <row r="373" spans="1:27" s="828" customFormat="1" ht="18" customHeight="1">
      <c r="A373" s="854">
        <f t="shared" si="25"/>
        <v>0</v>
      </c>
      <c r="B373" s="855">
        <f t="shared" si="26"/>
        <v>0</v>
      </c>
      <c r="C373" s="856">
        <f>IF(($P$9-SUM($C$9:C372))&gt;0,$AA$9,0)</f>
        <v>0</v>
      </c>
      <c r="D373" s="857">
        <f>IF(($P$10-SUM($D$9:D372))&gt;0,$AA$10,0)</f>
        <v>0</v>
      </c>
      <c r="E373" s="858">
        <f>IF(P$13&gt;1,"未定",ROUND(((P$9-SUM(C$9:C372))*P$14/100)/12,0))</f>
        <v>0</v>
      </c>
      <c r="F373" s="859">
        <f t="shared" si="23"/>
        <v>0</v>
      </c>
      <c r="G373" s="1062"/>
      <c r="H373" s="1063"/>
      <c r="I373" s="860"/>
      <c r="J373" s="860"/>
      <c r="K373" s="860"/>
      <c r="L373" s="860"/>
      <c r="M373" s="861">
        <f t="shared" si="24"/>
        <v>0</v>
      </c>
      <c r="N373" s="868"/>
      <c r="X373" s="718"/>
      <c r="Y373" s="718"/>
      <c r="Z373" s="718"/>
      <c r="AA373" s="827"/>
    </row>
    <row r="374" spans="1:27" s="828" customFormat="1" ht="18" customHeight="1">
      <c r="A374" s="854">
        <f t="shared" si="25"/>
        <v>0</v>
      </c>
      <c r="B374" s="855">
        <f t="shared" si="26"/>
        <v>0</v>
      </c>
      <c r="C374" s="856">
        <f>IF(($P$9-SUM($C$9:C373))&gt;0,$AA$9,0)</f>
        <v>0</v>
      </c>
      <c r="D374" s="857">
        <f>IF(($P$10-SUM($D$9:D373))&gt;0,$AA$10,0)</f>
        <v>0</v>
      </c>
      <c r="E374" s="858">
        <f>IF(P$13&gt;1,"未定",ROUND(((P$9-SUM(C$9:C373))*P$14/100)/12,0))</f>
        <v>0</v>
      </c>
      <c r="F374" s="859">
        <f t="shared" si="23"/>
        <v>0</v>
      </c>
      <c r="G374" s="1062"/>
      <c r="H374" s="1063"/>
      <c r="I374" s="860"/>
      <c r="J374" s="860"/>
      <c r="K374" s="860"/>
      <c r="L374" s="860"/>
      <c r="M374" s="861">
        <f t="shared" si="24"/>
        <v>0</v>
      </c>
      <c r="N374" s="868"/>
      <c r="X374" s="718"/>
      <c r="Y374" s="718"/>
      <c r="Z374" s="718"/>
      <c r="AA374" s="827"/>
    </row>
    <row r="375" spans="1:27" s="828" customFormat="1" ht="18" customHeight="1">
      <c r="A375" s="854">
        <f t="shared" si="25"/>
        <v>0</v>
      </c>
      <c r="B375" s="855">
        <f t="shared" si="26"/>
        <v>0</v>
      </c>
      <c r="C375" s="856">
        <f>IF(($P$9-SUM($C$9:C374))&gt;0,$AA$9,0)</f>
        <v>0</v>
      </c>
      <c r="D375" s="857">
        <f>IF(($P$10-SUM($D$9:D374))&gt;0,$AA$10,0)</f>
        <v>0</v>
      </c>
      <c r="E375" s="858">
        <f>IF(P$13&gt;1,"未定",ROUND(((P$9-SUM(C$9:C374))*P$14/100)/12,0))</f>
        <v>0</v>
      </c>
      <c r="F375" s="859">
        <f t="shared" si="23"/>
        <v>0</v>
      </c>
      <c r="G375" s="1062"/>
      <c r="H375" s="1063"/>
      <c r="I375" s="860"/>
      <c r="J375" s="860"/>
      <c r="K375" s="860"/>
      <c r="L375" s="860"/>
      <c r="M375" s="861">
        <f t="shared" si="24"/>
        <v>0</v>
      </c>
      <c r="N375" s="868"/>
      <c r="X375" s="718"/>
      <c r="Y375" s="718"/>
      <c r="Z375" s="718"/>
      <c r="AA375" s="827"/>
    </row>
    <row r="376" spans="1:27" s="828" customFormat="1" ht="18" customHeight="1">
      <c r="A376" s="854">
        <f t="shared" si="25"/>
        <v>0</v>
      </c>
      <c r="B376" s="855">
        <f t="shared" si="26"/>
        <v>0</v>
      </c>
      <c r="C376" s="856">
        <f>IF(($P$9-SUM($C$9:C375))&gt;0,$AA$9,0)</f>
        <v>0</v>
      </c>
      <c r="D376" s="857">
        <f>IF(($P$10-SUM($D$9:D375))&gt;0,$AA$10,0)</f>
        <v>0</v>
      </c>
      <c r="E376" s="858">
        <f>IF(P$13&gt;1,"未定",ROUND(((P$9-SUM(C$9:C375))*P$14/100)/12,0))</f>
        <v>0</v>
      </c>
      <c r="F376" s="859">
        <f t="shared" si="23"/>
        <v>0</v>
      </c>
      <c r="G376" s="1062"/>
      <c r="H376" s="1063"/>
      <c r="I376" s="860"/>
      <c r="J376" s="860"/>
      <c r="K376" s="860"/>
      <c r="L376" s="860"/>
      <c r="M376" s="861">
        <f t="shared" si="24"/>
        <v>0</v>
      </c>
      <c r="N376" s="868"/>
      <c r="X376" s="718"/>
      <c r="Y376" s="718"/>
      <c r="Z376" s="718"/>
      <c r="AA376" s="827"/>
    </row>
    <row r="377" spans="1:27" s="828" customFormat="1" ht="18" customHeight="1">
      <c r="A377" s="854">
        <f t="shared" si="25"/>
        <v>0</v>
      </c>
      <c r="B377" s="855">
        <f t="shared" si="26"/>
        <v>0</v>
      </c>
      <c r="C377" s="856">
        <f>IF(($P$9-SUM($C$9:C376))&gt;0,$AA$9,0)</f>
        <v>0</v>
      </c>
      <c r="D377" s="857">
        <f>IF(($P$10-SUM($D$9:D376))&gt;0,$AA$10,0)</f>
        <v>0</v>
      </c>
      <c r="E377" s="858">
        <f>IF(P$13&gt;1,"未定",ROUND(((P$9-SUM(C$9:C376))*P$14/100)/12,0))</f>
        <v>0</v>
      </c>
      <c r="F377" s="859">
        <f t="shared" si="23"/>
        <v>0</v>
      </c>
      <c r="G377" s="1062"/>
      <c r="H377" s="1063"/>
      <c r="I377" s="860"/>
      <c r="J377" s="860"/>
      <c r="K377" s="860"/>
      <c r="L377" s="860"/>
      <c r="M377" s="861">
        <f t="shared" si="24"/>
        <v>0</v>
      </c>
      <c r="N377" s="868"/>
      <c r="X377" s="718"/>
      <c r="Y377" s="718"/>
      <c r="Z377" s="718"/>
      <c r="AA377" s="827"/>
    </row>
    <row r="378" spans="1:27" s="828" customFormat="1" ht="18" customHeight="1">
      <c r="A378" s="854">
        <f t="shared" si="25"/>
        <v>0</v>
      </c>
      <c r="B378" s="855">
        <f t="shared" si="26"/>
        <v>0</v>
      </c>
      <c r="C378" s="856">
        <f>IF(($P$9-SUM($C$9:C377))&gt;0,$AA$9,0)</f>
        <v>0</v>
      </c>
      <c r="D378" s="857">
        <f>IF(($P$10-SUM($D$9:D377))&gt;0,$AA$10,0)</f>
        <v>0</v>
      </c>
      <c r="E378" s="858">
        <f>IF(P$13&gt;1,"未定",ROUND(((P$9-SUM(C$9:C377))*P$14/100)/12,0))</f>
        <v>0</v>
      </c>
      <c r="F378" s="859">
        <f t="shared" si="23"/>
        <v>0</v>
      </c>
      <c r="G378" s="869" t="s">
        <v>362</v>
      </c>
      <c r="H378" s="901">
        <f>IF(P$13&gt;1,"未定",SUM(F369:F380))</f>
        <v>0</v>
      </c>
      <c r="I378" s="860"/>
      <c r="J378" s="860"/>
      <c r="K378" s="860"/>
      <c r="L378" s="860"/>
      <c r="M378" s="861">
        <f t="shared" si="24"/>
        <v>0</v>
      </c>
      <c r="N378" s="868"/>
      <c r="X378" s="718"/>
      <c r="Y378" s="718"/>
      <c r="Z378" s="718"/>
      <c r="AA378" s="827"/>
    </row>
    <row r="379" spans="1:27" s="828" customFormat="1" ht="18" customHeight="1">
      <c r="A379" s="854">
        <f t="shared" si="25"/>
        <v>0</v>
      </c>
      <c r="B379" s="855">
        <f t="shared" si="26"/>
        <v>0</v>
      </c>
      <c r="C379" s="856">
        <f>IF(($P$9-SUM($C$9:C378))&gt;0,$AA$9,0)</f>
        <v>0</v>
      </c>
      <c r="D379" s="857">
        <f>IF(($P$10-SUM($D$9:D378))&gt;0,$AA$10,0)</f>
        <v>0</v>
      </c>
      <c r="E379" s="858">
        <f>IF(P$13&gt;1,"未定",ROUND(((P$9-SUM(C$9:C378))*P$14/100)/12,0))</f>
        <v>0</v>
      </c>
      <c r="F379" s="859">
        <f t="shared" si="23"/>
        <v>0</v>
      </c>
      <c r="G379" s="873" t="s">
        <v>374</v>
      </c>
      <c r="H379" s="874">
        <f>SUM(B369:B380)</f>
        <v>0</v>
      </c>
      <c r="I379" s="860"/>
      <c r="J379" s="860"/>
      <c r="K379" s="860"/>
      <c r="L379" s="860"/>
      <c r="M379" s="861">
        <f t="shared" si="24"/>
        <v>0</v>
      </c>
      <c r="N379" s="868"/>
      <c r="X379" s="718"/>
      <c r="Y379" s="718"/>
      <c r="Z379" s="718"/>
      <c r="AA379" s="827"/>
    </row>
    <row r="380" spans="1:27" s="828" customFormat="1" ht="18" customHeight="1">
      <c r="A380" s="877">
        <f t="shared" si="25"/>
        <v>0</v>
      </c>
      <c r="B380" s="878">
        <f t="shared" si="26"/>
        <v>0</v>
      </c>
      <c r="C380" s="879">
        <f>IF(($P$9-SUM($C$9:C379))&gt;0,$AA$9,0)</f>
        <v>0</v>
      </c>
      <c r="D380" s="880">
        <f>IF(($P$10-SUM($D$9:D379))&gt;0,$AA$10,0)</f>
        <v>0</v>
      </c>
      <c r="E380" s="881">
        <f>IF(P$13&gt;1,"未定",ROUND(((P$9-SUM(C$9:C379))*P$14/100)/12,0))</f>
        <v>0</v>
      </c>
      <c r="F380" s="882">
        <f t="shared" si="23"/>
        <v>0</v>
      </c>
      <c r="G380" s="883" t="s">
        <v>376</v>
      </c>
      <c r="H380" s="884">
        <f>IF(P$13&gt;1,"未定",SUM(E369:E380))</f>
        <v>0</v>
      </c>
      <c r="I380" s="885"/>
      <c r="J380" s="885"/>
      <c r="K380" s="885"/>
      <c r="L380" s="885"/>
      <c r="M380" s="886">
        <f t="shared" si="24"/>
        <v>0</v>
      </c>
      <c r="N380" s="868"/>
      <c r="X380" s="718"/>
      <c r="Y380" s="718"/>
      <c r="Z380" s="718"/>
      <c r="AA380" s="827"/>
    </row>
    <row r="381" spans="1:27" s="828" customFormat="1" ht="18" customHeight="1">
      <c r="A381" s="842">
        <f t="shared" si="25"/>
        <v>0</v>
      </c>
      <c r="B381" s="843">
        <f t="shared" si="26"/>
        <v>0</v>
      </c>
      <c r="C381" s="844">
        <f>IF(($P$9-SUM($C$9:C380))&gt;0,$AA$9,0)</f>
        <v>0</v>
      </c>
      <c r="D381" s="845">
        <f>IF(($P$10-SUM($D$9:D380))&gt;0,$AA$10,0)</f>
        <v>0</v>
      </c>
      <c r="E381" s="846">
        <f>IF(P$13&gt;1,"未定",ROUND(((P$9-SUM(C$9:C380))*P$14/100)/12,0))</f>
        <v>0</v>
      </c>
      <c r="F381" s="847">
        <f t="shared" si="23"/>
        <v>0</v>
      </c>
      <c r="G381" s="1060" t="s">
        <v>30</v>
      </c>
      <c r="H381" s="1061"/>
      <c r="I381" s="848"/>
      <c r="J381" s="848"/>
      <c r="K381" s="848"/>
      <c r="L381" s="848"/>
      <c r="M381" s="850">
        <f t="shared" si="24"/>
        <v>0</v>
      </c>
      <c r="N381" s="868"/>
      <c r="X381" s="718"/>
      <c r="Y381" s="718"/>
      <c r="Z381" s="718"/>
      <c r="AA381" s="827"/>
    </row>
    <row r="382" spans="1:27" s="828" customFormat="1" ht="18" customHeight="1">
      <c r="A382" s="854">
        <f t="shared" si="25"/>
        <v>0</v>
      </c>
      <c r="B382" s="855">
        <f t="shared" si="26"/>
        <v>0</v>
      </c>
      <c r="C382" s="856">
        <f>IF(($P$9-SUM($C$9:C381))&gt;0,$AA$9,0)</f>
        <v>0</v>
      </c>
      <c r="D382" s="857">
        <f>IF(($P$10-SUM($D$9:D381))&gt;0,$AA$10,0)</f>
        <v>0</v>
      </c>
      <c r="E382" s="858">
        <f>IF(P$13&gt;1,"未定",ROUND(((P$9-SUM(C$9:C381))*P$14/100)/12,0))</f>
        <v>0</v>
      </c>
      <c r="F382" s="859">
        <f t="shared" si="23"/>
        <v>0</v>
      </c>
      <c r="G382" s="1062"/>
      <c r="H382" s="1063"/>
      <c r="I382" s="860"/>
      <c r="J382" s="860"/>
      <c r="K382" s="860"/>
      <c r="L382" s="860"/>
      <c r="M382" s="861">
        <f t="shared" si="24"/>
        <v>0</v>
      </c>
      <c r="N382" s="868"/>
      <c r="X382" s="718"/>
      <c r="Y382" s="718"/>
      <c r="Z382" s="718"/>
      <c r="AA382" s="827"/>
    </row>
    <row r="383" spans="1:27" s="828" customFormat="1" ht="18" customHeight="1">
      <c r="A383" s="854">
        <f t="shared" si="25"/>
        <v>0</v>
      </c>
      <c r="B383" s="855">
        <f t="shared" si="26"/>
        <v>0</v>
      </c>
      <c r="C383" s="856">
        <f>IF(($P$9-SUM($C$9:C382))&gt;0,$AA$9,0)</f>
        <v>0</v>
      </c>
      <c r="D383" s="857">
        <f>IF(($P$10-SUM($D$9:D382))&gt;0,$AA$10,0)</f>
        <v>0</v>
      </c>
      <c r="E383" s="858">
        <f>IF(P$13&gt;1,"未定",ROUND(((P$9-SUM(C$9:C382))*P$14/100)/12,0))</f>
        <v>0</v>
      </c>
      <c r="F383" s="859">
        <f t="shared" si="23"/>
        <v>0</v>
      </c>
      <c r="G383" s="1062"/>
      <c r="H383" s="1063"/>
      <c r="I383" s="860"/>
      <c r="J383" s="860"/>
      <c r="K383" s="860"/>
      <c r="L383" s="860"/>
      <c r="M383" s="861">
        <f t="shared" si="24"/>
        <v>0</v>
      </c>
      <c r="N383" s="868"/>
      <c r="X383" s="718"/>
      <c r="Y383" s="718"/>
      <c r="Z383" s="718"/>
      <c r="AA383" s="827"/>
    </row>
    <row r="384" spans="1:27" s="828" customFormat="1" ht="18" customHeight="1">
      <c r="A384" s="854">
        <f t="shared" si="25"/>
        <v>0</v>
      </c>
      <c r="B384" s="855">
        <f t="shared" si="26"/>
        <v>0</v>
      </c>
      <c r="C384" s="856">
        <f>IF(($P$9-SUM($C$9:C383))&gt;0,$AA$9,0)</f>
        <v>0</v>
      </c>
      <c r="D384" s="857">
        <f>IF(($P$10-SUM($D$9:D383))&gt;0,$AA$10,0)</f>
        <v>0</v>
      </c>
      <c r="E384" s="858">
        <f>IF(P$13&gt;1,"未定",ROUND(((P$9-SUM(C$9:C383))*P$14/100)/12,0))</f>
        <v>0</v>
      </c>
      <c r="F384" s="859">
        <f t="shared" si="23"/>
        <v>0</v>
      </c>
      <c r="G384" s="1062"/>
      <c r="H384" s="1063"/>
      <c r="I384" s="860"/>
      <c r="J384" s="860"/>
      <c r="K384" s="860"/>
      <c r="L384" s="860"/>
      <c r="M384" s="861">
        <f t="shared" si="24"/>
        <v>0</v>
      </c>
      <c r="N384" s="868"/>
      <c r="X384" s="718"/>
      <c r="Y384" s="718"/>
      <c r="Z384" s="718"/>
      <c r="AA384" s="827"/>
    </row>
    <row r="385" spans="1:27" s="828" customFormat="1" ht="18" customHeight="1">
      <c r="A385" s="854">
        <f t="shared" si="25"/>
        <v>0</v>
      </c>
      <c r="B385" s="855">
        <f t="shared" si="26"/>
        <v>0</v>
      </c>
      <c r="C385" s="856">
        <f>IF(($P$9-SUM($C$9:C384))&gt;0,$AA$9,0)</f>
        <v>0</v>
      </c>
      <c r="D385" s="857">
        <f>IF(($P$10-SUM($D$9:D384))&gt;0,$AA$10,0)</f>
        <v>0</v>
      </c>
      <c r="E385" s="858">
        <f>IF(P$13&gt;1,"未定",ROUND(((P$9-SUM(C$9:C384))*P$14/100)/12,0))</f>
        <v>0</v>
      </c>
      <c r="F385" s="859">
        <f aca="true" t="shared" si="27" ref="F385:F448">IF(P$13&gt;1,"未定",B385+E385)</f>
        <v>0</v>
      </c>
      <c r="G385" s="1062"/>
      <c r="H385" s="1063"/>
      <c r="I385" s="860"/>
      <c r="J385" s="860"/>
      <c r="K385" s="860"/>
      <c r="L385" s="860"/>
      <c r="M385" s="861">
        <f t="shared" si="24"/>
        <v>0</v>
      </c>
      <c r="N385" s="868"/>
      <c r="X385" s="718"/>
      <c r="Y385" s="718"/>
      <c r="Z385" s="718"/>
      <c r="AA385" s="827"/>
    </row>
    <row r="386" spans="1:27" s="828" customFormat="1" ht="18" customHeight="1">
      <c r="A386" s="854">
        <f t="shared" si="25"/>
        <v>0</v>
      </c>
      <c r="B386" s="855">
        <f t="shared" si="26"/>
        <v>0</v>
      </c>
      <c r="C386" s="856">
        <f>IF(($P$9-SUM($C$9:C385))&gt;0,$AA$9,0)</f>
        <v>0</v>
      </c>
      <c r="D386" s="857">
        <f>IF(($P$10-SUM($D$9:D385))&gt;0,$AA$10,0)</f>
        <v>0</v>
      </c>
      <c r="E386" s="858">
        <f>IF(P$13&gt;1,"未定",ROUND(((P$9-SUM(C$9:C385))*P$14/100)/12,0))</f>
        <v>0</v>
      </c>
      <c r="F386" s="859">
        <f t="shared" si="27"/>
        <v>0</v>
      </c>
      <c r="G386" s="1062"/>
      <c r="H386" s="1063"/>
      <c r="I386" s="860"/>
      <c r="J386" s="860"/>
      <c r="K386" s="860"/>
      <c r="L386" s="860"/>
      <c r="M386" s="861">
        <f t="shared" si="24"/>
        <v>0</v>
      </c>
      <c r="N386" s="868"/>
      <c r="X386" s="718"/>
      <c r="Y386" s="718"/>
      <c r="Z386" s="718"/>
      <c r="AA386" s="827"/>
    </row>
    <row r="387" spans="1:27" s="828" customFormat="1" ht="18" customHeight="1">
      <c r="A387" s="854">
        <f t="shared" si="25"/>
        <v>0</v>
      </c>
      <c r="B387" s="855">
        <f t="shared" si="26"/>
        <v>0</v>
      </c>
      <c r="C387" s="856">
        <f>IF(($P$9-SUM($C$9:C386))&gt;0,$AA$9,0)</f>
        <v>0</v>
      </c>
      <c r="D387" s="857">
        <f>IF(($P$10-SUM($D$9:D386))&gt;0,$AA$10,0)</f>
        <v>0</v>
      </c>
      <c r="E387" s="858">
        <f>IF(P$13&gt;1,"未定",ROUND(((P$9-SUM(C$9:C386))*P$14/100)/12,0))</f>
        <v>0</v>
      </c>
      <c r="F387" s="859">
        <f t="shared" si="27"/>
        <v>0</v>
      </c>
      <c r="G387" s="1062"/>
      <c r="H387" s="1063"/>
      <c r="I387" s="860"/>
      <c r="J387" s="860"/>
      <c r="K387" s="860"/>
      <c r="L387" s="860"/>
      <c r="M387" s="861">
        <f t="shared" si="24"/>
        <v>0</v>
      </c>
      <c r="N387" s="868"/>
      <c r="X387" s="718"/>
      <c r="Y387" s="718"/>
      <c r="Z387" s="718"/>
      <c r="AA387" s="827"/>
    </row>
    <row r="388" spans="1:27" s="828" customFormat="1" ht="18" customHeight="1">
      <c r="A388" s="854">
        <f t="shared" si="25"/>
        <v>0</v>
      </c>
      <c r="B388" s="855">
        <f t="shared" si="26"/>
        <v>0</v>
      </c>
      <c r="C388" s="856">
        <f>IF(($P$9-SUM($C$9:C387))&gt;0,$AA$9,0)</f>
        <v>0</v>
      </c>
      <c r="D388" s="857">
        <f>IF(($P$10-SUM($D$9:D387))&gt;0,$AA$10,0)</f>
        <v>0</v>
      </c>
      <c r="E388" s="858">
        <f>IF(P$13&gt;1,"未定",ROUND(((P$9-SUM(C$9:C387))*P$14/100)/12,0))</f>
        <v>0</v>
      </c>
      <c r="F388" s="859">
        <f t="shared" si="27"/>
        <v>0</v>
      </c>
      <c r="G388" s="1062"/>
      <c r="H388" s="1063"/>
      <c r="I388" s="860"/>
      <c r="J388" s="860"/>
      <c r="K388" s="860"/>
      <c r="L388" s="860"/>
      <c r="M388" s="861">
        <f t="shared" si="24"/>
        <v>0</v>
      </c>
      <c r="N388" s="868"/>
      <c r="X388" s="718"/>
      <c r="Y388" s="718"/>
      <c r="Z388" s="718"/>
      <c r="AA388" s="827"/>
    </row>
    <row r="389" spans="1:27" s="828" customFormat="1" ht="18" customHeight="1">
      <c r="A389" s="854">
        <f t="shared" si="25"/>
        <v>0</v>
      </c>
      <c r="B389" s="855">
        <f t="shared" si="26"/>
        <v>0</v>
      </c>
      <c r="C389" s="856">
        <f>IF(($P$9-SUM($C$9:C388))&gt;0,$AA$9,0)</f>
        <v>0</v>
      </c>
      <c r="D389" s="857">
        <f>IF(($P$10-SUM($D$9:D388))&gt;0,$AA$10,0)</f>
        <v>0</v>
      </c>
      <c r="E389" s="858">
        <f>IF(P$13&gt;1,"未定",ROUND(((P$9-SUM(C$9:C388))*P$14/100)/12,0))</f>
        <v>0</v>
      </c>
      <c r="F389" s="859">
        <f t="shared" si="27"/>
        <v>0</v>
      </c>
      <c r="G389" s="1062"/>
      <c r="H389" s="1063"/>
      <c r="I389" s="860"/>
      <c r="J389" s="860"/>
      <c r="K389" s="860"/>
      <c r="L389" s="860"/>
      <c r="M389" s="861">
        <f t="shared" si="24"/>
        <v>0</v>
      </c>
      <c r="N389" s="868"/>
      <c r="X389" s="718"/>
      <c r="Y389" s="718"/>
      <c r="Z389" s="718"/>
      <c r="AA389" s="827"/>
    </row>
    <row r="390" spans="1:27" s="828" customFormat="1" ht="18" customHeight="1">
      <c r="A390" s="854">
        <f t="shared" si="25"/>
        <v>0</v>
      </c>
      <c r="B390" s="855">
        <f t="shared" si="26"/>
        <v>0</v>
      </c>
      <c r="C390" s="856">
        <f>IF(($P$9-SUM($C$9:C389))&gt;0,$AA$9,0)</f>
        <v>0</v>
      </c>
      <c r="D390" s="857">
        <f>IF(($P$10-SUM($D$9:D389))&gt;0,$AA$10,0)</f>
        <v>0</v>
      </c>
      <c r="E390" s="858">
        <f>IF(P$13&gt;1,"未定",ROUND(((P$9-SUM(C$9:C389))*P$14/100)/12,0))</f>
        <v>0</v>
      </c>
      <c r="F390" s="859">
        <f t="shared" si="27"/>
        <v>0</v>
      </c>
      <c r="G390" s="869" t="s">
        <v>362</v>
      </c>
      <c r="H390" s="901">
        <f>IF(P$13&gt;1,"未定",SUM(F381:F392))</f>
        <v>0</v>
      </c>
      <c r="I390" s="860"/>
      <c r="J390" s="860"/>
      <c r="K390" s="860"/>
      <c r="L390" s="860"/>
      <c r="M390" s="861">
        <f t="shared" si="24"/>
        <v>0</v>
      </c>
      <c r="N390" s="868"/>
      <c r="X390" s="718"/>
      <c r="Y390" s="718"/>
      <c r="Z390" s="718"/>
      <c r="AA390" s="827"/>
    </row>
    <row r="391" spans="1:27" s="828" customFormat="1" ht="18" customHeight="1">
      <c r="A391" s="854">
        <f t="shared" si="25"/>
        <v>0</v>
      </c>
      <c r="B391" s="855">
        <f t="shared" si="26"/>
        <v>0</v>
      </c>
      <c r="C391" s="856">
        <f>IF(($P$9-SUM($C$9:C390))&gt;0,$AA$9,0)</f>
        <v>0</v>
      </c>
      <c r="D391" s="857">
        <f>IF(($P$10-SUM($D$9:D390))&gt;0,$AA$10,0)</f>
        <v>0</v>
      </c>
      <c r="E391" s="858">
        <f>IF(P$13&gt;1,"未定",ROUND(((P$9-SUM(C$9:C390))*P$14/100)/12,0))</f>
        <v>0</v>
      </c>
      <c r="F391" s="859">
        <f t="shared" si="27"/>
        <v>0</v>
      </c>
      <c r="G391" s="873" t="s">
        <v>374</v>
      </c>
      <c r="H391" s="874">
        <f>SUM(B381:B392)</f>
        <v>0</v>
      </c>
      <c r="I391" s="860"/>
      <c r="J391" s="860"/>
      <c r="K391" s="860"/>
      <c r="L391" s="860"/>
      <c r="M391" s="861">
        <f t="shared" si="24"/>
        <v>0</v>
      </c>
      <c r="N391" s="868"/>
      <c r="X391" s="718"/>
      <c r="Y391" s="718"/>
      <c r="Z391" s="718"/>
      <c r="AA391" s="827"/>
    </row>
    <row r="392" spans="1:27" s="828" customFormat="1" ht="18" customHeight="1">
      <c r="A392" s="877">
        <f t="shared" si="25"/>
        <v>0</v>
      </c>
      <c r="B392" s="878">
        <f t="shared" si="26"/>
        <v>0</v>
      </c>
      <c r="C392" s="879">
        <f>IF(($P$9-SUM($C$9:C391))&gt;0,$AA$9,0)</f>
        <v>0</v>
      </c>
      <c r="D392" s="880">
        <f>IF(($P$10-SUM($D$9:D391))&gt;0,$AA$10,0)</f>
        <v>0</v>
      </c>
      <c r="E392" s="881">
        <f>IF(P$13&gt;1,"未定",ROUND(((P$9-SUM(C$9:C391))*P$14/100)/12,0))</f>
        <v>0</v>
      </c>
      <c r="F392" s="882">
        <f t="shared" si="27"/>
        <v>0</v>
      </c>
      <c r="G392" s="883" t="s">
        <v>376</v>
      </c>
      <c r="H392" s="884">
        <f>IF(P$13&gt;1,"未定",SUM(E381:E392))</f>
        <v>0</v>
      </c>
      <c r="I392" s="885"/>
      <c r="J392" s="885"/>
      <c r="K392" s="885"/>
      <c r="L392" s="885"/>
      <c r="M392" s="886">
        <f t="shared" si="24"/>
        <v>0</v>
      </c>
      <c r="N392" s="868"/>
      <c r="X392" s="718"/>
      <c r="Y392" s="718"/>
      <c r="Z392" s="718"/>
      <c r="AA392" s="827"/>
    </row>
    <row r="393" spans="1:27" s="828" customFormat="1" ht="18" customHeight="1">
      <c r="A393" s="842">
        <f t="shared" si="25"/>
        <v>0</v>
      </c>
      <c r="B393" s="843">
        <f t="shared" si="26"/>
        <v>0</v>
      </c>
      <c r="C393" s="844">
        <f>IF(($P$9-SUM($C$9:C392))&gt;0,$AA$9,0)</f>
        <v>0</v>
      </c>
      <c r="D393" s="845">
        <f>IF(($P$10-SUM($D$9:D392))&gt;0,$AA$10,0)</f>
        <v>0</v>
      </c>
      <c r="E393" s="846">
        <f>IF(P$13&gt;1,"未定",ROUND(((P$9-SUM(C$9:C392))*P$14/100)/12,0))</f>
        <v>0</v>
      </c>
      <c r="F393" s="847">
        <f t="shared" si="27"/>
        <v>0</v>
      </c>
      <c r="G393" s="1060" t="s">
        <v>31</v>
      </c>
      <c r="H393" s="1061"/>
      <c r="I393" s="848"/>
      <c r="J393" s="848"/>
      <c r="K393" s="848"/>
      <c r="L393" s="848"/>
      <c r="M393" s="850">
        <f aca="true" t="shared" si="28" ref="M393:M456">SUM(I393:L393)</f>
        <v>0</v>
      </c>
      <c r="N393" s="868"/>
      <c r="X393" s="718"/>
      <c r="Y393" s="718"/>
      <c r="Z393" s="718"/>
      <c r="AA393" s="827"/>
    </row>
    <row r="394" spans="1:27" s="828" customFormat="1" ht="18" customHeight="1">
      <c r="A394" s="854">
        <f aca="true" t="shared" si="29" ref="A394:A457">IF(F394&gt;0,A393+1,0)</f>
        <v>0</v>
      </c>
      <c r="B394" s="855">
        <f t="shared" si="26"/>
        <v>0</v>
      </c>
      <c r="C394" s="856">
        <f>IF(($P$9-SUM($C$9:C393))&gt;0,$AA$9,0)</f>
        <v>0</v>
      </c>
      <c r="D394" s="857">
        <f>IF(($P$10-SUM($D$9:D393))&gt;0,$AA$10,0)</f>
        <v>0</v>
      </c>
      <c r="E394" s="858">
        <f>IF(P$13&gt;1,"未定",ROUND(((P$9-SUM(C$9:C393))*P$14/100)/12,0))</f>
        <v>0</v>
      </c>
      <c r="F394" s="859">
        <f t="shared" si="27"/>
        <v>0</v>
      </c>
      <c r="G394" s="1062"/>
      <c r="H394" s="1063"/>
      <c r="I394" s="860"/>
      <c r="J394" s="860"/>
      <c r="K394" s="860"/>
      <c r="L394" s="860"/>
      <c r="M394" s="861">
        <f t="shared" si="28"/>
        <v>0</v>
      </c>
      <c r="N394" s="868"/>
      <c r="X394" s="718"/>
      <c r="Y394" s="718"/>
      <c r="Z394" s="718"/>
      <c r="AA394" s="827"/>
    </row>
    <row r="395" spans="1:27" s="828" customFormat="1" ht="18" customHeight="1">
      <c r="A395" s="854">
        <f t="shared" si="29"/>
        <v>0</v>
      </c>
      <c r="B395" s="855">
        <f t="shared" si="26"/>
        <v>0</v>
      </c>
      <c r="C395" s="856">
        <f>IF(($P$9-SUM($C$9:C394))&gt;0,$AA$9,0)</f>
        <v>0</v>
      </c>
      <c r="D395" s="857">
        <f>IF(($P$10-SUM($D$9:D394))&gt;0,$AA$10,0)</f>
        <v>0</v>
      </c>
      <c r="E395" s="858">
        <f>IF(P$13&gt;1,"未定",ROUND(((P$9-SUM(C$9:C394))*P$14/100)/12,0))</f>
        <v>0</v>
      </c>
      <c r="F395" s="859">
        <f t="shared" si="27"/>
        <v>0</v>
      </c>
      <c r="G395" s="1062"/>
      <c r="H395" s="1063"/>
      <c r="I395" s="860"/>
      <c r="J395" s="860"/>
      <c r="K395" s="860"/>
      <c r="L395" s="860"/>
      <c r="M395" s="861">
        <f t="shared" si="28"/>
        <v>0</v>
      </c>
      <c r="N395" s="868"/>
      <c r="X395" s="718"/>
      <c r="Y395" s="718"/>
      <c r="Z395" s="718"/>
      <c r="AA395" s="827"/>
    </row>
    <row r="396" spans="1:27" s="828" customFormat="1" ht="18" customHeight="1">
      <c r="A396" s="854">
        <f t="shared" si="29"/>
        <v>0</v>
      </c>
      <c r="B396" s="855">
        <f t="shared" si="26"/>
        <v>0</v>
      </c>
      <c r="C396" s="856">
        <f>IF(($P$9-SUM($C$9:C395))&gt;0,$AA$9,0)</f>
        <v>0</v>
      </c>
      <c r="D396" s="857">
        <f>IF(($P$10-SUM($D$9:D395))&gt;0,$AA$10,0)</f>
        <v>0</v>
      </c>
      <c r="E396" s="858">
        <f>IF(P$13&gt;1,"未定",ROUND(((P$9-SUM(C$9:C395))*P$14/100)/12,0))</f>
        <v>0</v>
      </c>
      <c r="F396" s="859">
        <f t="shared" si="27"/>
        <v>0</v>
      </c>
      <c r="G396" s="1062"/>
      <c r="H396" s="1063"/>
      <c r="I396" s="860"/>
      <c r="J396" s="860"/>
      <c r="K396" s="860"/>
      <c r="L396" s="860"/>
      <c r="M396" s="861">
        <f t="shared" si="28"/>
        <v>0</v>
      </c>
      <c r="N396" s="868"/>
      <c r="X396" s="718"/>
      <c r="Y396" s="718"/>
      <c r="Z396" s="718"/>
      <c r="AA396" s="827"/>
    </row>
    <row r="397" spans="1:27" s="828" customFormat="1" ht="18" customHeight="1">
      <c r="A397" s="854">
        <f t="shared" si="29"/>
        <v>0</v>
      </c>
      <c r="B397" s="855">
        <f t="shared" si="26"/>
        <v>0</v>
      </c>
      <c r="C397" s="856">
        <f>IF(($P$9-SUM($C$9:C396))&gt;0,$AA$9,0)</f>
        <v>0</v>
      </c>
      <c r="D397" s="857">
        <f>IF(($P$10-SUM($D$9:D396))&gt;0,$AA$10,0)</f>
        <v>0</v>
      </c>
      <c r="E397" s="858">
        <f>IF(P$13&gt;1,"未定",ROUND(((P$9-SUM(C$9:C396))*P$14/100)/12,0))</f>
        <v>0</v>
      </c>
      <c r="F397" s="859">
        <f t="shared" si="27"/>
        <v>0</v>
      </c>
      <c r="G397" s="1062"/>
      <c r="H397" s="1063"/>
      <c r="I397" s="860"/>
      <c r="J397" s="860"/>
      <c r="K397" s="860"/>
      <c r="L397" s="860"/>
      <c r="M397" s="861">
        <f t="shared" si="28"/>
        <v>0</v>
      </c>
      <c r="N397" s="868"/>
      <c r="X397" s="718"/>
      <c r="Y397" s="718"/>
      <c r="Z397" s="718"/>
      <c r="AA397" s="827"/>
    </row>
    <row r="398" spans="1:27" s="828" customFormat="1" ht="18" customHeight="1">
      <c r="A398" s="854">
        <f t="shared" si="29"/>
        <v>0</v>
      </c>
      <c r="B398" s="855">
        <f t="shared" si="26"/>
        <v>0</v>
      </c>
      <c r="C398" s="856">
        <f>IF(($P$9-SUM($C$9:C397))&gt;0,$AA$9,0)</f>
        <v>0</v>
      </c>
      <c r="D398" s="857">
        <f>IF(($P$10-SUM($D$9:D397))&gt;0,$AA$10,0)</f>
        <v>0</v>
      </c>
      <c r="E398" s="858">
        <f>IF(P$13&gt;1,"未定",ROUND(((P$9-SUM(C$9:C397))*P$14/100)/12,0))</f>
        <v>0</v>
      </c>
      <c r="F398" s="859">
        <f t="shared" si="27"/>
        <v>0</v>
      </c>
      <c r="G398" s="1062"/>
      <c r="H398" s="1063"/>
      <c r="I398" s="860"/>
      <c r="J398" s="860"/>
      <c r="K398" s="860"/>
      <c r="L398" s="860"/>
      <c r="M398" s="861">
        <f t="shared" si="28"/>
        <v>0</v>
      </c>
      <c r="N398" s="868"/>
      <c r="X398" s="718"/>
      <c r="Y398" s="718"/>
      <c r="Z398" s="718"/>
      <c r="AA398" s="827"/>
    </row>
    <row r="399" spans="1:27" s="828" customFormat="1" ht="18" customHeight="1">
      <c r="A399" s="854">
        <f t="shared" si="29"/>
        <v>0</v>
      </c>
      <c r="B399" s="855">
        <f t="shared" si="26"/>
        <v>0</v>
      </c>
      <c r="C399" s="856">
        <f>IF(($P$9-SUM($C$9:C398))&gt;0,$AA$9,0)</f>
        <v>0</v>
      </c>
      <c r="D399" s="857">
        <f>IF(($P$10-SUM($D$9:D398))&gt;0,$AA$10,0)</f>
        <v>0</v>
      </c>
      <c r="E399" s="858">
        <f>IF(P$13&gt;1,"未定",ROUND(((P$9-SUM(C$9:C398))*P$14/100)/12,0))</f>
        <v>0</v>
      </c>
      <c r="F399" s="859">
        <f t="shared" si="27"/>
        <v>0</v>
      </c>
      <c r="G399" s="1062"/>
      <c r="H399" s="1063"/>
      <c r="I399" s="860"/>
      <c r="J399" s="860"/>
      <c r="K399" s="860"/>
      <c r="L399" s="860"/>
      <c r="M399" s="861">
        <f t="shared" si="28"/>
        <v>0</v>
      </c>
      <c r="N399" s="868"/>
      <c r="X399" s="718"/>
      <c r="Y399" s="718"/>
      <c r="Z399" s="718"/>
      <c r="AA399" s="827"/>
    </row>
    <row r="400" spans="1:27" s="828" customFormat="1" ht="18" customHeight="1">
      <c r="A400" s="854">
        <f t="shared" si="29"/>
        <v>0</v>
      </c>
      <c r="B400" s="855">
        <f t="shared" si="26"/>
        <v>0</v>
      </c>
      <c r="C400" s="856">
        <f>IF(($P$9-SUM($C$9:C399))&gt;0,$AA$9,0)</f>
        <v>0</v>
      </c>
      <c r="D400" s="857">
        <f>IF(($P$10-SUM($D$9:D399))&gt;0,$AA$10,0)</f>
        <v>0</v>
      </c>
      <c r="E400" s="858">
        <f>IF(P$13&gt;1,"未定",ROUND(((P$9-SUM(C$9:C399))*P$14/100)/12,0))</f>
        <v>0</v>
      </c>
      <c r="F400" s="859">
        <f t="shared" si="27"/>
        <v>0</v>
      </c>
      <c r="G400" s="1062"/>
      <c r="H400" s="1063"/>
      <c r="I400" s="860"/>
      <c r="J400" s="860"/>
      <c r="K400" s="860"/>
      <c r="L400" s="860"/>
      <c r="M400" s="861">
        <f t="shared" si="28"/>
        <v>0</v>
      </c>
      <c r="N400" s="868"/>
      <c r="X400" s="718"/>
      <c r="Y400" s="718"/>
      <c r="Z400" s="718"/>
      <c r="AA400" s="827"/>
    </row>
    <row r="401" spans="1:27" s="828" customFormat="1" ht="18" customHeight="1">
      <c r="A401" s="854">
        <f t="shared" si="29"/>
        <v>0</v>
      </c>
      <c r="B401" s="855">
        <f t="shared" si="26"/>
        <v>0</v>
      </c>
      <c r="C401" s="856">
        <f>IF(($P$9-SUM($C$9:C400))&gt;0,$AA$9,0)</f>
        <v>0</v>
      </c>
      <c r="D401" s="857">
        <f>IF(($P$10-SUM($D$9:D400))&gt;0,$AA$10,0)</f>
        <v>0</v>
      </c>
      <c r="E401" s="858">
        <f>IF(P$13&gt;1,"未定",ROUND(((P$9-SUM(C$9:C400))*P$14/100)/12,0))</f>
        <v>0</v>
      </c>
      <c r="F401" s="859">
        <f t="shared" si="27"/>
        <v>0</v>
      </c>
      <c r="G401" s="1062"/>
      <c r="H401" s="1063"/>
      <c r="I401" s="860"/>
      <c r="J401" s="860"/>
      <c r="K401" s="860"/>
      <c r="L401" s="860"/>
      <c r="M401" s="861">
        <f t="shared" si="28"/>
        <v>0</v>
      </c>
      <c r="N401" s="868"/>
      <c r="X401" s="718"/>
      <c r="Y401" s="718"/>
      <c r="Z401" s="718"/>
      <c r="AA401" s="827"/>
    </row>
    <row r="402" spans="1:27" s="828" customFormat="1" ht="18" customHeight="1">
      <c r="A402" s="854">
        <f t="shared" si="29"/>
        <v>0</v>
      </c>
      <c r="B402" s="855">
        <f t="shared" si="26"/>
        <v>0</v>
      </c>
      <c r="C402" s="856">
        <f>IF(($P$9-SUM($C$9:C401))&gt;0,$AA$9,0)</f>
        <v>0</v>
      </c>
      <c r="D402" s="857">
        <f>IF(($P$10-SUM($D$9:D401))&gt;0,$AA$10,0)</f>
        <v>0</v>
      </c>
      <c r="E402" s="858">
        <f>IF(P$13&gt;1,"未定",ROUND(((P$9-SUM(C$9:C401))*P$14/100)/12,0))</f>
        <v>0</v>
      </c>
      <c r="F402" s="859">
        <f t="shared" si="27"/>
        <v>0</v>
      </c>
      <c r="G402" s="869" t="s">
        <v>362</v>
      </c>
      <c r="H402" s="901">
        <f>IF(P$13&gt;1,"未定",SUM(F393:F404))</f>
        <v>0</v>
      </c>
      <c r="I402" s="860"/>
      <c r="J402" s="860"/>
      <c r="K402" s="860"/>
      <c r="L402" s="860"/>
      <c r="M402" s="861">
        <f t="shared" si="28"/>
        <v>0</v>
      </c>
      <c r="N402" s="868"/>
      <c r="X402" s="718"/>
      <c r="Y402" s="718"/>
      <c r="Z402" s="718"/>
      <c r="AA402" s="827"/>
    </row>
    <row r="403" spans="1:27" s="828" customFormat="1" ht="18" customHeight="1">
      <c r="A403" s="854">
        <f t="shared" si="29"/>
        <v>0</v>
      </c>
      <c r="B403" s="855">
        <f t="shared" si="26"/>
        <v>0</v>
      </c>
      <c r="C403" s="856">
        <f>IF(($P$9-SUM($C$9:C402))&gt;0,$AA$9,0)</f>
        <v>0</v>
      </c>
      <c r="D403" s="857">
        <f>IF(($P$10-SUM($D$9:D402))&gt;0,$AA$10,0)</f>
        <v>0</v>
      </c>
      <c r="E403" s="858">
        <f>IF(P$13&gt;1,"未定",ROUND(((P$9-SUM(C$9:C402))*P$14/100)/12,0))</f>
        <v>0</v>
      </c>
      <c r="F403" s="859">
        <f t="shared" si="27"/>
        <v>0</v>
      </c>
      <c r="G403" s="873" t="s">
        <v>374</v>
      </c>
      <c r="H403" s="874">
        <f>SUM(B393:B404)</f>
        <v>0</v>
      </c>
      <c r="I403" s="860"/>
      <c r="J403" s="860"/>
      <c r="K403" s="860"/>
      <c r="L403" s="860"/>
      <c r="M403" s="861">
        <f t="shared" si="28"/>
        <v>0</v>
      </c>
      <c r="N403" s="868"/>
      <c r="X403" s="718"/>
      <c r="Y403" s="718"/>
      <c r="Z403" s="718"/>
      <c r="AA403" s="827"/>
    </row>
    <row r="404" spans="1:27" s="828" customFormat="1" ht="18" customHeight="1">
      <c r="A404" s="877">
        <f t="shared" si="29"/>
        <v>0</v>
      </c>
      <c r="B404" s="878">
        <f t="shared" si="26"/>
        <v>0</v>
      </c>
      <c r="C404" s="879">
        <f>IF(($P$9-SUM($C$9:C403))&gt;0,$AA$9,0)</f>
        <v>0</v>
      </c>
      <c r="D404" s="880">
        <f>IF(($P$10-SUM($D$9:D403))&gt;0,$AA$10,0)</f>
        <v>0</v>
      </c>
      <c r="E404" s="881">
        <f>IF(P$13&gt;1,"未定",ROUND(((P$9-SUM(C$9:C403))*P$14/100)/12,0))</f>
        <v>0</v>
      </c>
      <c r="F404" s="882">
        <f t="shared" si="27"/>
        <v>0</v>
      </c>
      <c r="G404" s="883" t="s">
        <v>376</v>
      </c>
      <c r="H404" s="884">
        <f>IF(P$13&gt;1,"未定",SUM(E393:E404))</f>
        <v>0</v>
      </c>
      <c r="I404" s="885"/>
      <c r="J404" s="885"/>
      <c r="K404" s="885"/>
      <c r="L404" s="885"/>
      <c r="M404" s="886">
        <f t="shared" si="28"/>
        <v>0</v>
      </c>
      <c r="N404" s="868"/>
      <c r="X404" s="718"/>
      <c r="Y404" s="718"/>
      <c r="Z404" s="718"/>
      <c r="AA404" s="827"/>
    </row>
    <row r="405" spans="1:27" s="828" customFormat="1" ht="18" customHeight="1">
      <c r="A405" s="842">
        <f t="shared" si="29"/>
        <v>0</v>
      </c>
      <c r="B405" s="843">
        <f t="shared" si="26"/>
        <v>0</v>
      </c>
      <c r="C405" s="844">
        <f>IF(($P$9-SUM($C$9:C404))&gt;0,$AA$9,0)</f>
        <v>0</v>
      </c>
      <c r="D405" s="845">
        <f>IF(($P$10-SUM($D$9:D404))&gt;0,$AA$10,0)</f>
        <v>0</v>
      </c>
      <c r="E405" s="846">
        <f>IF(P$13&gt;1,"未定",ROUND(((P$9-SUM(C$9:C404))*P$14/100)/12,0))</f>
        <v>0</v>
      </c>
      <c r="F405" s="847">
        <f t="shared" si="27"/>
        <v>0</v>
      </c>
      <c r="G405" s="1060" t="s">
        <v>32</v>
      </c>
      <c r="H405" s="1061"/>
      <c r="I405" s="848"/>
      <c r="J405" s="848"/>
      <c r="K405" s="848"/>
      <c r="L405" s="848"/>
      <c r="M405" s="850">
        <f t="shared" si="28"/>
        <v>0</v>
      </c>
      <c r="N405" s="868"/>
      <c r="X405" s="718"/>
      <c r="Y405" s="718"/>
      <c r="Z405" s="718"/>
      <c r="AA405" s="827"/>
    </row>
    <row r="406" spans="1:27" s="828" customFormat="1" ht="18" customHeight="1">
      <c r="A406" s="854">
        <f t="shared" si="29"/>
        <v>0</v>
      </c>
      <c r="B406" s="855">
        <f t="shared" si="26"/>
        <v>0</v>
      </c>
      <c r="C406" s="856">
        <f>IF(($P$9-SUM($C$9:C405))&gt;0,$AA$9,0)</f>
        <v>0</v>
      </c>
      <c r="D406" s="857">
        <f>IF(($P$10-SUM($D$9:D405))&gt;0,$AA$10,0)</f>
        <v>0</v>
      </c>
      <c r="E406" s="858">
        <f>IF(P$13&gt;1,"未定",ROUND(((P$9-SUM(C$9:C405))*P$14/100)/12,0))</f>
        <v>0</v>
      </c>
      <c r="F406" s="859">
        <f t="shared" si="27"/>
        <v>0</v>
      </c>
      <c r="G406" s="1062"/>
      <c r="H406" s="1063"/>
      <c r="I406" s="860"/>
      <c r="J406" s="860"/>
      <c r="K406" s="860"/>
      <c r="L406" s="860"/>
      <c r="M406" s="861">
        <f t="shared" si="28"/>
        <v>0</v>
      </c>
      <c r="N406" s="868"/>
      <c r="X406" s="718"/>
      <c r="Y406" s="718"/>
      <c r="Z406" s="718"/>
      <c r="AA406" s="827"/>
    </row>
    <row r="407" spans="1:27" s="828" customFormat="1" ht="18" customHeight="1">
      <c r="A407" s="854">
        <f t="shared" si="29"/>
        <v>0</v>
      </c>
      <c r="B407" s="855">
        <f t="shared" si="26"/>
        <v>0</v>
      </c>
      <c r="C407" s="856">
        <f>IF(($P$9-SUM($C$9:C406))&gt;0,$AA$9,0)</f>
        <v>0</v>
      </c>
      <c r="D407" s="857">
        <f>IF(($P$10-SUM($D$9:D406))&gt;0,$AA$10,0)</f>
        <v>0</v>
      </c>
      <c r="E407" s="858">
        <f>IF(P$13&gt;1,"未定",ROUND(((P$9-SUM(C$9:C406))*P$14/100)/12,0))</f>
        <v>0</v>
      </c>
      <c r="F407" s="859">
        <f t="shared" si="27"/>
        <v>0</v>
      </c>
      <c r="G407" s="1062"/>
      <c r="H407" s="1063"/>
      <c r="I407" s="860"/>
      <c r="J407" s="860"/>
      <c r="K407" s="860"/>
      <c r="L407" s="860"/>
      <c r="M407" s="861">
        <f t="shared" si="28"/>
        <v>0</v>
      </c>
      <c r="N407" s="868"/>
      <c r="X407" s="718"/>
      <c r="Y407" s="718"/>
      <c r="Z407" s="718"/>
      <c r="AA407" s="827"/>
    </row>
    <row r="408" spans="1:27" s="828" customFormat="1" ht="18" customHeight="1">
      <c r="A408" s="854">
        <f t="shared" si="29"/>
        <v>0</v>
      </c>
      <c r="B408" s="855">
        <f t="shared" si="26"/>
        <v>0</v>
      </c>
      <c r="C408" s="856">
        <f>IF(($P$9-SUM($C$9:C407))&gt;0,$AA$9,0)</f>
        <v>0</v>
      </c>
      <c r="D408" s="857">
        <f>IF(($P$10-SUM($D$9:D407))&gt;0,$AA$10,0)</f>
        <v>0</v>
      </c>
      <c r="E408" s="858">
        <f>IF(P$13&gt;1,"未定",ROUND(((P$9-SUM(C$9:C407))*P$14/100)/12,0))</f>
        <v>0</v>
      </c>
      <c r="F408" s="859">
        <f t="shared" si="27"/>
        <v>0</v>
      </c>
      <c r="G408" s="1062"/>
      <c r="H408" s="1063"/>
      <c r="I408" s="860"/>
      <c r="J408" s="860"/>
      <c r="K408" s="860"/>
      <c r="L408" s="860"/>
      <c r="M408" s="861">
        <f t="shared" si="28"/>
        <v>0</v>
      </c>
      <c r="N408" s="868"/>
      <c r="X408" s="718"/>
      <c r="Y408" s="718"/>
      <c r="Z408" s="718"/>
      <c r="AA408" s="827"/>
    </row>
    <row r="409" spans="1:27" s="828" customFormat="1" ht="18" customHeight="1">
      <c r="A409" s="854">
        <f t="shared" si="29"/>
        <v>0</v>
      </c>
      <c r="B409" s="855">
        <f t="shared" si="26"/>
        <v>0</v>
      </c>
      <c r="C409" s="856">
        <f>IF(($P$9-SUM($C$9:C408))&gt;0,$AA$9,0)</f>
        <v>0</v>
      </c>
      <c r="D409" s="857">
        <f>IF(($P$10-SUM($D$9:D408))&gt;0,$AA$10,0)</f>
        <v>0</v>
      </c>
      <c r="E409" s="858">
        <f>IF(P$13&gt;1,"未定",ROUND(((P$9-SUM(C$9:C408))*P$14/100)/12,0))</f>
        <v>0</v>
      </c>
      <c r="F409" s="859">
        <f t="shared" si="27"/>
        <v>0</v>
      </c>
      <c r="G409" s="1062"/>
      <c r="H409" s="1063"/>
      <c r="I409" s="860"/>
      <c r="J409" s="860"/>
      <c r="K409" s="860"/>
      <c r="L409" s="860"/>
      <c r="M409" s="861">
        <f t="shared" si="28"/>
        <v>0</v>
      </c>
      <c r="N409" s="868"/>
      <c r="X409" s="718"/>
      <c r="Y409" s="718"/>
      <c r="Z409" s="718"/>
      <c r="AA409" s="827"/>
    </row>
    <row r="410" spans="1:27" s="828" customFormat="1" ht="18" customHeight="1">
      <c r="A410" s="854">
        <f t="shared" si="29"/>
        <v>0</v>
      </c>
      <c r="B410" s="855">
        <f t="shared" si="26"/>
        <v>0</v>
      </c>
      <c r="C410" s="856">
        <f>IF(($P$9-SUM($C$9:C409))&gt;0,$AA$9,0)</f>
        <v>0</v>
      </c>
      <c r="D410" s="857">
        <f>IF(($P$10-SUM($D$9:D409))&gt;0,$AA$10,0)</f>
        <v>0</v>
      </c>
      <c r="E410" s="858">
        <f>IF(P$13&gt;1,"未定",ROUND(((P$9-SUM(C$9:C409))*P$14/100)/12,0))</f>
        <v>0</v>
      </c>
      <c r="F410" s="859">
        <f t="shared" si="27"/>
        <v>0</v>
      </c>
      <c r="G410" s="1062"/>
      <c r="H410" s="1063"/>
      <c r="I410" s="860"/>
      <c r="J410" s="860"/>
      <c r="K410" s="860"/>
      <c r="L410" s="860"/>
      <c r="M410" s="861">
        <f t="shared" si="28"/>
        <v>0</v>
      </c>
      <c r="N410" s="868"/>
      <c r="X410" s="718"/>
      <c r="Y410" s="718"/>
      <c r="Z410" s="718"/>
      <c r="AA410" s="827"/>
    </row>
    <row r="411" spans="1:27" s="828" customFormat="1" ht="18" customHeight="1">
      <c r="A411" s="854">
        <f t="shared" si="29"/>
        <v>0</v>
      </c>
      <c r="B411" s="855">
        <f t="shared" si="26"/>
        <v>0</v>
      </c>
      <c r="C411" s="856">
        <f>IF(($P$9-SUM($C$9:C410))&gt;0,$AA$9,0)</f>
        <v>0</v>
      </c>
      <c r="D411" s="857">
        <f>IF(($P$10-SUM($D$9:D410))&gt;0,$AA$10,0)</f>
        <v>0</v>
      </c>
      <c r="E411" s="858">
        <f>IF(P$13&gt;1,"未定",ROUND(((P$9-SUM(C$9:C410))*P$14/100)/12,0))</f>
        <v>0</v>
      </c>
      <c r="F411" s="859">
        <f t="shared" si="27"/>
        <v>0</v>
      </c>
      <c r="G411" s="1062"/>
      <c r="H411" s="1063"/>
      <c r="I411" s="860"/>
      <c r="J411" s="860"/>
      <c r="K411" s="860"/>
      <c r="L411" s="860"/>
      <c r="M411" s="861">
        <f t="shared" si="28"/>
        <v>0</v>
      </c>
      <c r="N411" s="868"/>
      <c r="X411" s="718"/>
      <c r="Y411" s="718"/>
      <c r="Z411" s="718"/>
      <c r="AA411" s="827"/>
    </row>
    <row r="412" spans="1:27" s="828" customFormat="1" ht="18" customHeight="1">
      <c r="A412" s="854">
        <f t="shared" si="29"/>
        <v>0</v>
      </c>
      <c r="B412" s="855">
        <f t="shared" si="26"/>
        <v>0</v>
      </c>
      <c r="C412" s="856">
        <f>IF(($P$9-SUM($C$9:C411))&gt;0,$AA$9,0)</f>
        <v>0</v>
      </c>
      <c r="D412" s="857">
        <f>IF(($P$10-SUM($D$9:D411))&gt;0,$AA$10,0)</f>
        <v>0</v>
      </c>
      <c r="E412" s="858">
        <f>IF(P$13&gt;1,"未定",ROUND(((P$9-SUM(C$9:C411))*P$14/100)/12,0))</f>
        <v>0</v>
      </c>
      <c r="F412" s="859">
        <f t="shared" si="27"/>
        <v>0</v>
      </c>
      <c r="G412" s="1062"/>
      <c r="H412" s="1063"/>
      <c r="I412" s="860"/>
      <c r="J412" s="860"/>
      <c r="K412" s="860"/>
      <c r="L412" s="860"/>
      <c r="M412" s="861">
        <f t="shared" si="28"/>
        <v>0</v>
      </c>
      <c r="N412" s="868"/>
      <c r="X412" s="718"/>
      <c r="Y412" s="718"/>
      <c r="Z412" s="718"/>
      <c r="AA412" s="827"/>
    </row>
    <row r="413" spans="1:27" s="828" customFormat="1" ht="18" customHeight="1">
      <c r="A413" s="854">
        <f t="shared" si="29"/>
        <v>0</v>
      </c>
      <c r="B413" s="855">
        <f t="shared" si="26"/>
        <v>0</v>
      </c>
      <c r="C413" s="856">
        <f>IF(($P$9-SUM($C$9:C412))&gt;0,$AA$9,0)</f>
        <v>0</v>
      </c>
      <c r="D413" s="857">
        <f>IF(($P$10-SUM($D$9:D412))&gt;0,$AA$10,0)</f>
        <v>0</v>
      </c>
      <c r="E413" s="858">
        <f>IF(P$13&gt;1,"未定",ROUND(((P$9-SUM(C$9:C412))*P$14/100)/12,0))</f>
        <v>0</v>
      </c>
      <c r="F413" s="859">
        <f t="shared" si="27"/>
        <v>0</v>
      </c>
      <c r="G413" s="1062"/>
      <c r="H413" s="1063"/>
      <c r="I413" s="860"/>
      <c r="J413" s="860"/>
      <c r="K413" s="860"/>
      <c r="L413" s="860"/>
      <c r="M413" s="861">
        <f t="shared" si="28"/>
        <v>0</v>
      </c>
      <c r="N413" s="868"/>
      <c r="X413" s="718"/>
      <c r="Y413" s="718"/>
      <c r="Z413" s="718"/>
      <c r="AA413" s="827"/>
    </row>
    <row r="414" spans="1:27" s="828" customFormat="1" ht="18" customHeight="1">
      <c r="A414" s="854">
        <f t="shared" si="29"/>
        <v>0</v>
      </c>
      <c r="B414" s="855">
        <f t="shared" si="26"/>
        <v>0</v>
      </c>
      <c r="C414" s="856">
        <f>IF(($P$9-SUM($C$9:C413))&gt;0,$AA$9,0)</f>
        <v>0</v>
      </c>
      <c r="D414" s="857">
        <f>IF(($P$10-SUM($D$9:D413))&gt;0,$AA$10,0)</f>
        <v>0</v>
      </c>
      <c r="E414" s="858">
        <f>IF(P$13&gt;1,"未定",ROUND(((P$9-SUM(C$9:C413))*P$14/100)/12,0))</f>
        <v>0</v>
      </c>
      <c r="F414" s="859">
        <f t="shared" si="27"/>
        <v>0</v>
      </c>
      <c r="G414" s="869" t="s">
        <v>362</v>
      </c>
      <c r="H414" s="901">
        <f>IF(P$13&gt;1,"未定",SUM(F405:F416))</f>
        <v>0</v>
      </c>
      <c r="I414" s="860"/>
      <c r="J414" s="860"/>
      <c r="K414" s="860"/>
      <c r="L414" s="860"/>
      <c r="M414" s="861">
        <f t="shared" si="28"/>
        <v>0</v>
      </c>
      <c r="N414" s="868"/>
      <c r="X414" s="718"/>
      <c r="Y414" s="718"/>
      <c r="Z414" s="718"/>
      <c r="AA414" s="827"/>
    </row>
    <row r="415" spans="1:27" s="828" customFormat="1" ht="18" customHeight="1">
      <c r="A415" s="854">
        <f t="shared" si="29"/>
        <v>0</v>
      </c>
      <c r="B415" s="855">
        <f t="shared" si="26"/>
        <v>0</v>
      </c>
      <c r="C415" s="856">
        <f>IF(($P$9-SUM($C$9:C414))&gt;0,$AA$9,0)</f>
        <v>0</v>
      </c>
      <c r="D415" s="857">
        <f>IF(($P$10-SUM($D$9:D414))&gt;0,$AA$10,0)</f>
        <v>0</v>
      </c>
      <c r="E415" s="858">
        <f>IF(P$13&gt;1,"未定",ROUND(((P$9-SUM(C$9:C414))*P$14/100)/12,0))</f>
        <v>0</v>
      </c>
      <c r="F415" s="859">
        <f t="shared" si="27"/>
        <v>0</v>
      </c>
      <c r="G415" s="873" t="s">
        <v>374</v>
      </c>
      <c r="H415" s="874">
        <f>SUM(B405:B416)</f>
        <v>0</v>
      </c>
      <c r="I415" s="860"/>
      <c r="J415" s="860"/>
      <c r="K415" s="860"/>
      <c r="L415" s="860"/>
      <c r="M415" s="861">
        <f t="shared" si="28"/>
        <v>0</v>
      </c>
      <c r="N415" s="868"/>
      <c r="X415" s="718"/>
      <c r="Y415" s="718"/>
      <c r="Z415" s="718"/>
      <c r="AA415" s="827"/>
    </row>
    <row r="416" spans="1:27" s="828" customFormat="1" ht="18" customHeight="1">
      <c r="A416" s="877">
        <f t="shared" si="29"/>
        <v>0</v>
      </c>
      <c r="B416" s="878">
        <f t="shared" si="26"/>
        <v>0</v>
      </c>
      <c r="C416" s="879">
        <f>IF(($P$9-SUM($C$9:C415))&gt;0,$AA$9,0)</f>
        <v>0</v>
      </c>
      <c r="D416" s="880">
        <f>IF(($P$10-SUM($D$9:D415))&gt;0,$AA$10,0)</f>
        <v>0</v>
      </c>
      <c r="E416" s="881">
        <f>IF(P$13&gt;1,"未定",ROUND(((P$9-SUM(C$9:C415))*P$14/100)/12,0))</f>
        <v>0</v>
      </c>
      <c r="F416" s="882">
        <f t="shared" si="27"/>
        <v>0</v>
      </c>
      <c r="G416" s="883" t="s">
        <v>376</v>
      </c>
      <c r="H416" s="884">
        <f>IF(P$13&gt;1,"未定",SUM(E405:E416))</f>
        <v>0</v>
      </c>
      <c r="I416" s="885"/>
      <c r="J416" s="885"/>
      <c r="K416" s="885"/>
      <c r="L416" s="885"/>
      <c r="M416" s="886">
        <f t="shared" si="28"/>
        <v>0</v>
      </c>
      <c r="N416" s="868"/>
      <c r="X416" s="718"/>
      <c r="Y416" s="718"/>
      <c r="Z416" s="718"/>
      <c r="AA416" s="827"/>
    </row>
    <row r="417" spans="1:27" s="828" customFormat="1" ht="18" customHeight="1">
      <c r="A417" s="842">
        <f t="shared" si="29"/>
        <v>0</v>
      </c>
      <c r="B417" s="843">
        <f t="shared" si="26"/>
        <v>0</v>
      </c>
      <c r="C417" s="844">
        <f>IF(($P$9-SUM($C$9:C416))&gt;0,$AA$9,0)</f>
        <v>0</v>
      </c>
      <c r="D417" s="845">
        <f>IF(($P$10-SUM($D$9:D416))&gt;0,$AA$10,0)</f>
        <v>0</v>
      </c>
      <c r="E417" s="846">
        <f>IF(P$13&gt;1,"未定",ROUND(((P$9-SUM(C$9:C416))*P$14/100)/12,0))</f>
        <v>0</v>
      </c>
      <c r="F417" s="847">
        <f t="shared" si="27"/>
        <v>0</v>
      </c>
      <c r="G417" s="1060" t="s">
        <v>33</v>
      </c>
      <c r="H417" s="1061"/>
      <c r="I417" s="848"/>
      <c r="J417" s="848"/>
      <c r="K417" s="848"/>
      <c r="L417" s="848"/>
      <c r="M417" s="850">
        <f t="shared" si="28"/>
        <v>0</v>
      </c>
      <c r="N417" s="868"/>
      <c r="X417" s="718"/>
      <c r="Y417" s="718"/>
      <c r="Z417" s="718"/>
      <c r="AA417" s="827"/>
    </row>
    <row r="418" spans="1:27" s="828" customFormat="1" ht="18" customHeight="1">
      <c r="A418" s="854">
        <f t="shared" si="29"/>
        <v>0</v>
      </c>
      <c r="B418" s="855">
        <f t="shared" si="26"/>
        <v>0</v>
      </c>
      <c r="C418" s="856">
        <f>IF(($P$9-SUM($C$9:C417))&gt;0,$AA$9,0)</f>
        <v>0</v>
      </c>
      <c r="D418" s="857">
        <f>IF(($P$10-SUM($D$9:D417))&gt;0,$AA$10,0)</f>
        <v>0</v>
      </c>
      <c r="E418" s="858">
        <f>IF(P$13&gt;1,"未定",ROUND(((P$9-SUM(C$9:C417))*P$14/100)/12,0))</f>
        <v>0</v>
      </c>
      <c r="F418" s="859">
        <f t="shared" si="27"/>
        <v>0</v>
      </c>
      <c r="G418" s="1062"/>
      <c r="H418" s="1063"/>
      <c r="I418" s="860"/>
      <c r="J418" s="860"/>
      <c r="K418" s="860"/>
      <c r="L418" s="860"/>
      <c r="M418" s="861">
        <f t="shared" si="28"/>
        <v>0</v>
      </c>
      <c r="N418" s="868"/>
      <c r="X418" s="718"/>
      <c r="Y418" s="718"/>
      <c r="Z418" s="718"/>
      <c r="AA418" s="827"/>
    </row>
    <row r="419" spans="1:27" s="828" customFormat="1" ht="18" customHeight="1">
      <c r="A419" s="854">
        <f t="shared" si="29"/>
        <v>0</v>
      </c>
      <c r="B419" s="855">
        <f t="shared" si="26"/>
        <v>0</v>
      </c>
      <c r="C419" s="856">
        <f>IF(($P$9-SUM($C$9:C418))&gt;0,$AA$9,0)</f>
        <v>0</v>
      </c>
      <c r="D419" s="857">
        <f>IF(($P$10-SUM($D$9:D418))&gt;0,$AA$10,0)</f>
        <v>0</v>
      </c>
      <c r="E419" s="858">
        <f>IF(P$13&gt;1,"未定",ROUND(((P$9-SUM(C$9:C418))*P$14/100)/12,0))</f>
        <v>0</v>
      </c>
      <c r="F419" s="859">
        <f t="shared" si="27"/>
        <v>0</v>
      </c>
      <c r="G419" s="1062"/>
      <c r="H419" s="1063"/>
      <c r="I419" s="860"/>
      <c r="J419" s="860"/>
      <c r="K419" s="860"/>
      <c r="L419" s="860"/>
      <c r="M419" s="861">
        <f t="shared" si="28"/>
        <v>0</v>
      </c>
      <c r="N419" s="868"/>
      <c r="X419" s="718"/>
      <c r="Y419" s="718"/>
      <c r="Z419" s="718"/>
      <c r="AA419" s="827"/>
    </row>
    <row r="420" spans="1:27" s="828" customFormat="1" ht="18" customHeight="1">
      <c r="A420" s="854">
        <f t="shared" si="29"/>
        <v>0</v>
      </c>
      <c r="B420" s="855">
        <f t="shared" si="26"/>
        <v>0</v>
      </c>
      <c r="C420" s="856">
        <f>IF(($P$9-SUM($C$9:C419))&gt;0,$AA$9,0)</f>
        <v>0</v>
      </c>
      <c r="D420" s="857">
        <f>IF(($P$10-SUM($D$9:D419))&gt;0,$AA$10,0)</f>
        <v>0</v>
      </c>
      <c r="E420" s="858">
        <f>IF(P$13&gt;1,"未定",ROUND(((P$9-SUM(C$9:C419))*P$14/100)/12,0))</f>
        <v>0</v>
      </c>
      <c r="F420" s="859">
        <f t="shared" si="27"/>
        <v>0</v>
      </c>
      <c r="G420" s="1062"/>
      <c r="H420" s="1063"/>
      <c r="I420" s="860"/>
      <c r="J420" s="860"/>
      <c r="K420" s="860"/>
      <c r="L420" s="860"/>
      <c r="M420" s="861">
        <f t="shared" si="28"/>
        <v>0</v>
      </c>
      <c r="N420" s="868"/>
      <c r="X420" s="718"/>
      <c r="Y420" s="718"/>
      <c r="Z420" s="718"/>
      <c r="AA420" s="827"/>
    </row>
    <row r="421" spans="1:27" s="828" customFormat="1" ht="18" customHeight="1">
      <c r="A421" s="854">
        <f t="shared" si="29"/>
        <v>0</v>
      </c>
      <c r="B421" s="855">
        <f t="shared" si="26"/>
        <v>0</v>
      </c>
      <c r="C421" s="856">
        <f>IF(($P$9-SUM($C$9:C420))&gt;0,$AA$9,0)</f>
        <v>0</v>
      </c>
      <c r="D421" s="857">
        <f>IF(($P$10-SUM($D$9:D420))&gt;0,$AA$10,0)</f>
        <v>0</v>
      </c>
      <c r="E421" s="858">
        <f>IF(P$13&gt;1,"未定",ROUND(((P$9-SUM(C$9:C420))*P$14/100)/12,0))</f>
        <v>0</v>
      </c>
      <c r="F421" s="859">
        <f t="shared" si="27"/>
        <v>0</v>
      </c>
      <c r="G421" s="1062"/>
      <c r="H421" s="1063"/>
      <c r="I421" s="860"/>
      <c r="J421" s="860"/>
      <c r="K421" s="860"/>
      <c r="L421" s="860"/>
      <c r="M421" s="861">
        <f t="shared" si="28"/>
        <v>0</v>
      </c>
      <c r="N421" s="868"/>
      <c r="X421" s="718"/>
      <c r="Y421" s="718"/>
      <c r="Z421" s="718"/>
      <c r="AA421" s="827"/>
    </row>
    <row r="422" spans="1:27" s="828" customFormat="1" ht="18" customHeight="1">
      <c r="A422" s="854">
        <f t="shared" si="29"/>
        <v>0</v>
      </c>
      <c r="B422" s="855">
        <f t="shared" si="26"/>
        <v>0</v>
      </c>
      <c r="C422" s="856">
        <f>IF(($P$9-SUM($C$9:C421))&gt;0,$AA$9,0)</f>
        <v>0</v>
      </c>
      <c r="D422" s="857">
        <f>IF(($P$10-SUM($D$9:D421))&gt;0,$AA$10,0)</f>
        <v>0</v>
      </c>
      <c r="E422" s="858">
        <f>IF(P$13&gt;1,"未定",ROUND(((P$9-SUM(C$9:C421))*P$14/100)/12,0))</f>
        <v>0</v>
      </c>
      <c r="F422" s="859">
        <f t="shared" si="27"/>
        <v>0</v>
      </c>
      <c r="G422" s="1062"/>
      <c r="H422" s="1063"/>
      <c r="I422" s="860"/>
      <c r="J422" s="860"/>
      <c r="K422" s="860"/>
      <c r="L422" s="860"/>
      <c r="M422" s="861">
        <f t="shared" si="28"/>
        <v>0</v>
      </c>
      <c r="N422" s="868"/>
      <c r="X422" s="718"/>
      <c r="Y422" s="718"/>
      <c r="Z422" s="718"/>
      <c r="AA422" s="827"/>
    </row>
    <row r="423" spans="1:27" s="828" customFormat="1" ht="18" customHeight="1">
      <c r="A423" s="854">
        <f t="shared" si="29"/>
        <v>0</v>
      </c>
      <c r="B423" s="855">
        <f t="shared" si="26"/>
        <v>0</v>
      </c>
      <c r="C423" s="856">
        <f>IF(($P$9-SUM($C$9:C422))&gt;0,$AA$9,0)</f>
        <v>0</v>
      </c>
      <c r="D423" s="857">
        <f>IF(($P$10-SUM($D$9:D422))&gt;0,$AA$10,0)</f>
        <v>0</v>
      </c>
      <c r="E423" s="858">
        <f>IF(P$13&gt;1,"未定",ROUND(((P$9-SUM(C$9:C422))*P$14/100)/12,0))</f>
        <v>0</v>
      </c>
      <c r="F423" s="859">
        <f t="shared" si="27"/>
        <v>0</v>
      </c>
      <c r="G423" s="1062"/>
      <c r="H423" s="1063"/>
      <c r="I423" s="860"/>
      <c r="J423" s="860"/>
      <c r="K423" s="860"/>
      <c r="L423" s="860"/>
      <c r="M423" s="861">
        <f t="shared" si="28"/>
        <v>0</v>
      </c>
      <c r="N423" s="868"/>
      <c r="X423" s="718"/>
      <c r="Y423" s="718"/>
      <c r="Z423" s="718"/>
      <c r="AA423" s="827"/>
    </row>
    <row r="424" spans="1:27" s="828" customFormat="1" ht="18" customHeight="1">
      <c r="A424" s="854">
        <f t="shared" si="29"/>
        <v>0</v>
      </c>
      <c r="B424" s="855">
        <f t="shared" si="26"/>
        <v>0</v>
      </c>
      <c r="C424" s="856">
        <f>IF(($P$9-SUM($C$9:C423))&gt;0,$AA$9,0)</f>
        <v>0</v>
      </c>
      <c r="D424" s="857">
        <f>IF(($P$10-SUM($D$9:D423))&gt;0,$AA$10,0)</f>
        <v>0</v>
      </c>
      <c r="E424" s="858">
        <f>IF(P$13&gt;1,"未定",ROUND(((P$9-SUM(C$9:C423))*P$14/100)/12,0))</f>
        <v>0</v>
      </c>
      <c r="F424" s="859">
        <f t="shared" si="27"/>
        <v>0</v>
      </c>
      <c r="G424" s="1062"/>
      <c r="H424" s="1063"/>
      <c r="I424" s="860"/>
      <c r="J424" s="860"/>
      <c r="K424" s="860"/>
      <c r="L424" s="860"/>
      <c r="M424" s="861">
        <f t="shared" si="28"/>
        <v>0</v>
      </c>
      <c r="N424" s="868"/>
      <c r="X424" s="718"/>
      <c r="Y424" s="718"/>
      <c r="Z424" s="718"/>
      <c r="AA424" s="827"/>
    </row>
    <row r="425" spans="1:27" s="828" customFormat="1" ht="18" customHeight="1">
      <c r="A425" s="854">
        <f t="shared" si="29"/>
        <v>0</v>
      </c>
      <c r="B425" s="855">
        <f aca="true" t="shared" si="30" ref="B425:B476">SUM(C425:D425)</f>
        <v>0</v>
      </c>
      <c r="C425" s="856">
        <f>IF(($P$9-SUM($C$9:C424))&gt;0,$AA$9,0)</f>
        <v>0</v>
      </c>
      <c r="D425" s="857">
        <f>IF(($P$10-SUM($D$9:D424))&gt;0,$AA$10,0)</f>
        <v>0</v>
      </c>
      <c r="E425" s="858">
        <f>IF(P$13&gt;1,"未定",ROUND(((P$9-SUM(C$9:C424))*P$14/100)/12,0))</f>
        <v>0</v>
      </c>
      <c r="F425" s="859">
        <f t="shared" si="27"/>
        <v>0</v>
      </c>
      <c r="G425" s="1062"/>
      <c r="H425" s="1063"/>
      <c r="I425" s="860"/>
      <c r="J425" s="860"/>
      <c r="K425" s="860"/>
      <c r="L425" s="860"/>
      <c r="M425" s="861">
        <f t="shared" si="28"/>
        <v>0</v>
      </c>
      <c r="N425" s="868"/>
      <c r="X425" s="718"/>
      <c r="Y425" s="718"/>
      <c r="Z425" s="718"/>
      <c r="AA425" s="827"/>
    </row>
    <row r="426" spans="1:27" s="828" customFormat="1" ht="18" customHeight="1">
      <c r="A426" s="854">
        <f t="shared" si="29"/>
        <v>0</v>
      </c>
      <c r="B426" s="855">
        <f t="shared" si="30"/>
        <v>0</v>
      </c>
      <c r="C426" s="856">
        <f>IF(($P$9-SUM($C$9:C425))&gt;0,$AA$9,0)</f>
        <v>0</v>
      </c>
      <c r="D426" s="857">
        <f>IF(($P$10-SUM($D$9:D425))&gt;0,$AA$10,0)</f>
        <v>0</v>
      </c>
      <c r="E426" s="858">
        <f>IF(P$13&gt;1,"未定",ROUND(((P$9-SUM(C$9:C425))*P$14/100)/12,0))</f>
        <v>0</v>
      </c>
      <c r="F426" s="859">
        <f t="shared" si="27"/>
        <v>0</v>
      </c>
      <c r="G426" s="869" t="s">
        <v>362</v>
      </c>
      <c r="H426" s="901">
        <f>IF(P$13&gt;1,"未定",SUM(F417:F428))</f>
        <v>0</v>
      </c>
      <c r="I426" s="860"/>
      <c r="J426" s="860"/>
      <c r="K426" s="860"/>
      <c r="L426" s="860"/>
      <c r="M426" s="861">
        <f t="shared" si="28"/>
        <v>0</v>
      </c>
      <c r="N426" s="868"/>
      <c r="X426" s="718"/>
      <c r="Y426" s="718"/>
      <c r="Z426" s="718"/>
      <c r="AA426" s="827"/>
    </row>
    <row r="427" spans="1:27" s="828" customFormat="1" ht="18" customHeight="1">
      <c r="A427" s="854">
        <f t="shared" si="29"/>
        <v>0</v>
      </c>
      <c r="B427" s="855">
        <f t="shared" si="30"/>
        <v>0</v>
      </c>
      <c r="C427" s="856">
        <f>IF(($P$9-SUM($C$9:C426))&gt;0,$AA$9,0)</f>
        <v>0</v>
      </c>
      <c r="D427" s="857">
        <f>IF(($P$10-SUM($D$9:D426))&gt;0,$AA$10,0)</f>
        <v>0</v>
      </c>
      <c r="E427" s="858">
        <f>IF(P$13&gt;1,"未定",ROUND(((P$9-SUM(C$9:C426))*P$14/100)/12,0))</f>
        <v>0</v>
      </c>
      <c r="F427" s="859">
        <f t="shared" si="27"/>
        <v>0</v>
      </c>
      <c r="G427" s="873" t="s">
        <v>374</v>
      </c>
      <c r="H427" s="874">
        <f>SUM(B417:B428)</f>
        <v>0</v>
      </c>
      <c r="I427" s="860"/>
      <c r="J427" s="860"/>
      <c r="K427" s="860"/>
      <c r="L427" s="860"/>
      <c r="M427" s="861">
        <f t="shared" si="28"/>
        <v>0</v>
      </c>
      <c r="N427" s="868"/>
      <c r="X427" s="718"/>
      <c r="Y427" s="718"/>
      <c r="Z427" s="718"/>
      <c r="AA427" s="827"/>
    </row>
    <row r="428" spans="1:27" s="828" customFormat="1" ht="18" customHeight="1">
      <c r="A428" s="877">
        <f t="shared" si="29"/>
        <v>0</v>
      </c>
      <c r="B428" s="878">
        <f t="shared" si="30"/>
        <v>0</v>
      </c>
      <c r="C428" s="879">
        <f>IF(($P$9-SUM($C$9:C427))&gt;0,$AA$9,0)</f>
        <v>0</v>
      </c>
      <c r="D428" s="880">
        <f>IF(($P$10-SUM($D$9:D427))&gt;0,$AA$10,0)</f>
        <v>0</v>
      </c>
      <c r="E428" s="881">
        <f>IF(P$13&gt;1,"未定",ROUND(((P$9-SUM(C$9:C427))*P$14/100)/12,0))</f>
        <v>0</v>
      </c>
      <c r="F428" s="882">
        <f t="shared" si="27"/>
        <v>0</v>
      </c>
      <c r="G428" s="883" t="s">
        <v>376</v>
      </c>
      <c r="H428" s="884">
        <f>IF(P$13&gt;1,"未定",SUM(E417:E428))</f>
        <v>0</v>
      </c>
      <c r="I428" s="885"/>
      <c r="J428" s="885"/>
      <c r="K428" s="885"/>
      <c r="L428" s="885"/>
      <c r="M428" s="886">
        <f t="shared" si="28"/>
        <v>0</v>
      </c>
      <c r="N428" s="868"/>
      <c r="X428" s="718"/>
      <c r="Y428" s="718"/>
      <c r="Z428" s="718"/>
      <c r="AA428" s="827"/>
    </row>
    <row r="429" spans="1:27" s="828" customFormat="1" ht="18" customHeight="1">
      <c r="A429" s="842">
        <f t="shared" si="29"/>
        <v>0</v>
      </c>
      <c r="B429" s="843">
        <f t="shared" si="30"/>
        <v>0</v>
      </c>
      <c r="C429" s="844">
        <f>IF(($P$9-SUM($C$9:C428))&gt;0,$AA$9,0)</f>
        <v>0</v>
      </c>
      <c r="D429" s="845">
        <f>IF(($P$10-SUM($D$9:D428))&gt;0,$AA$10,0)</f>
        <v>0</v>
      </c>
      <c r="E429" s="846">
        <f>IF(P$13&gt;1,"未定",ROUND(((P$9-SUM(C$9:C428))*P$14/100)/12,0))</f>
        <v>0</v>
      </c>
      <c r="F429" s="847">
        <f t="shared" si="27"/>
        <v>0</v>
      </c>
      <c r="G429" s="1060" t="s">
        <v>34</v>
      </c>
      <c r="H429" s="1061"/>
      <c r="I429" s="848"/>
      <c r="J429" s="848"/>
      <c r="K429" s="848"/>
      <c r="L429" s="848"/>
      <c r="M429" s="850">
        <f t="shared" si="28"/>
        <v>0</v>
      </c>
      <c r="N429" s="868"/>
      <c r="X429" s="718"/>
      <c r="Y429" s="718"/>
      <c r="Z429" s="718"/>
      <c r="AA429" s="827"/>
    </row>
    <row r="430" spans="1:27" s="828" customFormat="1" ht="18" customHeight="1">
      <c r="A430" s="854">
        <f t="shared" si="29"/>
        <v>0</v>
      </c>
      <c r="B430" s="855">
        <f t="shared" si="30"/>
        <v>0</v>
      </c>
      <c r="C430" s="856">
        <f>IF(($P$9-SUM($C$9:C429))&gt;0,$AA$9,0)</f>
        <v>0</v>
      </c>
      <c r="D430" s="857">
        <f>IF(($P$10-SUM($D$9:D429))&gt;0,$AA$10,0)</f>
        <v>0</v>
      </c>
      <c r="E430" s="858">
        <f>IF(P$13&gt;1,"未定",ROUND(((P$9-SUM(C$9:C429))*P$14/100)/12,0))</f>
        <v>0</v>
      </c>
      <c r="F430" s="859">
        <f t="shared" si="27"/>
        <v>0</v>
      </c>
      <c r="G430" s="1062"/>
      <c r="H430" s="1063"/>
      <c r="I430" s="860"/>
      <c r="J430" s="860"/>
      <c r="K430" s="860"/>
      <c r="L430" s="860"/>
      <c r="M430" s="861">
        <f t="shared" si="28"/>
        <v>0</v>
      </c>
      <c r="N430" s="868"/>
      <c r="X430" s="718"/>
      <c r="Y430" s="718"/>
      <c r="Z430" s="718"/>
      <c r="AA430" s="827"/>
    </row>
    <row r="431" spans="1:27" s="828" customFormat="1" ht="18" customHeight="1">
      <c r="A431" s="854">
        <f t="shared" si="29"/>
        <v>0</v>
      </c>
      <c r="B431" s="855">
        <f t="shared" si="30"/>
        <v>0</v>
      </c>
      <c r="C431" s="856">
        <f>IF(($P$9-SUM($C$9:C430))&gt;0,$AA$9,0)</f>
        <v>0</v>
      </c>
      <c r="D431" s="857">
        <f>IF(($P$10-SUM($D$9:D430))&gt;0,$AA$10,0)</f>
        <v>0</v>
      </c>
      <c r="E431" s="858">
        <f>IF(P$13&gt;1,"未定",ROUND(((P$9-SUM(C$9:C430))*P$14/100)/12,0))</f>
        <v>0</v>
      </c>
      <c r="F431" s="859">
        <f t="shared" si="27"/>
        <v>0</v>
      </c>
      <c r="G431" s="1062"/>
      <c r="H431" s="1063"/>
      <c r="I431" s="860"/>
      <c r="J431" s="860"/>
      <c r="K431" s="860"/>
      <c r="L431" s="860"/>
      <c r="M431" s="861">
        <f t="shared" si="28"/>
        <v>0</v>
      </c>
      <c r="N431" s="868"/>
      <c r="X431" s="718"/>
      <c r="Y431" s="718"/>
      <c r="Z431" s="718"/>
      <c r="AA431" s="827"/>
    </row>
    <row r="432" spans="1:27" s="828" customFormat="1" ht="18" customHeight="1">
      <c r="A432" s="854">
        <f t="shared" si="29"/>
        <v>0</v>
      </c>
      <c r="B432" s="855">
        <f t="shared" si="30"/>
        <v>0</v>
      </c>
      <c r="C432" s="856">
        <f>IF(($P$9-SUM($C$9:C431))&gt;0,$AA$9,0)</f>
        <v>0</v>
      </c>
      <c r="D432" s="857">
        <f>IF(($P$10-SUM($D$9:D431))&gt;0,$AA$10,0)</f>
        <v>0</v>
      </c>
      <c r="E432" s="858">
        <f>IF(P$13&gt;1,"未定",ROUND(((P$9-SUM(C$9:C431))*P$14/100)/12,0))</f>
        <v>0</v>
      </c>
      <c r="F432" s="859">
        <f t="shared" si="27"/>
        <v>0</v>
      </c>
      <c r="G432" s="1062"/>
      <c r="H432" s="1063"/>
      <c r="I432" s="860"/>
      <c r="J432" s="860"/>
      <c r="K432" s="860"/>
      <c r="L432" s="860"/>
      <c r="M432" s="861">
        <f t="shared" si="28"/>
        <v>0</v>
      </c>
      <c r="N432" s="868"/>
      <c r="X432" s="718"/>
      <c r="Y432" s="718"/>
      <c r="Z432" s="718"/>
      <c r="AA432" s="827"/>
    </row>
    <row r="433" spans="1:27" s="828" customFormat="1" ht="18" customHeight="1">
      <c r="A433" s="854">
        <f t="shared" si="29"/>
        <v>0</v>
      </c>
      <c r="B433" s="855">
        <f t="shared" si="30"/>
        <v>0</v>
      </c>
      <c r="C433" s="856">
        <f>IF(($P$9-SUM($C$9:C432))&gt;0,$AA$9,0)</f>
        <v>0</v>
      </c>
      <c r="D433" s="857">
        <f>IF(($P$10-SUM($D$9:D432))&gt;0,$AA$10,0)</f>
        <v>0</v>
      </c>
      <c r="E433" s="858">
        <f>IF(P$13&gt;1,"未定",ROUND(((P$9-SUM(C$9:C432))*P$14/100)/12,0))</f>
        <v>0</v>
      </c>
      <c r="F433" s="859">
        <f t="shared" si="27"/>
        <v>0</v>
      </c>
      <c r="G433" s="1062"/>
      <c r="H433" s="1063"/>
      <c r="I433" s="860"/>
      <c r="J433" s="860"/>
      <c r="K433" s="860"/>
      <c r="L433" s="860"/>
      <c r="M433" s="861">
        <f t="shared" si="28"/>
        <v>0</v>
      </c>
      <c r="N433" s="868"/>
      <c r="X433" s="718"/>
      <c r="Y433" s="718"/>
      <c r="Z433" s="718"/>
      <c r="AA433" s="827"/>
    </row>
    <row r="434" spans="1:27" s="828" customFormat="1" ht="18" customHeight="1">
      <c r="A434" s="854">
        <f t="shared" si="29"/>
        <v>0</v>
      </c>
      <c r="B434" s="855">
        <f t="shared" si="30"/>
        <v>0</v>
      </c>
      <c r="C434" s="856">
        <f>IF(($P$9-SUM($C$9:C433))&gt;0,$AA$9,0)</f>
        <v>0</v>
      </c>
      <c r="D434" s="857">
        <f>IF(($P$10-SUM($D$9:D433))&gt;0,$AA$10,0)</f>
        <v>0</v>
      </c>
      <c r="E434" s="858">
        <f>IF(P$13&gt;1,"未定",ROUND(((P$9-SUM(C$9:C433))*P$14/100)/12,0))</f>
        <v>0</v>
      </c>
      <c r="F434" s="859">
        <f t="shared" si="27"/>
        <v>0</v>
      </c>
      <c r="G434" s="1062"/>
      <c r="H434" s="1063"/>
      <c r="I434" s="860"/>
      <c r="J434" s="860"/>
      <c r="K434" s="860"/>
      <c r="L434" s="860"/>
      <c r="M434" s="861">
        <f t="shared" si="28"/>
        <v>0</v>
      </c>
      <c r="N434" s="868"/>
      <c r="X434" s="718"/>
      <c r="Y434" s="718"/>
      <c r="Z434" s="718"/>
      <c r="AA434" s="827"/>
    </row>
    <row r="435" spans="1:27" s="828" customFormat="1" ht="18" customHeight="1">
      <c r="A435" s="854">
        <f t="shared" si="29"/>
        <v>0</v>
      </c>
      <c r="B435" s="855">
        <f t="shared" si="30"/>
        <v>0</v>
      </c>
      <c r="C435" s="856">
        <f>IF(($P$9-SUM($C$9:C434))&gt;0,$AA$9,0)</f>
        <v>0</v>
      </c>
      <c r="D435" s="857">
        <f>IF(($P$10-SUM($D$9:D434))&gt;0,$AA$10,0)</f>
        <v>0</v>
      </c>
      <c r="E435" s="858">
        <f>IF(P$13&gt;1,"未定",ROUND(((P$9-SUM(C$9:C434))*P$14/100)/12,0))</f>
        <v>0</v>
      </c>
      <c r="F435" s="859">
        <f t="shared" si="27"/>
        <v>0</v>
      </c>
      <c r="G435" s="1062"/>
      <c r="H435" s="1063"/>
      <c r="I435" s="860"/>
      <c r="J435" s="860"/>
      <c r="K435" s="860"/>
      <c r="L435" s="860"/>
      <c r="M435" s="861">
        <f t="shared" si="28"/>
        <v>0</v>
      </c>
      <c r="N435" s="868"/>
      <c r="X435" s="718"/>
      <c r="Y435" s="718"/>
      <c r="Z435" s="718"/>
      <c r="AA435" s="827"/>
    </row>
    <row r="436" spans="1:27" s="828" customFormat="1" ht="18" customHeight="1">
      <c r="A436" s="854">
        <f t="shared" si="29"/>
        <v>0</v>
      </c>
      <c r="B436" s="855">
        <f t="shared" si="30"/>
        <v>0</v>
      </c>
      <c r="C436" s="856">
        <f>IF(($P$9-SUM($C$9:C435))&gt;0,$AA$9,0)</f>
        <v>0</v>
      </c>
      <c r="D436" s="857">
        <f>IF(($P$10-SUM($D$9:D435))&gt;0,$AA$10,0)</f>
        <v>0</v>
      </c>
      <c r="E436" s="858">
        <f>IF(P$13&gt;1,"未定",ROUND(((P$9-SUM(C$9:C435))*P$14/100)/12,0))</f>
        <v>0</v>
      </c>
      <c r="F436" s="859">
        <f t="shared" si="27"/>
        <v>0</v>
      </c>
      <c r="G436" s="1062"/>
      <c r="H436" s="1063"/>
      <c r="I436" s="860"/>
      <c r="J436" s="860"/>
      <c r="K436" s="860"/>
      <c r="L436" s="860"/>
      <c r="M436" s="861">
        <f t="shared" si="28"/>
        <v>0</v>
      </c>
      <c r="N436" s="868"/>
      <c r="X436" s="718"/>
      <c r="Y436" s="718"/>
      <c r="Z436" s="718"/>
      <c r="AA436" s="827"/>
    </row>
    <row r="437" spans="1:27" s="828" customFormat="1" ht="18" customHeight="1">
      <c r="A437" s="854">
        <f t="shared" si="29"/>
        <v>0</v>
      </c>
      <c r="B437" s="855">
        <f t="shared" si="30"/>
        <v>0</v>
      </c>
      <c r="C437" s="856">
        <f>IF(($P$9-SUM($C$9:C436))&gt;0,$AA$9,0)</f>
        <v>0</v>
      </c>
      <c r="D437" s="857">
        <f>IF(($P$10-SUM($D$9:D436))&gt;0,$AA$10,0)</f>
        <v>0</v>
      </c>
      <c r="E437" s="858">
        <f>IF(P$13&gt;1,"未定",ROUND(((P$9-SUM(C$9:C436))*P$14/100)/12,0))</f>
        <v>0</v>
      </c>
      <c r="F437" s="859">
        <f t="shared" si="27"/>
        <v>0</v>
      </c>
      <c r="G437" s="1062"/>
      <c r="H437" s="1063"/>
      <c r="I437" s="860"/>
      <c r="J437" s="860"/>
      <c r="K437" s="860"/>
      <c r="L437" s="860"/>
      <c r="M437" s="861">
        <f t="shared" si="28"/>
        <v>0</v>
      </c>
      <c r="N437" s="868"/>
      <c r="X437" s="718"/>
      <c r="Y437" s="718"/>
      <c r="Z437" s="718"/>
      <c r="AA437" s="827"/>
    </row>
    <row r="438" spans="1:27" s="828" customFormat="1" ht="18" customHeight="1">
      <c r="A438" s="854">
        <f t="shared" si="29"/>
        <v>0</v>
      </c>
      <c r="B438" s="855">
        <f t="shared" si="30"/>
        <v>0</v>
      </c>
      <c r="C438" s="856">
        <f>IF(($P$9-SUM($C$9:C437))&gt;0,$AA$9,0)</f>
        <v>0</v>
      </c>
      <c r="D438" s="857">
        <f>IF(($P$10-SUM($D$9:D437))&gt;0,$AA$10,0)</f>
        <v>0</v>
      </c>
      <c r="E438" s="858">
        <f>IF(P$13&gt;1,"未定",ROUND(((P$9-SUM(C$9:C437))*P$14/100)/12,0))</f>
        <v>0</v>
      </c>
      <c r="F438" s="859">
        <f t="shared" si="27"/>
        <v>0</v>
      </c>
      <c r="G438" s="869" t="s">
        <v>362</v>
      </c>
      <c r="H438" s="901">
        <f>IF(P$13&gt;1,"未定",SUM(F429:F440))</f>
        <v>0</v>
      </c>
      <c r="I438" s="860"/>
      <c r="J438" s="860"/>
      <c r="K438" s="860"/>
      <c r="L438" s="860"/>
      <c r="M438" s="861">
        <f t="shared" si="28"/>
        <v>0</v>
      </c>
      <c r="N438" s="868"/>
      <c r="X438" s="718"/>
      <c r="Y438" s="718"/>
      <c r="Z438" s="718"/>
      <c r="AA438" s="827"/>
    </row>
    <row r="439" spans="1:27" s="828" customFormat="1" ht="18" customHeight="1">
      <c r="A439" s="854">
        <f t="shared" si="29"/>
        <v>0</v>
      </c>
      <c r="B439" s="855">
        <f t="shared" si="30"/>
        <v>0</v>
      </c>
      <c r="C439" s="856">
        <f>IF(($P$9-SUM($C$9:C438))&gt;0,$AA$9,0)</f>
        <v>0</v>
      </c>
      <c r="D439" s="857">
        <f>IF(($P$10-SUM($D$9:D438))&gt;0,$AA$10,0)</f>
        <v>0</v>
      </c>
      <c r="E439" s="858">
        <f>IF(P$13&gt;1,"未定",ROUND(((P$9-SUM(C$9:C438))*P$14/100)/12,0))</f>
        <v>0</v>
      </c>
      <c r="F439" s="859">
        <f t="shared" si="27"/>
        <v>0</v>
      </c>
      <c r="G439" s="873" t="s">
        <v>374</v>
      </c>
      <c r="H439" s="874">
        <f>SUM(B429:B440)</f>
        <v>0</v>
      </c>
      <c r="I439" s="860"/>
      <c r="J439" s="860"/>
      <c r="K439" s="860"/>
      <c r="L439" s="860"/>
      <c r="M439" s="861">
        <f t="shared" si="28"/>
        <v>0</v>
      </c>
      <c r="N439" s="868"/>
      <c r="X439" s="718"/>
      <c r="Y439" s="718"/>
      <c r="Z439" s="718"/>
      <c r="AA439" s="827"/>
    </row>
    <row r="440" spans="1:27" s="828" customFormat="1" ht="18" customHeight="1">
      <c r="A440" s="877">
        <f t="shared" si="29"/>
        <v>0</v>
      </c>
      <c r="B440" s="878">
        <f t="shared" si="30"/>
        <v>0</v>
      </c>
      <c r="C440" s="879">
        <f>IF(($P$9-SUM($C$9:C439))&gt;0,$AA$9,0)</f>
        <v>0</v>
      </c>
      <c r="D440" s="880">
        <f>IF(($P$10-SUM($D$9:D439))&gt;0,$AA$10,0)</f>
        <v>0</v>
      </c>
      <c r="E440" s="881">
        <f>IF(P$13&gt;1,"未定",ROUND(((P$9-SUM(C$9:C439))*P$14/100)/12,0))</f>
        <v>0</v>
      </c>
      <c r="F440" s="882">
        <f t="shared" si="27"/>
        <v>0</v>
      </c>
      <c r="G440" s="883" t="s">
        <v>376</v>
      </c>
      <c r="H440" s="884">
        <f>IF(P$13&gt;1,"未定",SUM(E429:E440))</f>
        <v>0</v>
      </c>
      <c r="I440" s="885"/>
      <c r="J440" s="885"/>
      <c r="K440" s="885"/>
      <c r="L440" s="885"/>
      <c r="M440" s="886">
        <f t="shared" si="28"/>
        <v>0</v>
      </c>
      <c r="N440" s="868"/>
      <c r="X440" s="718"/>
      <c r="Y440" s="718"/>
      <c r="Z440" s="718"/>
      <c r="AA440" s="827"/>
    </row>
    <row r="441" spans="1:27" s="828" customFormat="1" ht="18" customHeight="1">
      <c r="A441" s="842">
        <f t="shared" si="29"/>
        <v>0</v>
      </c>
      <c r="B441" s="843">
        <f t="shared" si="30"/>
        <v>0</v>
      </c>
      <c r="C441" s="844">
        <f>IF(($P$9-SUM($C$9:C440))&gt;0,$AA$9,0)</f>
        <v>0</v>
      </c>
      <c r="D441" s="845">
        <f>IF(($P$10-SUM($D$9:D440))&gt;0,$AA$10,0)</f>
        <v>0</v>
      </c>
      <c r="E441" s="846">
        <f>IF(P$13&gt;1,"未定",ROUND(((P$9-SUM(C$9:C440))*P$14/100)/12,0))</f>
        <v>0</v>
      </c>
      <c r="F441" s="847">
        <f t="shared" si="27"/>
        <v>0</v>
      </c>
      <c r="G441" s="1060" t="s">
        <v>35</v>
      </c>
      <c r="H441" s="1061"/>
      <c r="I441" s="848"/>
      <c r="J441" s="848"/>
      <c r="K441" s="848"/>
      <c r="L441" s="848"/>
      <c r="M441" s="850">
        <f t="shared" si="28"/>
        <v>0</v>
      </c>
      <c r="N441" s="868"/>
      <c r="X441" s="718"/>
      <c r="Y441" s="718"/>
      <c r="Z441" s="718"/>
      <c r="AA441" s="827"/>
    </row>
    <row r="442" spans="1:27" s="828" customFormat="1" ht="18" customHeight="1">
      <c r="A442" s="854">
        <f t="shared" si="29"/>
        <v>0</v>
      </c>
      <c r="B442" s="855">
        <f t="shared" si="30"/>
        <v>0</v>
      </c>
      <c r="C442" s="856">
        <f>IF(($P$9-SUM($C$9:C441))&gt;0,$AA$9,0)</f>
        <v>0</v>
      </c>
      <c r="D442" s="857">
        <f>IF(($P$10-SUM($D$9:D441))&gt;0,$AA$10,0)</f>
        <v>0</v>
      </c>
      <c r="E442" s="858">
        <f>IF(P$13&gt;1,"未定",ROUND(((P$9-SUM(C$9:C441))*P$14/100)/12,0))</f>
        <v>0</v>
      </c>
      <c r="F442" s="859">
        <f t="shared" si="27"/>
        <v>0</v>
      </c>
      <c r="G442" s="1062"/>
      <c r="H442" s="1063"/>
      <c r="I442" s="860"/>
      <c r="J442" s="860"/>
      <c r="K442" s="860"/>
      <c r="L442" s="860"/>
      <c r="M442" s="861">
        <f t="shared" si="28"/>
        <v>0</v>
      </c>
      <c r="N442" s="868"/>
      <c r="X442" s="718"/>
      <c r="Y442" s="718"/>
      <c r="Z442" s="718"/>
      <c r="AA442" s="827"/>
    </row>
    <row r="443" spans="1:27" s="828" customFormat="1" ht="18" customHeight="1">
      <c r="A443" s="854">
        <f t="shared" si="29"/>
        <v>0</v>
      </c>
      <c r="B443" s="855">
        <f t="shared" si="30"/>
        <v>0</v>
      </c>
      <c r="C443" s="856">
        <f>IF(($P$9-SUM($C$9:C442))&gt;0,$AA$9,0)</f>
        <v>0</v>
      </c>
      <c r="D443" s="857">
        <f>IF(($P$10-SUM($D$9:D442))&gt;0,$AA$10,0)</f>
        <v>0</v>
      </c>
      <c r="E443" s="858">
        <f>IF(P$13&gt;1,"未定",ROUND(((P$9-SUM(C$9:C442))*P$14/100)/12,0))</f>
        <v>0</v>
      </c>
      <c r="F443" s="859">
        <f t="shared" si="27"/>
        <v>0</v>
      </c>
      <c r="G443" s="1062"/>
      <c r="H443" s="1063"/>
      <c r="I443" s="860"/>
      <c r="J443" s="860"/>
      <c r="K443" s="860"/>
      <c r="L443" s="860"/>
      <c r="M443" s="861">
        <f t="shared" si="28"/>
        <v>0</v>
      </c>
      <c r="N443" s="868"/>
      <c r="X443" s="718"/>
      <c r="Y443" s="718"/>
      <c r="Z443" s="718"/>
      <c r="AA443" s="827"/>
    </row>
    <row r="444" spans="1:27" s="828" customFormat="1" ht="18" customHeight="1">
      <c r="A444" s="854">
        <f t="shared" si="29"/>
        <v>0</v>
      </c>
      <c r="B444" s="855">
        <f t="shared" si="30"/>
        <v>0</v>
      </c>
      <c r="C444" s="856">
        <f>IF(($P$9-SUM($C$9:C443))&gt;0,$AA$9,0)</f>
        <v>0</v>
      </c>
      <c r="D444" s="857">
        <f>IF(($P$10-SUM($D$9:D443))&gt;0,$AA$10,0)</f>
        <v>0</v>
      </c>
      <c r="E444" s="858">
        <f>IF(P$13&gt;1,"未定",ROUND(((P$9-SUM(C$9:C443))*P$14/100)/12,0))</f>
        <v>0</v>
      </c>
      <c r="F444" s="859">
        <f t="shared" si="27"/>
        <v>0</v>
      </c>
      <c r="G444" s="1062"/>
      <c r="H444" s="1063"/>
      <c r="I444" s="860"/>
      <c r="J444" s="860"/>
      <c r="K444" s="860"/>
      <c r="L444" s="860"/>
      <c r="M444" s="861">
        <f t="shared" si="28"/>
        <v>0</v>
      </c>
      <c r="N444" s="868"/>
      <c r="X444" s="718"/>
      <c r="Y444" s="718"/>
      <c r="Z444" s="718"/>
      <c r="AA444" s="827"/>
    </row>
    <row r="445" spans="1:27" s="828" customFormat="1" ht="18" customHeight="1">
      <c r="A445" s="854">
        <f t="shared" si="29"/>
        <v>0</v>
      </c>
      <c r="B445" s="855">
        <f t="shared" si="30"/>
        <v>0</v>
      </c>
      <c r="C445" s="856">
        <f>IF(($P$9-SUM($C$9:C444))&gt;0,$AA$9,0)</f>
        <v>0</v>
      </c>
      <c r="D445" s="857">
        <f>IF(($P$10-SUM($D$9:D444))&gt;0,$AA$10,0)</f>
        <v>0</v>
      </c>
      <c r="E445" s="858">
        <f>IF(P$13&gt;1,"未定",ROUND(((P$9-SUM(C$9:C444))*P$14/100)/12,0))</f>
        <v>0</v>
      </c>
      <c r="F445" s="859">
        <f t="shared" si="27"/>
        <v>0</v>
      </c>
      <c r="G445" s="1062"/>
      <c r="H445" s="1063"/>
      <c r="I445" s="860"/>
      <c r="J445" s="860"/>
      <c r="K445" s="860"/>
      <c r="L445" s="860"/>
      <c r="M445" s="861">
        <f t="shared" si="28"/>
        <v>0</v>
      </c>
      <c r="N445" s="868"/>
      <c r="X445" s="718"/>
      <c r="Y445" s="718"/>
      <c r="Z445" s="718"/>
      <c r="AA445" s="827"/>
    </row>
    <row r="446" spans="1:27" s="828" customFormat="1" ht="18" customHeight="1">
      <c r="A446" s="854">
        <f t="shared" si="29"/>
        <v>0</v>
      </c>
      <c r="B446" s="855">
        <f t="shared" si="30"/>
        <v>0</v>
      </c>
      <c r="C446" s="856">
        <f>IF(($P$9-SUM($C$9:C445))&gt;0,$AA$9,0)</f>
        <v>0</v>
      </c>
      <c r="D446" s="857">
        <f>IF(($P$10-SUM($D$9:D445))&gt;0,$AA$10,0)</f>
        <v>0</v>
      </c>
      <c r="E446" s="858">
        <f>IF(P$13&gt;1,"未定",ROUND(((P$9-SUM(C$9:C445))*P$14/100)/12,0))</f>
        <v>0</v>
      </c>
      <c r="F446" s="859">
        <f t="shared" si="27"/>
        <v>0</v>
      </c>
      <c r="G446" s="1062"/>
      <c r="H446" s="1063"/>
      <c r="I446" s="860"/>
      <c r="J446" s="860"/>
      <c r="K446" s="860"/>
      <c r="L446" s="860"/>
      <c r="M446" s="861">
        <f t="shared" si="28"/>
        <v>0</v>
      </c>
      <c r="N446" s="868"/>
      <c r="X446" s="718"/>
      <c r="Y446" s="718"/>
      <c r="Z446" s="718"/>
      <c r="AA446" s="827"/>
    </row>
    <row r="447" spans="1:27" s="828" customFormat="1" ht="18" customHeight="1">
      <c r="A447" s="854">
        <f t="shared" si="29"/>
        <v>0</v>
      </c>
      <c r="B447" s="855">
        <f t="shared" si="30"/>
        <v>0</v>
      </c>
      <c r="C447" s="856">
        <f>IF(($P$9-SUM($C$9:C446))&gt;0,$AA$9,0)</f>
        <v>0</v>
      </c>
      <c r="D447" s="857">
        <f>IF(($P$10-SUM($D$9:D446))&gt;0,$AA$10,0)</f>
        <v>0</v>
      </c>
      <c r="E447" s="858">
        <f>IF(P$13&gt;1,"未定",ROUND(((P$9-SUM(C$9:C446))*P$14/100)/12,0))</f>
        <v>0</v>
      </c>
      <c r="F447" s="859">
        <f t="shared" si="27"/>
        <v>0</v>
      </c>
      <c r="G447" s="1062"/>
      <c r="H447" s="1063"/>
      <c r="I447" s="860"/>
      <c r="J447" s="860"/>
      <c r="K447" s="860"/>
      <c r="L447" s="860"/>
      <c r="M447" s="861">
        <f t="shared" si="28"/>
        <v>0</v>
      </c>
      <c r="N447" s="868"/>
      <c r="X447" s="718"/>
      <c r="Y447" s="718"/>
      <c r="Z447" s="718"/>
      <c r="AA447" s="827"/>
    </row>
    <row r="448" spans="1:27" s="828" customFormat="1" ht="18" customHeight="1">
      <c r="A448" s="854">
        <f t="shared" si="29"/>
        <v>0</v>
      </c>
      <c r="B448" s="855">
        <f t="shared" si="30"/>
        <v>0</v>
      </c>
      <c r="C448" s="856">
        <f>IF(($P$9-SUM($C$9:C447))&gt;0,$AA$9,0)</f>
        <v>0</v>
      </c>
      <c r="D448" s="857">
        <f>IF(($P$10-SUM($D$9:D447))&gt;0,$AA$10,0)</f>
        <v>0</v>
      </c>
      <c r="E448" s="858">
        <f>IF(P$13&gt;1,"未定",ROUND(((P$9-SUM(C$9:C447))*P$14/100)/12,0))</f>
        <v>0</v>
      </c>
      <c r="F448" s="859">
        <f t="shared" si="27"/>
        <v>0</v>
      </c>
      <c r="G448" s="1062"/>
      <c r="H448" s="1063"/>
      <c r="I448" s="860"/>
      <c r="J448" s="860"/>
      <c r="K448" s="860"/>
      <c r="L448" s="860"/>
      <c r="M448" s="861">
        <f t="shared" si="28"/>
        <v>0</v>
      </c>
      <c r="N448" s="868"/>
      <c r="X448" s="718"/>
      <c r="Y448" s="718"/>
      <c r="Z448" s="718"/>
      <c r="AA448" s="827"/>
    </row>
    <row r="449" spans="1:27" s="828" customFormat="1" ht="18" customHeight="1">
      <c r="A449" s="854">
        <f t="shared" si="29"/>
        <v>0</v>
      </c>
      <c r="B449" s="855">
        <f t="shared" si="30"/>
        <v>0</v>
      </c>
      <c r="C449" s="856">
        <f>IF(($P$9-SUM($C$9:C448))&gt;0,$AA$9,0)</f>
        <v>0</v>
      </c>
      <c r="D449" s="857">
        <f>IF(($P$10-SUM($D$9:D448))&gt;0,$AA$10,0)</f>
        <v>0</v>
      </c>
      <c r="E449" s="858">
        <f>IF(P$13&gt;1,"未定",ROUND(((P$9-SUM(C$9:C448))*P$14/100)/12,0))</f>
        <v>0</v>
      </c>
      <c r="F449" s="859">
        <f aca="true" t="shared" si="31" ref="F449:F476">IF(P$13&gt;1,"未定",B449+E449)</f>
        <v>0</v>
      </c>
      <c r="G449" s="1062"/>
      <c r="H449" s="1063"/>
      <c r="I449" s="860"/>
      <c r="J449" s="860"/>
      <c r="K449" s="860"/>
      <c r="L449" s="860"/>
      <c r="M449" s="861">
        <f t="shared" si="28"/>
        <v>0</v>
      </c>
      <c r="N449" s="868"/>
      <c r="X449" s="718"/>
      <c r="Y449" s="718"/>
      <c r="Z449" s="718"/>
      <c r="AA449" s="827"/>
    </row>
    <row r="450" spans="1:27" s="828" customFormat="1" ht="18" customHeight="1">
      <c r="A450" s="854">
        <f t="shared" si="29"/>
        <v>0</v>
      </c>
      <c r="B450" s="855">
        <f t="shared" si="30"/>
        <v>0</v>
      </c>
      <c r="C450" s="856">
        <f>IF(($P$9-SUM($C$9:C449))&gt;0,$AA$9,0)</f>
        <v>0</v>
      </c>
      <c r="D450" s="857">
        <f>IF(($P$10-SUM($D$9:D449))&gt;0,$AA$10,0)</f>
        <v>0</v>
      </c>
      <c r="E450" s="858">
        <f>IF(P$13&gt;1,"未定",ROUND(((P$9-SUM(C$9:C449))*P$14/100)/12,0))</f>
        <v>0</v>
      </c>
      <c r="F450" s="859">
        <f t="shared" si="31"/>
        <v>0</v>
      </c>
      <c r="G450" s="869" t="s">
        <v>362</v>
      </c>
      <c r="H450" s="901">
        <f>IF(P$13&gt;1,"未定",SUM(F441:F452))</f>
        <v>0</v>
      </c>
      <c r="I450" s="860"/>
      <c r="J450" s="860"/>
      <c r="K450" s="860"/>
      <c r="L450" s="860"/>
      <c r="M450" s="861">
        <f t="shared" si="28"/>
        <v>0</v>
      </c>
      <c r="N450" s="868"/>
      <c r="X450" s="718"/>
      <c r="Y450" s="718"/>
      <c r="Z450" s="718"/>
      <c r="AA450" s="827"/>
    </row>
    <row r="451" spans="1:27" s="828" customFormat="1" ht="18" customHeight="1">
      <c r="A451" s="854">
        <f t="shared" si="29"/>
        <v>0</v>
      </c>
      <c r="B451" s="855">
        <f t="shared" si="30"/>
        <v>0</v>
      </c>
      <c r="C451" s="856">
        <f>IF(($P$9-SUM($C$9:C450))&gt;0,$AA$9,0)</f>
        <v>0</v>
      </c>
      <c r="D451" s="857">
        <f>IF(($P$10-SUM($D$9:D450))&gt;0,$AA$10,0)</f>
        <v>0</v>
      </c>
      <c r="E451" s="858">
        <f>IF(P$13&gt;1,"未定",ROUND(((P$9-SUM(C$9:C450))*P$14/100)/12,0))</f>
        <v>0</v>
      </c>
      <c r="F451" s="859">
        <f t="shared" si="31"/>
        <v>0</v>
      </c>
      <c r="G451" s="873" t="s">
        <v>374</v>
      </c>
      <c r="H451" s="874">
        <f>SUM(B441:B452)</f>
        <v>0</v>
      </c>
      <c r="I451" s="860"/>
      <c r="J451" s="860"/>
      <c r="K451" s="860"/>
      <c r="L451" s="860"/>
      <c r="M451" s="861">
        <f t="shared" si="28"/>
        <v>0</v>
      </c>
      <c r="N451" s="868"/>
      <c r="X451" s="718"/>
      <c r="Y451" s="718"/>
      <c r="Z451" s="718"/>
      <c r="AA451" s="827"/>
    </row>
    <row r="452" spans="1:27" s="828" customFormat="1" ht="18" customHeight="1">
      <c r="A452" s="877">
        <f t="shared" si="29"/>
        <v>0</v>
      </c>
      <c r="B452" s="878">
        <f t="shared" si="30"/>
        <v>0</v>
      </c>
      <c r="C452" s="879">
        <f>IF(($P$9-SUM($C$9:C451))&gt;0,$AA$9,0)</f>
        <v>0</v>
      </c>
      <c r="D452" s="880">
        <f>IF(($P$10-SUM($D$9:D451))&gt;0,$AA$10,0)</f>
        <v>0</v>
      </c>
      <c r="E452" s="881">
        <f>IF(P$13&gt;1,"未定",ROUND(((P$9-SUM(C$9:C451))*P$14/100)/12,0))</f>
        <v>0</v>
      </c>
      <c r="F452" s="882">
        <f t="shared" si="31"/>
        <v>0</v>
      </c>
      <c r="G452" s="883" t="s">
        <v>376</v>
      </c>
      <c r="H452" s="884">
        <f>IF(P$13&gt;1,"未定",SUM(E441:E452))</f>
        <v>0</v>
      </c>
      <c r="I452" s="885"/>
      <c r="J452" s="885"/>
      <c r="K452" s="885"/>
      <c r="L452" s="885"/>
      <c r="M452" s="886">
        <f t="shared" si="28"/>
        <v>0</v>
      </c>
      <c r="N452" s="868"/>
      <c r="X452" s="718"/>
      <c r="Y452" s="718"/>
      <c r="Z452" s="718"/>
      <c r="AA452" s="827"/>
    </row>
    <row r="453" spans="1:27" s="828" customFormat="1" ht="18" customHeight="1">
      <c r="A453" s="842">
        <f t="shared" si="29"/>
        <v>0</v>
      </c>
      <c r="B453" s="843">
        <f t="shared" si="30"/>
        <v>0</v>
      </c>
      <c r="C453" s="844">
        <f>IF(($P$9-SUM($C$9:C452))&gt;0,$AA$9,0)</f>
        <v>0</v>
      </c>
      <c r="D453" s="845">
        <f>IF(($P$10-SUM($D$9:D452))&gt;0,$AA$10,0)</f>
        <v>0</v>
      </c>
      <c r="E453" s="846">
        <f>IF(P$13&gt;1,"未定",ROUND(((P$9-SUM(C$9:C452))*P$14/100)/12,0))</f>
        <v>0</v>
      </c>
      <c r="F453" s="847">
        <f t="shared" si="31"/>
        <v>0</v>
      </c>
      <c r="G453" s="1060" t="s">
        <v>36</v>
      </c>
      <c r="H453" s="1061"/>
      <c r="I453" s="848"/>
      <c r="J453" s="848"/>
      <c r="K453" s="848"/>
      <c r="L453" s="848"/>
      <c r="M453" s="850">
        <f t="shared" si="28"/>
        <v>0</v>
      </c>
      <c r="N453" s="868"/>
      <c r="X453" s="718"/>
      <c r="Y453" s="718"/>
      <c r="Z453" s="718"/>
      <c r="AA453" s="827"/>
    </row>
    <row r="454" spans="1:27" s="828" customFormat="1" ht="18" customHeight="1">
      <c r="A454" s="854">
        <f t="shared" si="29"/>
        <v>0</v>
      </c>
      <c r="B454" s="855">
        <f t="shared" si="30"/>
        <v>0</v>
      </c>
      <c r="C454" s="856">
        <f>IF(($P$9-SUM($C$9:C453))&gt;0,$AA$9,0)</f>
        <v>0</v>
      </c>
      <c r="D454" s="857">
        <f>IF(($P$10-SUM($D$9:D453))&gt;0,$AA$10,0)</f>
        <v>0</v>
      </c>
      <c r="E454" s="858">
        <f>IF(P$13&gt;1,"未定",ROUND(((P$9-SUM(C$9:C453))*P$14/100)/12,0))</f>
        <v>0</v>
      </c>
      <c r="F454" s="859">
        <f t="shared" si="31"/>
        <v>0</v>
      </c>
      <c r="G454" s="1062"/>
      <c r="H454" s="1063"/>
      <c r="I454" s="860"/>
      <c r="J454" s="860"/>
      <c r="K454" s="860"/>
      <c r="L454" s="860"/>
      <c r="M454" s="861">
        <f t="shared" si="28"/>
        <v>0</v>
      </c>
      <c r="N454" s="868"/>
      <c r="X454" s="718"/>
      <c r="Y454" s="718"/>
      <c r="Z454" s="718"/>
      <c r="AA454" s="827"/>
    </row>
    <row r="455" spans="1:27" s="828" customFormat="1" ht="18" customHeight="1">
      <c r="A455" s="854">
        <f t="shared" si="29"/>
        <v>0</v>
      </c>
      <c r="B455" s="855">
        <f t="shared" si="30"/>
        <v>0</v>
      </c>
      <c r="C455" s="856">
        <f>IF(($P$9-SUM($C$9:C454))&gt;0,$AA$9,0)</f>
        <v>0</v>
      </c>
      <c r="D455" s="857">
        <f>IF(($P$10-SUM($D$9:D454))&gt;0,$AA$10,0)</f>
        <v>0</v>
      </c>
      <c r="E455" s="858">
        <f>IF(P$13&gt;1,"未定",ROUND(((P$9-SUM(C$9:C454))*P$14/100)/12,0))</f>
        <v>0</v>
      </c>
      <c r="F455" s="859">
        <f t="shared" si="31"/>
        <v>0</v>
      </c>
      <c r="G455" s="1062"/>
      <c r="H455" s="1063"/>
      <c r="I455" s="860"/>
      <c r="J455" s="860"/>
      <c r="K455" s="860"/>
      <c r="L455" s="860"/>
      <c r="M455" s="861">
        <f t="shared" si="28"/>
        <v>0</v>
      </c>
      <c r="N455" s="868"/>
      <c r="X455" s="718"/>
      <c r="Y455" s="718"/>
      <c r="Z455" s="718"/>
      <c r="AA455" s="827"/>
    </row>
    <row r="456" spans="1:27" s="828" customFormat="1" ht="18" customHeight="1">
      <c r="A456" s="854">
        <f t="shared" si="29"/>
        <v>0</v>
      </c>
      <c r="B456" s="855">
        <f t="shared" si="30"/>
        <v>0</v>
      </c>
      <c r="C456" s="856">
        <f>IF(($P$9-SUM($C$9:C455))&gt;0,$AA$9,0)</f>
        <v>0</v>
      </c>
      <c r="D456" s="857">
        <f>IF(($P$10-SUM($D$9:D455))&gt;0,$AA$10,0)</f>
        <v>0</v>
      </c>
      <c r="E456" s="858">
        <f>IF(P$13&gt;1,"未定",ROUND(((P$9-SUM(C$9:C455))*P$14/100)/12,0))</f>
        <v>0</v>
      </c>
      <c r="F456" s="859">
        <f t="shared" si="31"/>
        <v>0</v>
      </c>
      <c r="G456" s="1062"/>
      <c r="H456" s="1063"/>
      <c r="I456" s="860"/>
      <c r="J456" s="860"/>
      <c r="K456" s="860"/>
      <c r="L456" s="860"/>
      <c r="M456" s="861">
        <f t="shared" si="28"/>
        <v>0</v>
      </c>
      <c r="N456" s="868"/>
      <c r="X456" s="718"/>
      <c r="Y456" s="718"/>
      <c r="Z456" s="718"/>
      <c r="AA456" s="827"/>
    </row>
    <row r="457" spans="1:27" s="828" customFormat="1" ht="18" customHeight="1">
      <c r="A457" s="854">
        <f t="shared" si="29"/>
        <v>0</v>
      </c>
      <c r="B457" s="855">
        <f t="shared" si="30"/>
        <v>0</v>
      </c>
      <c r="C457" s="856">
        <f>IF(($P$9-SUM($C$9:C456))&gt;0,$AA$9,0)</f>
        <v>0</v>
      </c>
      <c r="D457" s="857">
        <f>IF(($P$10-SUM($D$9:D456))&gt;0,$AA$10,0)</f>
        <v>0</v>
      </c>
      <c r="E457" s="858">
        <f>IF(P$13&gt;1,"未定",ROUND(((P$9-SUM(C$9:C456))*P$14/100)/12,0))</f>
        <v>0</v>
      </c>
      <c r="F457" s="859">
        <f t="shared" si="31"/>
        <v>0</v>
      </c>
      <c r="G457" s="1062"/>
      <c r="H457" s="1063"/>
      <c r="I457" s="860"/>
      <c r="J457" s="860"/>
      <c r="K457" s="860"/>
      <c r="L457" s="860"/>
      <c r="M457" s="861">
        <f aca="true" t="shared" si="32" ref="M457:M475">SUM(I457:L457)</f>
        <v>0</v>
      </c>
      <c r="N457" s="868"/>
      <c r="X457" s="718"/>
      <c r="Y457" s="718"/>
      <c r="Z457" s="718"/>
      <c r="AA457" s="827"/>
    </row>
    <row r="458" spans="1:27" s="828" customFormat="1" ht="18" customHeight="1">
      <c r="A458" s="854">
        <f aca="true" t="shared" si="33" ref="A458:A476">IF(F458&gt;0,A457+1,0)</f>
        <v>0</v>
      </c>
      <c r="B458" s="855">
        <f t="shared" si="30"/>
        <v>0</v>
      </c>
      <c r="C458" s="856">
        <f>IF(($P$9-SUM($C$9:C457))&gt;0,$AA$9,0)</f>
        <v>0</v>
      </c>
      <c r="D458" s="857">
        <f>IF(($P$10-SUM($D$9:D457))&gt;0,$AA$10,0)</f>
        <v>0</v>
      </c>
      <c r="E458" s="858">
        <f>IF(P$13&gt;1,"未定",ROUND(((P$9-SUM(C$9:C457))*P$14/100)/12,0))</f>
        <v>0</v>
      </c>
      <c r="F458" s="859">
        <f t="shared" si="31"/>
        <v>0</v>
      </c>
      <c r="G458" s="1062"/>
      <c r="H458" s="1063"/>
      <c r="I458" s="860"/>
      <c r="J458" s="860"/>
      <c r="K458" s="860"/>
      <c r="L458" s="860"/>
      <c r="M458" s="861">
        <f t="shared" si="32"/>
        <v>0</v>
      </c>
      <c r="N458" s="868"/>
      <c r="X458" s="718"/>
      <c r="Y458" s="718"/>
      <c r="Z458" s="718"/>
      <c r="AA458" s="827"/>
    </row>
    <row r="459" spans="1:27" s="828" customFormat="1" ht="18" customHeight="1">
      <c r="A459" s="854">
        <f t="shared" si="33"/>
        <v>0</v>
      </c>
      <c r="B459" s="855">
        <f t="shared" si="30"/>
        <v>0</v>
      </c>
      <c r="C459" s="856">
        <f>IF(($P$9-SUM($C$9:C458))&gt;0,$AA$9,0)</f>
        <v>0</v>
      </c>
      <c r="D459" s="857">
        <f>IF(($P$10-SUM($D$9:D458))&gt;0,$AA$10,0)</f>
        <v>0</v>
      </c>
      <c r="E459" s="858">
        <f>IF(P$13&gt;1,"未定",ROUND(((P$9-SUM(C$9:C458))*P$14/100)/12,0))</f>
        <v>0</v>
      </c>
      <c r="F459" s="859">
        <f t="shared" si="31"/>
        <v>0</v>
      </c>
      <c r="G459" s="1062"/>
      <c r="H459" s="1063"/>
      <c r="I459" s="860"/>
      <c r="J459" s="860"/>
      <c r="K459" s="860"/>
      <c r="L459" s="860"/>
      <c r="M459" s="861">
        <f t="shared" si="32"/>
        <v>0</v>
      </c>
      <c r="N459" s="868"/>
      <c r="X459" s="718"/>
      <c r="Y459" s="718"/>
      <c r="Z459" s="718"/>
      <c r="AA459" s="827"/>
    </row>
    <row r="460" spans="1:27" s="828" customFormat="1" ht="18" customHeight="1">
      <c r="A460" s="854">
        <f t="shared" si="33"/>
        <v>0</v>
      </c>
      <c r="B460" s="855">
        <f t="shared" si="30"/>
        <v>0</v>
      </c>
      <c r="C460" s="856">
        <f>IF(($P$9-SUM($C$9:C459))&gt;0,$AA$9,0)</f>
        <v>0</v>
      </c>
      <c r="D460" s="857">
        <f>IF(($P$10-SUM($D$9:D459))&gt;0,$AA$10,0)</f>
        <v>0</v>
      </c>
      <c r="E460" s="858">
        <f>IF(P$13&gt;1,"未定",ROUND(((P$9-SUM(C$9:C459))*P$14/100)/12,0))</f>
        <v>0</v>
      </c>
      <c r="F460" s="859">
        <f t="shared" si="31"/>
        <v>0</v>
      </c>
      <c r="G460" s="1062"/>
      <c r="H460" s="1063"/>
      <c r="I460" s="860"/>
      <c r="J460" s="860"/>
      <c r="K460" s="860"/>
      <c r="L460" s="860"/>
      <c r="M460" s="861">
        <f t="shared" si="32"/>
        <v>0</v>
      </c>
      <c r="N460" s="868"/>
      <c r="X460" s="718"/>
      <c r="Y460" s="718"/>
      <c r="Z460" s="718"/>
      <c r="AA460" s="827"/>
    </row>
    <row r="461" spans="1:27" s="828" customFormat="1" ht="18" customHeight="1">
      <c r="A461" s="854">
        <f t="shared" si="33"/>
        <v>0</v>
      </c>
      <c r="B461" s="855">
        <f t="shared" si="30"/>
        <v>0</v>
      </c>
      <c r="C461" s="856">
        <f>IF(($P$9-SUM($C$9:C460))&gt;0,$AA$9,0)</f>
        <v>0</v>
      </c>
      <c r="D461" s="857">
        <f>IF(($P$10-SUM($D$9:D460))&gt;0,$AA$10,0)</f>
        <v>0</v>
      </c>
      <c r="E461" s="858">
        <f>IF(P$13&gt;1,"未定",ROUND(((P$9-SUM(C$9:C460))*P$14/100)/12,0))</f>
        <v>0</v>
      </c>
      <c r="F461" s="859">
        <f t="shared" si="31"/>
        <v>0</v>
      </c>
      <c r="G461" s="1062"/>
      <c r="H461" s="1063"/>
      <c r="I461" s="860"/>
      <c r="J461" s="860"/>
      <c r="K461" s="860"/>
      <c r="L461" s="860"/>
      <c r="M461" s="861">
        <f t="shared" si="32"/>
        <v>0</v>
      </c>
      <c r="N461" s="868"/>
      <c r="X461" s="718"/>
      <c r="Y461" s="718"/>
      <c r="Z461" s="718"/>
      <c r="AA461" s="827"/>
    </row>
    <row r="462" spans="1:27" s="828" customFormat="1" ht="18" customHeight="1">
      <c r="A462" s="854">
        <f t="shared" si="33"/>
        <v>0</v>
      </c>
      <c r="B462" s="855">
        <f t="shared" si="30"/>
        <v>0</v>
      </c>
      <c r="C462" s="856">
        <f>IF(($P$9-SUM($C$9:C461))&gt;0,$AA$9,0)</f>
        <v>0</v>
      </c>
      <c r="D462" s="857">
        <f>IF(($P$10-SUM($D$9:D461))&gt;0,$AA$10,0)</f>
        <v>0</v>
      </c>
      <c r="E462" s="858">
        <f>IF(P$13&gt;1,"未定",ROUND(((P$9-SUM(C$9:C461))*P$14/100)/12,0))</f>
        <v>0</v>
      </c>
      <c r="F462" s="859">
        <f t="shared" si="31"/>
        <v>0</v>
      </c>
      <c r="G462" s="869" t="s">
        <v>362</v>
      </c>
      <c r="H462" s="901">
        <f>IF(P$13&gt;1,"未定",SUM(F453:F464))</f>
        <v>0</v>
      </c>
      <c r="I462" s="860"/>
      <c r="J462" s="860"/>
      <c r="K462" s="860"/>
      <c r="L462" s="860"/>
      <c r="M462" s="861">
        <f t="shared" si="32"/>
        <v>0</v>
      </c>
      <c r="N462" s="868"/>
      <c r="X462" s="718"/>
      <c r="Y462" s="718"/>
      <c r="Z462" s="718"/>
      <c r="AA462" s="827"/>
    </row>
    <row r="463" spans="1:27" s="828" customFormat="1" ht="18" customHeight="1">
      <c r="A463" s="854">
        <f t="shared" si="33"/>
        <v>0</v>
      </c>
      <c r="B463" s="855">
        <f t="shared" si="30"/>
        <v>0</v>
      </c>
      <c r="C463" s="856">
        <f>IF(($P$9-SUM($C$9:C462))&gt;0,$AA$9,0)</f>
        <v>0</v>
      </c>
      <c r="D463" s="857">
        <f>IF(($P$10-SUM($D$9:D462))&gt;0,$AA$10,0)</f>
        <v>0</v>
      </c>
      <c r="E463" s="858">
        <f>IF(P$13&gt;1,"未定",ROUND(((P$9-SUM(C$9:C462))*P$14/100)/12,0))</f>
        <v>0</v>
      </c>
      <c r="F463" s="859">
        <f t="shared" si="31"/>
        <v>0</v>
      </c>
      <c r="G463" s="873" t="s">
        <v>374</v>
      </c>
      <c r="H463" s="874">
        <f>SUM(B453:B464)</f>
        <v>0</v>
      </c>
      <c r="I463" s="860"/>
      <c r="J463" s="860"/>
      <c r="K463" s="860"/>
      <c r="L463" s="860"/>
      <c r="M463" s="861">
        <f t="shared" si="32"/>
        <v>0</v>
      </c>
      <c r="N463" s="868"/>
      <c r="X463" s="718"/>
      <c r="Y463" s="718"/>
      <c r="Z463" s="718"/>
      <c r="AA463" s="827"/>
    </row>
    <row r="464" spans="1:27" s="828" customFormat="1" ht="18" customHeight="1">
      <c r="A464" s="877">
        <f t="shared" si="33"/>
        <v>0</v>
      </c>
      <c r="B464" s="878">
        <f t="shared" si="30"/>
        <v>0</v>
      </c>
      <c r="C464" s="879">
        <f>IF(($P$9-SUM($C$9:C463))&gt;0,$AA$9,0)</f>
        <v>0</v>
      </c>
      <c r="D464" s="880">
        <f>IF(($P$10-SUM($D$9:D463))&gt;0,$AA$10,0)</f>
        <v>0</v>
      </c>
      <c r="E464" s="881">
        <f>IF(P$13&gt;1,"未定",ROUND(((P$9-SUM(C$9:C463))*P$14/100)/12,0))</f>
        <v>0</v>
      </c>
      <c r="F464" s="882">
        <f t="shared" si="31"/>
        <v>0</v>
      </c>
      <c r="G464" s="883" t="s">
        <v>376</v>
      </c>
      <c r="H464" s="884">
        <f>IF(P$13&gt;1,"未定",SUM(E453:E464))</f>
        <v>0</v>
      </c>
      <c r="I464" s="885"/>
      <c r="J464" s="885"/>
      <c r="K464" s="885"/>
      <c r="L464" s="885"/>
      <c r="M464" s="886">
        <f t="shared" si="32"/>
        <v>0</v>
      </c>
      <c r="N464" s="868"/>
      <c r="X464" s="718"/>
      <c r="Y464" s="718"/>
      <c r="Z464" s="718"/>
      <c r="AA464" s="827"/>
    </row>
    <row r="465" spans="1:27" s="828" customFormat="1" ht="18" customHeight="1">
      <c r="A465" s="842">
        <f t="shared" si="33"/>
        <v>0</v>
      </c>
      <c r="B465" s="843">
        <f t="shared" si="30"/>
        <v>0</v>
      </c>
      <c r="C465" s="844">
        <f>IF(($P$9-SUM($C$9:C464))&gt;0,$AA$9,0)</f>
        <v>0</v>
      </c>
      <c r="D465" s="845">
        <f>IF(($P$10-SUM($D$9:D464))&gt;0,$AA$10,0)</f>
        <v>0</v>
      </c>
      <c r="E465" s="846">
        <f>IF(P$13&gt;1,"未定",ROUND(((P$9-SUM(C$9:C464))*P$14/100)/12,0))</f>
        <v>0</v>
      </c>
      <c r="F465" s="847">
        <f t="shared" si="31"/>
        <v>0</v>
      </c>
      <c r="G465" s="1060" t="s">
        <v>37</v>
      </c>
      <c r="H465" s="1061"/>
      <c r="I465" s="848"/>
      <c r="J465" s="848"/>
      <c r="K465" s="848"/>
      <c r="L465" s="848"/>
      <c r="M465" s="850">
        <f t="shared" si="32"/>
        <v>0</v>
      </c>
      <c r="N465" s="868"/>
      <c r="X465" s="718"/>
      <c r="Y465" s="718"/>
      <c r="Z465" s="718"/>
      <c r="AA465" s="827"/>
    </row>
    <row r="466" spans="1:27" s="828" customFormat="1" ht="18" customHeight="1">
      <c r="A466" s="854">
        <f t="shared" si="33"/>
        <v>0</v>
      </c>
      <c r="B466" s="855">
        <f t="shared" si="30"/>
        <v>0</v>
      </c>
      <c r="C466" s="856">
        <f>IF(($P$9-SUM($C$9:C465))&gt;0,$AA$9,0)</f>
        <v>0</v>
      </c>
      <c r="D466" s="857">
        <f>IF(($P$10-SUM($D$9:D465))&gt;0,$AA$10,0)</f>
        <v>0</v>
      </c>
      <c r="E466" s="858">
        <f>IF(P$13&gt;1,"未定",ROUND(((P$9-SUM(C$9:C465))*P$14/100)/12,0))</f>
        <v>0</v>
      </c>
      <c r="F466" s="859">
        <f t="shared" si="31"/>
        <v>0</v>
      </c>
      <c r="G466" s="1062"/>
      <c r="H466" s="1063"/>
      <c r="I466" s="860"/>
      <c r="J466" s="860"/>
      <c r="K466" s="860"/>
      <c r="L466" s="860"/>
      <c r="M466" s="861">
        <f t="shared" si="32"/>
        <v>0</v>
      </c>
      <c r="N466" s="868"/>
      <c r="X466" s="718"/>
      <c r="Y466" s="718"/>
      <c r="Z466" s="718"/>
      <c r="AA466" s="827"/>
    </row>
    <row r="467" spans="1:27" s="828" customFormat="1" ht="18" customHeight="1">
      <c r="A467" s="854">
        <f t="shared" si="33"/>
        <v>0</v>
      </c>
      <c r="B467" s="855">
        <f t="shared" si="30"/>
        <v>0</v>
      </c>
      <c r="C467" s="856">
        <f>IF(($P$9-SUM($C$9:C466))&gt;0,$AA$9,0)</f>
        <v>0</v>
      </c>
      <c r="D467" s="857">
        <f>IF(($P$10-SUM($D$9:D466))&gt;0,$AA$10,0)</f>
        <v>0</v>
      </c>
      <c r="E467" s="858">
        <f>IF(P$13&gt;1,"未定",ROUND(((P$9-SUM(C$9:C466))*P$14/100)/12,0))</f>
        <v>0</v>
      </c>
      <c r="F467" s="859">
        <f t="shared" si="31"/>
        <v>0</v>
      </c>
      <c r="G467" s="1062"/>
      <c r="H467" s="1063"/>
      <c r="I467" s="860"/>
      <c r="J467" s="860"/>
      <c r="K467" s="860"/>
      <c r="L467" s="860"/>
      <c r="M467" s="861">
        <f t="shared" si="32"/>
        <v>0</v>
      </c>
      <c r="N467" s="868"/>
      <c r="X467" s="718"/>
      <c r="Y467" s="718"/>
      <c r="Z467" s="718"/>
      <c r="AA467" s="827"/>
    </row>
    <row r="468" spans="1:27" s="828" customFormat="1" ht="18" customHeight="1">
      <c r="A468" s="854">
        <f t="shared" si="33"/>
        <v>0</v>
      </c>
      <c r="B468" s="855">
        <f t="shared" si="30"/>
        <v>0</v>
      </c>
      <c r="C468" s="856">
        <f>IF(($P$9-SUM($C$9:C467))&gt;0,$AA$9,0)</f>
        <v>0</v>
      </c>
      <c r="D468" s="857">
        <f>IF(($P$10-SUM($D$9:D467))&gt;0,$AA$10,0)</f>
        <v>0</v>
      </c>
      <c r="E468" s="858">
        <f>IF(P$13&gt;1,"未定",ROUND(((P$9-SUM(C$9:C467))*P$14/100)/12,0))</f>
        <v>0</v>
      </c>
      <c r="F468" s="859">
        <f t="shared" si="31"/>
        <v>0</v>
      </c>
      <c r="G468" s="1062"/>
      <c r="H468" s="1063"/>
      <c r="I468" s="860"/>
      <c r="J468" s="860"/>
      <c r="K468" s="860"/>
      <c r="L468" s="860"/>
      <c r="M468" s="861">
        <f t="shared" si="32"/>
        <v>0</v>
      </c>
      <c r="N468" s="868"/>
      <c r="X468" s="718"/>
      <c r="Y468" s="718"/>
      <c r="Z468" s="718"/>
      <c r="AA468" s="827"/>
    </row>
    <row r="469" spans="1:27" s="828" customFormat="1" ht="18" customHeight="1">
      <c r="A469" s="854">
        <f t="shared" si="33"/>
        <v>0</v>
      </c>
      <c r="B469" s="855">
        <f t="shared" si="30"/>
        <v>0</v>
      </c>
      <c r="C469" s="856">
        <f>IF(($P$9-SUM($C$9:C468))&gt;0,$AA$9,0)</f>
        <v>0</v>
      </c>
      <c r="D469" s="857">
        <f>IF(($P$10-SUM($D$9:D468))&gt;0,$AA$10,0)</f>
        <v>0</v>
      </c>
      <c r="E469" s="858">
        <f>IF(P$13&gt;1,"未定",ROUND(((P$9-SUM(C$9:C468))*P$14/100)/12,0))</f>
        <v>0</v>
      </c>
      <c r="F469" s="859">
        <f t="shared" si="31"/>
        <v>0</v>
      </c>
      <c r="G469" s="1062"/>
      <c r="H469" s="1063"/>
      <c r="I469" s="860"/>
      <c r="J469" s="860"/>
      <c r="K469" s="860"/>
      <c r="L469" s="860"/>
      <c r="M469" s="861">
        <f t="shared" si="32"/>
        <v>0</v>
      </c>
      <c r="N469" s="868"/>
      <c r="X469" s="718"/>
      <c r="Y469" s="718"/>
      <c r="Z469" s="718"/>
      <c r="AA469" s="827"/>
    </row>
    <row r="470" spans="1:27" s="828" customFormat="1" ht="18" customHeight="1">
      <c r="A470" s="854">
        <f t="shared" si="33"/>
        <v>0</v>
      </c>
      <c r="B470" s="855">
        <f t="shared" si="30"/>
        <v>0</v>
      </c>
      <c r="C470" s="856">
        <f>IF(($P$9-SUM($C$9:C469))&gt;0,$AA$9,0)</f>
        <v>0</v>
      </c>
      <c r="D470" s="857">
        <f>IF(($P$10-SUM($D$9:D469))&gt;0,$AA$10,0)</f>
        <v>0</v>
      </c>
      <c r="E470" s="858">
        <f>IF(P$13&gt;1,"未定",ROUND(((P$9-SUM(C$9:C469))*P$14/100)/12,0))</f>
        <v>0</v>
      </c>
      <c r="F470" s="859">
        <f t="shared" si="31"/>
        <v>0</v>
      </c>
      <c r="G470" s="1062"/>
      <c r="H470" s="1063"/>
      <c r="I470" s="860"/>
      <c r="J470" s="860"/>
      <c r="K470" s="860"/>
      <c r="L470" s="860"/>
      <c r="M470" s="861">
        <f t="shared" si="32"/>
        <v>0</v>
      </c>
      <c r="N470" s="868"/>
      <c r="X470" s="718"/>
      <c r="Y470" s="718"/>
      <c r="Z470" s="718"/>
      <c r="AA470" s="827"/>
    </row>
    <row r="471" spans="1:27" s="828" customFormat="1" ht="18" customHeight="1">
      <c r="A471" s="854">
        <f t="shared" si="33"/>
        <v>0</v>
      </c>
      <c r="B471" s="855">
        <f t="shared" si="30"/>
        <v>0</v>
      </c>
      <c r="C471" s="856">
        <f>IF(($P$9-SUM($C$9:C470))&gt;0,$AA$9,0)</f>
        <v>0</v>
      </c>
      <c r="D471" s="857">
        <f>IF(($P$10-SUM($D$9:D470))&gt;0,$AA$10,0)</f>
        <v>0</v>
      </c>
      <c r="E471" s="858">
        <f>IF(P$13&gt;1,"未定",ROUND(((P$9-SUM(C$9:C470))*P$14/100)/12,0))</f>
        <v>0</v>
      </c>
      <c r="F471" s="859">
        <f t="shared" si="31"/>
        <v>0</v>
      </c>
      <c r="G471" s="1062"/>
      <c r="H471" s="1063"/>
      <c r="I471" s="860"/>
      <c r="J471" s="860"/>
      <c r="K471" s="860"/>
      <c r="L471" s="860"/>
      <c r="M471" s="861">
        <f t="shared" si="32"/>
        <v>0</v>
      </c>
      <c r="N471" s="868"/>
      <c r="X471" s="718"/>
      <c r="Y471" s="718"/>
      <c r="Z471" s="718"/>
      <c r="AA471" s="827"/>
    </row>
    <row r="472" spans="1:27" s="828" customFormat="1" ht="18" customHeight="1">
      <c r="A472" s="854">
        <f t="shared" si="33"/>
        <v>0</v>
      </c>
      <c r="B472" s="855">
        <f t="shared" si="30"/>
        <v>0</v>
      </c>
      <c r="C472" s="856">
        <f>IF(($P$9-SUM($C$9:C471))&gt;0,$AA$9,0)</f>
        <v>0</v>
      </c>
      <c r="D472" s="857">
        <f>IF(($P$10-SUM($D$9:D471))&gt;0,$AA$10,0)</f>
        <v>0</v>
      </c>
      <c r="E472" s="858">
        <f>IF(P$13&gt;1,"未定",ROUND(((P$9-SUM(C$9:C471))*P$14/100)/12,0))</f>
        <v>0</v>
      </c>
      <c r="F472" s="859">
        <f t="shared" si="31"/>
        <v>0</v>
      </c>
      <c r="G472" s="1062"/>
      <c r="H472" s="1063"/>
      <c r="I472" s="860"/>
      <c r="J472" s="860"/>
      <c r="K472" s="860"/>
      <c r="L472" s="860"/>
      <c r="M472" s="861">
        <f t="shared" si="32"/>
        <v>0</v>
      </c>
      <c r="N472" s="868"/>
      <c r="X472" s="718"/>
      <c r="Y472" s="718"/>
      <c r="Z472" s="718"/>
      <c r="AA472" s="827"/>
    </row>
    <row r="473" spans="1:27" s="828" customFormat="1" ht="18" customHeight="1">
      <c r="A473" s="854">
        <f t="shared" si="33"/>
        <v>0</v>
      </c>
      <c r="B473" s="855">
        <f t="shared" si="30"/>
        <v>0</v>
      </c>
      <c r="C473" s="856">
        <f>IF(($P$9-SUM($C$9:C472))&gt;0,$AA$9,0)</f>
        <v>0</v>
      </c>
      <c r="D473" s="857">
        <f>IF(($P$10-SUM($D$9:D472))&gt;0,$AA$10,0)</f>
        <v>0</v>
      </c>
      <c r="E473" s="858">
        <f>IF(P$13&gt;1,"未定",ROUND(((P$9-SUM(C$9:C472))*P$14/100)/12,0))</f>
        <v>0</v>
      </c>
      <c r="F473" s="859">
        <f t="shared" si="31"/>
        <v>0</v>
      </c>
      <c r="G473" s="1062"/>
      <c r="H473" s="1063"/>
      <c r="I473" s="860"/>
      <c r="J473" s="860"/>
      <c r="K473" s="860"/>
      <c r="L473" s="860"/>
      <c r="M473" s="861">
        <f t="shared" si="32"/>
        <v>0</v>
      </c>
      <c r="N473" s="868"/>
      <c r="X473" s="718"/>
      <c r="Y473" s="718"/>
      <c r="Z473" s="718"/>
      <c r="AA473" s="827"/>
    </row>
    <row r="474" spans="1:27" s="828" customFormat="1" ht="18" customHeight="1">
      <c r="A474" s="854">
        <f t="shared" si="33"/>
        <v>0</v>
      </c>
      <c r="B474" s="855">
        <f t="shared" si="30"/>
        <v>0</v>
      </c>
      <c r="C474" s="856">
        <f>IF(($P$9-SUM($C$9:C473))&gt;0,$AA$9,0)</f>
        <v>0</v>
      </c>
      <c r="D474" s="857">
        <f>IF(($P$10-SUM($D$9:D473))&gt;0,$AA$10,0)</f>
        <v>0</v>
      </c>
      <c r="E474" s="858">
        <f>IF(P$13&gt;1,"未定",ROUND(((P$9-SUM(C$9:C473))*P$14/100)/12,0))</f>
        <v>0</v>
      </c>
      <c r="F474" s="859">
        <f t="shared" si="31"/>
        <v>0</v>
      </c>
      <c r="G474" s="869" t="s">
        <v>362</v>
      </c>
      <c r="H474" s="901">
        <f>IF(P$13&gt;1,"未定",SUM(F465:F476))</f>
        <v>0</v>
      </c>
      <c r="I474" s="860"/>
      <c r="J474" s="860"/>
      <c r="K474" s="860"/>
      <c r="L474" s="860"/>
      <c r="M474" s="861">
        <f t="shared" si="32"/>
        <v>0</v>
      </c>
      <c r="N474" s="868"/>
      <c r="X474" s="718"/>
      <c r="Y474" s="718"/>
      <c r="Z474" s="718"/>
      <c r="AA474" s="827"/>
    </row>
    <row r="475" spans="1:27" s="828" customFormat="1" ht="18" customHeight="1">
      <c r="A475" s="854">
        <f t="shared" si="33"/>
        <v>0</v>
      </c>
      <c r="B475" s="855">
        <f t="shared" si="30"/>
        <v>0</v>
      </c>
      <c r="C475" s="856">
        <f>IF(($P$9-SUM($C$9:C474))&gt;0,$AA$9,0)</f>
        <v>0</v>
      </c>
      <c r="D475" s="857">
        <f>IF(($P$10-SUM($D$9:D474))&gt;0,$AA$10,0)</f>
        <v>0</v>
      </c>
      <c r="E475" s="858">
        <f>IF(P$13&gt;1,"未定",ROUND(((P$9-SUM(C$9:C474))*P$14/100)/12,0))</f>
        <v>0</v>
      </c>
      <c r="F475" s="859">
        <f t="shared" si="31"/>
        <v>0</v>
      </c>
      <c r="G475" s="873" t="s">
        <v>374</v>
      </c>
      <c r="H475" s="874">
        <f>SUM(B465:B476)</f>
        <v>0</v>
      </c>
      <c r="I475" s="860"/>
      <c r="J475" s="860"/>
      <c r="K475" s="860"/>
      <c r="L475" s="860"/>
      <c r="M475" s="861">
        <f t="shared" si="32"/>
        <v>0</v>
      </c>
      <c r="N475" s="868"/>
      <c r="X475" s="718"/>
      <c r="Y475" s="718"/>
      <c r="Z475" s="718"/>
      <c r="AA475" s="827"/>
    </row>
    <row r="476" spans="1:27" s="828" customFormat="1" ht="18" customHeight="1">
      <c r="A476" s="877">
        <f t="shared" si="33"/>
        <v>0</v>
      </c>
      <c r="B476" s="878">
        <f t="shared" si="30"/>
        <v>0</v>
      </c>
      <c r="C476" s="879">
        <f>IF(($P$9-SUM($C$9:C475))&gt;0,$AA$9,0)</f>
        <v>0</v>
      </c>
      <c r="D476" s="880">
        <f>IF(($P$10-SUM($D$9:D475))&gt;0,$AA$10,0)</f>
        <v>0</v>
      </c>
      <c r="E476" s="881">
        <f>IF(P$13&gt;1,"未定",ROUND(((P$9-SUM(C$9:C475))*P$14/100)/12,0))</f>
        <v>0</v>
      </c>
      <c r="F476" s="882">
        <f t="shared" si="31"/>
        <v>0</v>
      </c>
      <c r="G476" s="883" t="s">
        <v>376</v>
      </c>
      <c r="H476" s="884">
        <f>IF(P$13&gt;1,"未定",SUM(E465:E476))</f>
        <v>0</v>
      </c>
      <c r="I476" s="885"/>
      <c r="J476" s="885"/>
      <c r="K476" s="885"/>
      <c r="L476" s="885"/>
      <c r="M476" s="886">
        <f>SUM(I476:L476)</f>
        <v>0</v>
      </c>
      <c r="N476" s="868"/>
      <c r="X476" s="718"/>
      <c r="Y476" s="718"/>
      <c r="Z476" s="718"/>
      <c r="AA476" s="827"/>
    </row>
    <row r="477" spans="1:27" s="828" customFormat="1" ht="18.75" customHeight="1">
      <c r="A477" s="836" t="s">
        <v>608</v>
      </c>
      <c r="B477" s="902">
        <f>SUM(B9:B476)</f>
        <v>1080900</v>
      </c>
      <c r="C477" s="903">
        <f>SUM(C9:C476)</f>
        <v>1080900</v>
      </c>
      <c r="D477" s="904">
        <f>SUM(D9:D476)</f>
        <v>0</v>
      </c>
      <c r="E477" s="905">
        <f>IF(P$13&gt;1,"未定",SUM(E9:E476))</f>
        <v>124837</v>
      </c>
      <c r="F477" s="906">
        <f>IF(P13&gt;1,"未定",SUM(F9:F476))</f>
        <v>1205737</v>
      </c>
      <c r="G477" s="1116">
        <f>IF(P13&gt;1,"未定",SUM(G478:H479))</f>
        <v>1205737</v>
      </c>
      <c r="H477" s="1117"/>
      <c r="I477" s="907">
        <f>SUM(I9:I476)</f>
        <v>0</v>
      </c>
      <c r="J477" s="908">
        <f>SUM(J9:J476)</f>
        <v>0</v>
      </c>
      <c r="K477" s="908">
        <f>SUM(K9:K476)</f>
        <v>0</v>
      </c>
      <c r="L477" s="908">
        <f>SUM(L9:L476)</f>
        <v>0</v>
      </c>
      <c r="M477" s="908">
        <f>SUM(M9:M476)</f>
        <v>0</v>
      </c>
      <c r="N477" s="868"/>
      <c r="X477" s="718"/>
      <c r="Y477" s="718"/>
      <c r="Z477" s="718"/>
      <c r="AA477" s="827"/>
    </row>
    <row r="478" spans="1:27" s="828" customFormat="1" ht="22.5" customHeight="1">
      <c r="A478" s="1090" t="s">
        <v>324</v>
      </c>
      <c r="B478" s="1123"/>
      <c r="C478" s="1124"/>
      <c r="D478" s="1125"/>
      <c r="E478" s="1094" t="s">
        <v>351</v>
      </c>
      <c r="F478" s="1129"/>
      <c r="G478" s="1130">
        <f>B477</f>
        <v>1080900</v>
      </c>
      <c r="H478" s="1131"/>
      <c r="I478" s="909"/>
      <c r="J478" s="909"/>
      <c r="K478" s="909"/>
      <c r="L478" s="909"/>
      <c r="M478" s="910">
        <f>SUM(I478:L478)</f>
        <v>0</v>
      </c>
      <c r="N478" s="868"/>
      <c r="X478" s="718"/>
      <c r="Y478" s="718"/>
      <c r="Z478" s="718"/>
      <c r="AA478" s="827"/>
    </row>
    <row r="479" spans="1:27" s="828" customFormat="1" ht="22.5" customHeight="1">
      <c r="A479" s="1092"/>
      <c r="B479" s="1126"/>
      <c r="C479" s="1127"/>
      <c r="D479" s="1128"/>
      <c r="E479" s="1094" t="s">
        <v>352</v>
      </c>
      <c r="F479" s="1129"/>
      <c r="G479" s="1130">
        <f>E477</f>
        <v>124837</v>
      </c>
      <c r="H479" s="1131"/>
      <c r="I479" s="909"/>
      <c r="J479" s="909"/>
      <c r="K479" s="909"/>
      <c r="L479" s="909"/>
      <c r="M479" s="911">
        <f>SUM(I479:L479)</f>
        <v>0</v>
      </c>
      <c r="N479" s="912"/>
      <c r="X479" s="718"/>
      <c r="Y479" s="718"/>
      <c r="Z479" s="718"/>
      <c r="AA479" s="827"/>
    </row>
    <row r="480" spans="15:22" ht="5.25" customHeight="1">
      <c r="O480" s="828"/>
      <c r="P480" s="828"/>
      <c r="Q480" s="828"/>
      <c r="R480" s="828"/>
      <c r="S480" s="828"/>
      <c r="T480" s="828"/>
      <c r="U480" s="828"/>
      <c r="V480" s="828"/>
    </row>
    <row r="481" spans="1:22" ht="32.25" customHeight="1">
      <c r="A481" s="914" t="s">
        <v>38</v>
      </c>
      <c r="B481" s="1118" t="s">
        <v>39</v>
      </c>
      <c r="C481" s="1119"/>
      <c r="D481" s="1119"/>
      <c r="E481" s="1119"/>
      <c r="F481" s="1119"/>
      <c r="G481" s="1119"/>
      <c r="H481" s="1119"/>
      <c r="I481" s="1119"/>
      <c r="J481" s="1119"/>
      <c r="K481" s="1119"/>
      <c r="L481" s="1119"/>
      <c r="M481" s="1119"/>
      <c r="O481" s="828"/>
      <c r="P481" s="828"/>
      <c r="Q481" s="828"/>
      <c r="R481" s="828"/>
      <c r="S481" s="828"/>
      <c r="T481" s="828"/>
      <c r="U481" s="828"/>
      <c r="V481" s="828"/>
    </row>
    <row r="482" spans="1:22" ht="13.5">
      <c r="A482" s="822" t="s">
        <v>40</v>
      </c>
      <c r="O482" s="828"/>
      <c r="P482" s="828"/>
      <c r="Q482" s="828"/>
      <c r="R482" s="828"/>
      <c r="S482" s="828"/>
      <c r="T482" s="828"/>
      <c r="U482" s="828"/>
      <c r="V482" s="828"/>
    </row>
    <row r="483" spans="1:22" ht="13.5">
      <c r="A483" s="822" t="s">
        <v>40</v>
      </c>
      <c r="O483" s="828"/>
      <c r="P483" s="828"/>
      <c r="Q483" s="828"/>
      <c r="R483" s="828"/>
      <c r="S483" s="828"/>
      <c r="T483" s="828"/>
      <c r="U483" s="828"/>
      <c r="V483" s="828"/>
    </row>
    <row r="484" spans="15:22" ht="13.5">
      <c r="O484" s="828"/>
      <c r="P484" s="828"/>
      <c r="Q484" s="828"/>
      <c r="R484" s="828"/>
      <c r="S484" s="828"/>
      <c r="T484" s="828"/>
      <c r="U484" s="828"/>
      <c r="V484" s="828"/>
    </row>
    <row r="485" spans="15:19" ht="13.5">
      <c r="O485" s="915"/>
      <c r="P485" s="828"/>
      <c r="Q485" s="828"/>
      <c r="R485" s="828"/>
      <c r="S485" s="828"/>
    </row>
    <row r="486" spans="15:19" ht="13.5">
      <c r="O486" s="828"/>
      <c r="P486" s="828"/>
      <c r="Q486" s="828"/>
      <c r="S486" s="828"/>
    </row>
    <row r="487" spans="15:17" ht="13.5">
      <c r="O487" s="828"/>
      <c r="P487" s="828"/>
      <c r="Q487" s="828"/>
    </row>
    <row r="488" spans="15:17" ht="13.5">
      <c r="O488" s="828"/>
      <c r="P488" s="828"/>
      <c r="Q488" s="828"/>
    </row>
    <row r="489" spans="15:17" ht="13.5">
      <c r="O489" s="828"/>
      <c r="P489" s="828"/>
      <c r="Q489" s="828"/>
    </row>
  </sheetData>
  <sheetProtection/>
  <mergeCells count="76">
    <mergeCell ref="B481:M481"/>
    <mergeCell ref="C1:K1"/>
    <mergeCell ref="A1:B1"/>
    <mergeCell ref="A478:D479"/>
    <mergeCell ref="E478:F478"/>
    <mergeCell ref="G478:H478"/>
    <mergeCell ref="E479:F479"/>
    <mergeCell ref="G479:H479"/>
    <mergeCell ref="G441:H449"/>
    <mergeCell ref="G453:H461"/>
    <mergeCell ref="G345:H353"/>
    <mergeCell ref="G357:H365"/>
    <mergeCell ref="G369:H377"/>
    <mergeCell ref="G381:H389"/>
    <mergeCell ref="G465:H473"/>
    <mergeCell ref="G477:H477"/>
    <mergeCell ref="G393:H401"/>
    <mergeCell ref="G405:H413"/>
    <mergeCell ref="G417:H425"/>
    <mergeCell ref="G429:H437"/>
    <mergeCell ref="O15:S17"/>
    <mergeCell ref="G309:H317"/>
    <mergeCell ref="G321:H329"/>
    <mergeCell ref="G333:H341"/>
    <mergeCell ref="G9:H17"/>
    <mergeCell ref="G21:H29"/>
    <mergeCell ref="P11:Q11"/>
    <mergeCell ref="P12:Q12"/>
    <mergeCell ref="P13:Q13"/>
    <mergeCell ref="G177:H185"/>
    <mergeCell ref="E6:E8"/>
    <mergeCell ref="G5:H8"/>
    <mergeCell ref="I5:I8"/>
    <mergeCell ref="J5:J8"/>
    <mergeCell ref="K5:K8"/>
    <mergeCell ref="G2:H2"/>
    <mergeCell ref="P6:Q7"/>
    <mergeCell ref="P5:Q5"/>
    <mergeCell ref="C2:D2"/>
    <mergeCell ref="L1:M1"/>
    <mergeCell ref="I4:M4"/>
    <mergeCell ref="A4:A8"/>
    <mergeCell ref="F5:F8"/>
    <mergeCell ref="B5:D5"/>
    <mergeCell ref="B4:H4"/>
    <mergeCell ref="B6:B8"/>
    <mergeCell ref="G105:H113"/>
    <mergeCell ref="G117:H125"/>
    <mergeCell ref="L5:L8"/>
    <mergeCell ref="M5:M8"/>
    <mergeCell ref="G297:H305"/>
    <mergeCell ref="O2:W2"/>
    <mergeCell ref="P8:Q8"/>
    <mergeCell ref="P10:Q10"/>
    <mergeCell ref="P9:Q9"/>
    <mergeCell ref="O6:O7"/>
    <mergeCell ref="G237:H245"/>
    <mergeCell ref="G189:H197"/>
    <mergeCell ref="G213:H221"/>
    <mergeCell ref="P14:Q14"/>
    <mergeCell ref="G93:H101"/>
    <mergeCell ref="G33:H41"/>
    <mergeCell ref="G45:H53"/>
    <mergeCell ref="G57:H65"/>
    <mergeCell ref="G69:H77"/>
    <mergeCell ref="G81:H89"/>
    <mergeCell ref="G153:H161"/>
    <mergeCell ref="G129:H137"/>
    <mergeCell ref="G273:H281"/>
    <mergeCell ref="G285:H293"/>
    <mergeCell ref="G141:H149"/>
    <mergeCell ref="G201:H209"/>
    <mergeCell ref="G165:H173"/>
    <mergeCell ref="G261:H269"/>
    <mergeCell ref="G249:H257"/>
    <mergeCell ref="G225:H233"/>
  </mergeCells>
  <dataValidations count="6">
    <dataValidation type="custom" allowBlank="1" showInputMessage="1" showErrorMessage="1" promptTitle="ご確認ください" prompt="「無利子分」の入力は、借入金算出内訳で無利子分の借入金を算出した場合に限ります。" sqref="P10:Q10">
      <formula1>P10&lt;=P8</formula1>
    </dataValidation>
    <dataValidation type="list" allowBlank="1" showInputMessage="1" showErrorMessage="1" promptTitle="「１０年見直し」を選択した場合の注意事項" prompt="機構との契約締結から10年経過した時点で金利を見直すため、11年次目以降の利息欄には「未定」と表示されます。" sqref="P13:Q13">
      <formula1>$Y$13:$Z$13</formula1>
    </dataValidation>
    <dataValidation allowBlank="1" showInputMessage="1" showErrorMessage="1" promptTitle="特養ﾕﾆｯﾄの有無" prompt="今次計画において、特養ﾕﾆｯﾄの整備を行なう場合は、「1」を入力してください。" sqref="P6:Q7"/>
    <dataValidation type="list" allowBlank="1" showInputMessage="1" showErrorMessage="1" sqref="P5:Q5">
      <formula1>$Y$5:$Z$5</formula1>
    </dataValidation>
    <dataValidation type="whole" allowBlank="1" showInputMessage="1" showErrorMessage="1" promptTitle="入力上の注意" prompt="償還期間の上限は、施設種類、建物構造及び借入申込金額により異なりますのでご注意ください。" sqref="P11:Q11">
      <formula1>3</formula1>
      <formula2>39</formula2>
    </dataValidation>
    <dataValidation type="whole" allowBlank="1" showInputMessage="1" showErrorMessage="1" promptTitle="入力上の注意" prompt="据置期間の上限は、施設種類及び償還期間により異なりますのでご注意ください。" sqref="P12:Q12">
      <formula1>3</formula1>
      <formula2>36</formula2>
    </dataValidation>
  </dataValidations>
  <printOptions/>
  <pageMargins left="0.5905511811023623" right="0.1968503937007874" top="0.6692913385826772" bottom="0.3937007874015748" header="0.3937007874015748" footer="0.31496062992125984"/>
  <pageSetup blackAndWhite="1" fitToHeight="0" fitToWidth="1" horizontalDpi="600" verticalDpi="600" orientation="portrait" paperSize="9" scale="98" r:id="rId3"/>
  <headerFooter alignWithMargins="0">
    <oddFooter>&amp;C&amp;"ＭＳ ゴシック,標準"&amp;P/&amp;N</oddFooter>
  </headerFooter>
  <rowBreaks count="13" manualBreakCount="13">
    <brk id="44" max="12" man="1"/>
    <brk id="80" max="12" man="1"/>
    <brk id="116" max="12" man="1"/>
    <brk id="152" max="12" man="1"/>
    <brk id="188" max="12" man="1"/>
    <brk id="224" max="12" man="1"/>
    <brk id="260" max="12" man="1"/>
    <brk id="296" max="12" man="1"/>
    <brk id="332" max="12" man="1"/>
    <brk id="368" max="12" man="1"/>
    <brk id="404" max="12" man="1"/>
    <brk id="440" max="12" man="1"/>
    <brk id="476" max="12" man="1"/>
  </rowBreaks>
  <legacyDrawing r:id="rId2"/>
</worksheet>
</file>

<file path=xl/worksheets/sheet7.xml><?xml version="1.0" encoding="utf-8"?>
<worksheet xmlns="http://schemas.openxmlformats.org/spreadsheetml/2006/main" xmlns:r="http://schemas.openxmlformats.org/officeDocument/2006/relationships">
  <sheetPr>
    <tabColor indexed="45"/>
    <pageSetUpPr fitToPage="1"/>
  </sheetPr>
  <dimension ref="A1:AA37"/>
  <sheetViews>
    <sheetView view="pageBreakPreview" zoomScaleSheetLayoutView="100" zoomScalePageLayoutView="0" workbookViewId="0" topLeftCell="A25">
      <selection activeCell="A11" sqref="A11"/>
    </sheetView>
  </sheetViews>
  <sheetFormatPr defaultColWidth="9.00390625" defaultRowHeight="13.5"/>
  <cols>
    <col min="1" max="2" width="6.00390625" style="473" customWidth="1"/>
    <col min="3" max="5" width="12.50390625" style="473" customWidth="1"/>
    <col min="6" max="10" width="11.50390625" style="473" customWidth="1"/>
    <col min="11" max="11" width="3.75390625" style="475" customWidth="1"/>
    <col min="12" max="12" width="14.375" style="475" hidden="1" customWidth="1"/>
    <col min="13" max="18" width="9.00390625" style="475" hidden="1" customWidth="1"/>
    <col min="19" max="19" width="16.125" style="476" hidden="1" customWidth="1"/>
    <col min="20" max="20" width="10.50390625" style="476" hidden="1" customWidth="1"/>
    <col min="21" max="21" width="16.125" style="476" hidden="1" customWidth="1"/>
    <col min="22" max="22" width="10.50390625" style="477" hidden="1" customWidth="1"/>
    <col min="23" max="25" width="9.00390625" style="477" hidden="1" customWidth="1"/>
    <col min="26" max="26" width="9.00390625" style="473" hidden="1" customWidth="1"/>
    <col min="27" max="16384" width="9.00390625" style="473" customWidth="1"/>
  </cols>
  <sheetData>
    <row r="1" spans="1:27" ht="21.75" customHeight="1">
      <c r="A1" s="1122" t="s">
        <v>63</v>
      </c>
      <c r="B1" s="1122"/>
      <c r="I1" s="474"/>
      <c r="J1" s="474"/>
      <c r="Z1" s="477"/>
      <c r="AA1" s="477"/>
    </row>
    <row r="2" spans="1:27" ht="36.75" customHeight="1">
      <c r="A2" s="1143" t="s">
        <v>784</v>
      </c>
      <c r="B2" s="1143"/>
      <c r="C2" s="1143"/>
      <c r="D2" s="1143"/>
      <c r="E2" s="1143"/>
      <c r="F2" s="1143"/>
      <c r="G2" s="1143"/>
      <c r="H2" s="1143"/>
      <c r="I2" s="1143"/>
      <c r="J2" s="1143"/>
      <c r="Z2" s="477"/>
      <c r="AA2" s="477"/>
    </row>
    <row r="3" spans="1:27" ht="21.75" customHeight="1">
      <c r="A3" s="1137" t="s">
        <v>441</v>
      </c>
      <c r="B3" s="1138"/>
      <c r="C3" s="808"/>
      <c r="D3" s="1136" t="str">
        <f>IF(C3=1,"福祉医療機構","民間金融機関（協調融資）")</f>
        <v>民間金融機関（協調融資）</v>
      </c>
      <c r="E3" s="1136"/>
      <c r="F3" s="478" t="s">
        <v>613</v>
      </c>
      <c r="G3" s="1134"/>
      <c r="H3" s="1135"/>
      <c r="I3" s="479" t="s">
        <v>401</v>
      </c>
      <c r="J3" s="474"/>
      <c r="Z3" s="477"/>
      <c r="AA3" s="477"/>
    </row>
    <row r="4" spans="1:27" ht="21.75" customHeight="1">
      <c r="A4" s="1137" t="s">
        <v>442</v>
      </c>
      <c r="B4" s="1137"/>
      <c r="C4" s="808"/>
      <c r="D4" s="473" t="s">
        <v>443</v>
      </c>
      <c r="F4" s="478" t="s">
        <v>444</v>
      </c>
      <c r="G4" s="1141"/>
      <c r="H4" s="1142"/>
      <c r="I4" s="479" t="s">
        <v>445</v>
      </c>
      <c r="J4" s="474"/>
      <c r="Z4" s="477"/>
      <c r="AA4" s="477"/>
    </row>
    <row r="5" spans="1:27" ht="20.25" customHeight="1">
      <c r="A5" s="1139" t="s">
        <v>446</v>
      </c>
      <c r="B5" s="1140"/>
      <c r="C5" s="808"/>
      <c r="D5" s="473" t="s">
        <v>443</v>
      </c>
      <c r="I5" s="474"/>
      <c r="J5" s="474"/>
      <c r="Z5" s="477"/>
      <c r="AA5" s="477"/>
    </row>
    <row r="6" spans="9:27" ht="14.25">
      <c r="I6" s="1158" t="s">
        <v>117</v>
      </c>
      <c r="J6" s="1158"/>
      <c r="Z6" s="477"/>
      <c r="AA6" s="477"/>
    </row>
    <row r="7" spans="1:27" ht="27" customHeight="1">
      <c r="A7" s="1148" t="s">
        <v>447</v>
      </c>
      <c r="B7" s="1148" t="s">
        <v>448</v>
      </c>
      <c r="C7" s="1150" t="s">
        <v>321</v>
      </c>
      <c r="D7" s="1151"/>
      <c r="E7" s="1152"/>
      <c r="F7" s="1156" t="s">
        <v>449</v>
      </c>
      <c r="G7" s="1151"/>
      <c r="H7" s="1151"/>
      <c r="I7" s="1151"/>
      <c r="J7" s="1157"/>
      <c r="L7" s="1164"/>
      <c r="M7" s="1164"/>
      <c r="N7" s="1164"/>
      <c r="O7" s="1164"/>
      <c r="P7" s="1164"/>
      <c r="Q7" s="1164"/>
      <c r="R7" s="1164"/>
      <c r="Z7" s="477"/>
      <c r="AA7" s="477"/>
    </row>
    <row r="8" spans="1:27" ht="24" customHeight="1">
      <c r="A8" s="1149"/>
      <c r="B8" s="1149"/>
      <c r="C8" s="480" t="s">
        <v>322</v>
      </c>
      <c r="D8" s="1148" t="s">
        <v>450</v>
      </c>
      <c r="E8" s="1146" t="s">
        <v>323</v>
      </c>
      <c r="F8" s="1144" t="s">
        <v>402</v>
      </c>
      <c r="G8" s="1159" t="s">
        <v>451</v>
      </c>
      <c r="H8" s="1159" t="s">
        <v>452</v>
      </c>
      <c r="I8" s="1159" t="s">
        <v>425</v>
      </c>
      <c r="J8" s="1148" t="s">
        <v>323</v>
      </c>
      <c r="K8" s="1155" t="s">
        <v>453</v>
      </c>
      <c r="Z8" s="477"/>
      <c r="AA8" s="1161" t="s">
        <v>454</v>
      </c>
    </row>
    <row r="9" spans="1:27" ht="35.25" customHeight="1">
      <c r="A9" s="1132"/>
      <c r="B9" s="1132"/>
      <c r="C9" s="481" t="s">
        <v>455</v>
      </c>
      <c r="D9" s="1132"/>
      <c r="E9" s="1147"/>
      <c r="F9" s="1145"/>
      <c r="G9" s="1160"/>
      <c r="H9" s="1160"/>
      <c r="I9" s="1160"/>
      <c r="J9" s="1132"/>
      <c r="K9" s="1155"/>
      <c r="L9" s="482" t="s">
        <v>456</v>
      </c>
      <c r="M9" s="1171">
        <f>G3</f>
        <v>0</v>
      </c>
      <c r="N9" s="1172"/>
      <c r="Z9" s="477"/>
      <c r="AA9" s="1161"/>
    </row>
    <row r="10" spans="1:27" ht="30" customHeight="1">
      <c r="A10" s="483">
        <v>1</v>
      </c>
      <c r="B10" s="375">
        <v>1</v>
      </c>
      <c r="C10" s="508">
        <f>IF(M12&gt;0,IF($M$13&gt;12,0,T10),0)</f>
        <v>0</v>
      </c>
      <c r="D10" s="509">
        <f>ROUND(M$10*M$15/100,0)</f>
        <v>0</v>
      </c>
      <c r="E10" s="510">
        <f>IF(M10&gt;0,C10+D10,0)</f>
        <v>0</v>
      </c>
      <c r="F10" s="511"/>
      <c r="G10" s="485"/>
      <c r="H10" s="485"/>
      <c r="I10" s="485"/>
      <c r="J10" s="486">
        <f aca="true" t="shared" si="0" ref="J10:J29">SUM(F10:I10)</f>
        <v>0</v>
      </c>
      <c r="K10" s="487" t="str">
        <f aca="true" t="shared" si="1" ref="K10:K29">IF(E10=J10,"OK",IF(E10&gt;J10,"不足","超過"))</f>
        <v>OK</v>
      </c>
      <c r="L10" s="488" t="s">
        <v>457</v>
      </c>
      <c r="M10" s="1165">
        <f>M9-M11</f>
        <v>0</v>
      </c>
      <c r="N10" s="1166"/>
      <c r="O10" s="489"/>
      <c r="S10" s="476" t="s">
        <v>458</v>
      </c>
      <c r="T10" s="476" t="e">
        <f>M10-V10*($M$12-$T$12)+V10</f>
        <v>#DIV/0!</v>
      </c>
      <c r="U10" s="476" t="s">
        <v>459</v>
      </c>
      <c r="V10" s="476" t="e">
        <f>ROUNDDOWN(M10/($M$12-$T$12),-1)</f>
        <v>#DIV/0!</v>
      </c>
      <c r="Z10" s="477"/>
      <c r="AA10" s="490">
        <f aca="true" t="shared" si="2" ref="AA10:AA29">IF(K10="OK",0,E10-J10)</f>
        <v>0</v>
      </c>
    </row>
    <row r="11" spans="1:27" ht="30" customHeight="1">
      <c r="A11" s="483">
        <f>A10+1</f>
        <v>2</v>
      </c>
      <c r="B11" s="375">
        <f aca="true" t="shared" si="3" ref="B11:B29">IF(E11&gt;0,B10+1,0)</f>
        <v>0</v>
      </c>
      <c r="C11" s="508">
        <f>IF(M12&gt;1,IF($M$13&gt;12,T10,V10),0)</f>
        <v>0</v>
      </c>
      <c r="D11" s="509">
        <f>ROUND((M$10-SUM(C$10:C10))*M$15/100,0)</f>
        <v>0</v>
      </c>
      <c r="E11" s="510">
        <f aca="true" t="shared" si="4" ref="E11:E29">C11+D11</f>
        <v>0</v>
      </c>
      <c r="F11" s="511"/>
      <c r="G11" s="485"/>
      <c r="H11" s="485"/>
      <c r="I11" s="485"/>
      <c r="J11" s="486">
        <f t="shared" si="0"/>
        <v>0</v>
      </c>
      <c r="K11" s="487" t="str">
        <f t="shared" si="1"/>
        <v>OK</v>
      </c>
      <c r="L11" s="491" t="s">
        <v>460</v>
      </c>
      <c r="M11" s="1167"/>
      <c r="N11" s="1168"/>
      <c r="S11" s="492" t="s">
        <v>461</v>
      </c>
      <c r="T11" s="476" t="e">
        <f>M11-V11*($M$12-$T$12)+V11</f>
        <v>#DIV/0!</v>
      </c>
      <c r="U11" s="492" t="s">
        <v>462</v>
      </c>
      <c r="V11" s="476" t="e">
        <f>ROUNDDOWN(M11/($M$12-$T$12),-1)</f>
        <v>#DIV/0!</v>
      </c>
      <c r="Z11" s="477"/>
      <c r="AA11" s="490">
        <f t="shared" si="2"/>
        <v>0</v>
      </c>
    </row>
    <row r="12" spans="1:27" ht="30" customHeight="1">
      <c r="A12" s="483">
        <f aca="true" t="shared" si="5" ref="A12:A29">A11+1</f>
        <v>3</v>
      </c>
      <c r="B12" s="375">
        <f t="shared" si="3"/>
        <v>0</v>
      </c>
      <c r="C12" s="508">
        <f>IF(($M$10-SUM($C$10:C11))&gt;0,$V$10,0)</f>
        <v>0</v>
      </c>
      <c r="D12" s="509">
        <f>ROUND((M$10-SUM(C$10:C11))*M$15/100,0)</f>
        <v>0</v>
      </c>
      <c r="E12" s="510">
        <f t="shared" si="4"/>
        <v>0</v>
      </c>
      <c r="F12" s="511"/>
      <c r="G12" s="485"/>
      <c r="H12" s="485"/>
      <c r="I12" s="485"/>
      <c r="J12" s="486">
        <f t="shared" si="0"/>
        <v>0</v>
      </c>
      <c r="K12" s="487" t="str">
        <f t="shared" si="1"/>
        <v>OK</v>
      </c>
      <c r="L12" s="456" t="s">
        <v>442</v>
      </c>
      <c r="M12" s="1169">
        <f>C4</f>
        <v>0</v>
      </c>
      <c r="N12" s="1170"/>
      <c r="O12" s="475" t="s">
        <v>463</v>
      </c>
      <c r="S12" s="476" t="s">
        <v>464</v>
      </c>
      <c r="T12" s="476">
        <f>IF(M13&gt;12,1,0)</f>
        <v>0</v>
      </c>
      <c r="Z12" s="477"/>
      <c r="AA12" s="490">
        <f t="shared" si="2"/>
        <v>0</v>
      </c>
    </row>
    <row r="13" spans="1:27" ht="30" customHeight="1">
      <c r="A13" s="483">
        <f t="shared" si="5"/>
        <v>4</v>
      </c>
      <c r="B13" s="375">
        <f t="shared" si="3"/>
        <v>0</v>
      </c>
      <c r="C13" s="508">
        <f>IF(($M$10-SUM($C$10:C12))&gt;0,$V$10,0)</f>
        <v>0</v>
      </c>
      <c r="D13" s="509">
        <f>ROUND((M$10-SUM(C$10:C12))*M$15/100,0)</f>
        <v>0</v>
      </c>
      <c r="E13" s="510">
        <f t="shared" si="4"/>
        <v>0</v>
      </c>
      <c r="F13" s="511"/>
      <c r="G13" s="485"/>
      <c r="H13" s="485"/>
      <c r="I13" s="485"/>
      <c r="J13" s="486">
        <f t="shared" si="0"/>
        <v>0</v>
      </c>
      <c r="K13" s="487" t="str">
        <f t="shared" si="1"/>
        <v>OK</v>
      </c>
      <c r="L13" s="456" t="s">
        <v>465</v>
      </c>
      <c r="M13" s="1169">
        <f>(C5*12)+1</f>
        <v>1</v>
      </c>
      <c r="N13" s="1170"/>
      <c r="O13" s="475" t="s">
        <v>466</v>
      </c>
      <c r="T13" s="493"/>
      <c r="Z13" s="477"/>
      <c r="AA13" s="490">
        <f t="shared" si="2"/>
        <v>0</v>
      </c>
    </row>
    <row r="14" spans="1:27" ht="30" customHeight="1">
      <c r="A14" s="483">
        <f t="shared" si="5"/>
        <v>5</v>
      </c>
      <c r="B14" s="375">
        <f t="shared" si="3"/>
        <v>0</v>
      </c>
      <c r="C14" s="508">
        <f>IF(($M$10-SUM($C$10:C13))&gt;0,$V$10,0)</f>
        <v>0</v>
      </c>
      <c r="D14" s="509">
        <f>ROUND((M$10-SUM(C$10:C13))*M$15/100,0)</f>
        <v>0</v>
      </c>
      <c r="E14" s="510">
        <f t="shared" si="4"/>
        <v>0</v>
      </c>
      <c r="F14" s="511"/>
      <c r="G14" s="485"/>
      <c r="H14" s="485"/>
      <c r="I14" s="485"/>
      <c r="J14" s="486">
        <f t="shared" si="0"/>
        <v>0</v>
      </c>
      <c r="K14" s="487" t="str">
        <f t="shared" si="1"/>
        <v>OK</v>
      </c>
      <c r="L14" s="456" t="s">
        <v>467</v>
      </c>
      <c r="M14" s="1169">
        <v>1</v>
      </c>
      <c r="N14" s="1170"/>
      <c r="O14" s="475" t="s">
        <v>468</v>
      </c>
      <c r="Z14" s="477"/>
      <c r="AA14" s="490">
        <f t="shared" si="2"/>
        <v>0</v>
      </c>
    </row>
    <row r="15" spans="1:27" ht="30" customHeight="1">
      <c r="A15" s="483">
        <f t="shared" si="5"/>
        <v>6</v>
      </c>
      <c r="B15" s="375">
        <f t="shared" si="3"/>
        <v>0</v>
      </c>
      <c r="C15" s="508">
        <f>IF(($M$10-SUM($C$10:C14))&gt;0,$V$10,0)</f>
        <v>0</v>
      </c>
      <c r="D15" s="509">
        <f>ROUND((M$10-SUM(C$10:C14))*M$15/100,0)</f>
        <v>0</v>
      </c>
      <c r="E15" s="510">
        <f t="shared" si="4"/>
        <v>0</v>
      </c>
      <c r="F15" s="484"/>
      <c r="G15" s="485"/>
      <c r="H15" s="485"/>
      <c r="I15" s="485"/>
      <c r="J15" s="486">
        <f t="shared" si="0"/>
        <v>0</v>
      </c>
      <c r="K15" s="487" t="str">
        <f t="shared" si="1"/>
        <v>OK</v>
      </c>
      <c r="L15" s="456" t="s">
        <v>469</v>
      </c>
      <c r="M15" s="1162">
        <f>G4</f>
        <v>0</v>
      </c>
      <c r="N15" s="1163"/>
      <c r="O15" s="475" t="s">
        <v>470</v>
      </c>
      <c r="Z15" s="477"/>
      <c r="AA15" s="490">
        <f t="shared" si="2"/>
        <v>0</v>
      </c>
    </row>
    <row r="16" spans="1:27" ht="30" customHeight="1">
      <c r="A16" s="483">
        <f t="shared" si="5"/>
        <v>7</v>
      </c>
      <c r="B16" s="375">
        <f t="shared" si="3"/>
        <v>0</v>
      </c>
      <c r="C16" s="508">
        <f>IF(($M$10-SUM($C$10:C15))&gt;0,$V$10,0)</f>
        <v>0</v>
      </c>
      <c r="D16" s="509">
        <f>ROUND((M$10-SUM(C$10:C15))*M$15/100,0)</f>
        <v>0</v>
      </c>
      <c r="E16" s="510">
        <f t="shared" si="4"/>
        <v>0</v>
      </c>
      <c r="F16" s="484"/>
      <c r="G16" s="485"/>
      <c r="H16" s="485"/>
      <c r="I16" s="485"/>
      <c r="J16" s="486">
        <f t="shared" si="0"/>
        <v>0</v>
      </c>
      <c r="K16" s="487" t="str">
        <f t="shared" si="1"/>
        <v>OK</v>
      </c>
      <c r="Z16" s="477"/>
      <c r="AA16" s="490">
        <f t="shared" si="2"/>
        <v>0</v>
      </c>
    </row>
    <row r="17" spans="1:27" ht="30" customHeight="1">
      <c r="A17" s="483">
        <f t="shared" si="5"/>
        <v>8</v>
      </c>
      <c r="B17" s="375">
        <f t="shared" si="3"/>
        <v>0</v>
      </c>
      <c r="C17" s="508">
        <f>IF(($M$10-SUM($C$10:C16))&gt;0,$V$10,0)</f>
        <v>0</v>
      </c>
      <c r="D17" s="509">
        <f>ROUND((M$10-SUM(C$10:C16))*M$15/100,0)</f>
        <v>0</v>
      </c>
      <c r="E17" s="510">
        <f t="shared" si="4"/>
        <v>0</v>
      </c>
      <c r="F17" s="484"/>
      <c r="G17" s="485"/>
      <c r="H17" s="485"/>
      <c r="I17" s="485"/>
      <c r="J17" s="486">
        <f t="shared" si="0"/>
        <v>0</v>
      </c>
      <c r="K17" s="487" t="str">
        <f t="shared" si="1"/>
        <v>OK</v>
      </c>
      <c r="Z17" s="477"/>
      <c r="AA17" s="490">
        <f t="shared" si="2"/>
        <v>0</v>
      </c>
    </row>
    <row r="18" spans="1:27" ht="30" customHeight="1">
      <c r="A18" s="483">
        <f t="shared" si="5"/>
        <v>9</v>
      </c>
      <c r="B18" s="375">
        <f t="shared" si="3"/>
        <v>0</v>
      </c>
      <c r="C18" s="508">
        <f>IF(($M$10-SUM($C$10:C17))&gt;0,$V$10,0)</f>
        <v>0</v>
      </c>
      <c r="D18" s="509">
        <f>ROUND((M$10-SUM(C$10:C17))*M$15/100,0)</f>
        <v>0</v>
      </c>
      <c r="E18" s="510">
        <f t="shared" si="4"/>
        <v>0</v>
      </c>
      <c r="F18" s="484"/>
      <c r="G18" s="485"/>
      <c r="H18" s="485"/>
      <c r="I18" s="485"/>
      <c r="J18" s="486">
        <f t="shared" si="0"/>
        <v>0</v>
      </c>
      <c r="K18" s="487" t="str">
        <f t="shared" si="1"/>
        <v>OK</v>
      </c>
      <c r="Z18" s="477"/>
      <c r="AA18" s="490">
        <f t="shared" si="2"/>
        <v>0</v>
      </c>
    </row>
    <row r="19" spans="1:27" ht="30" customHeight="1">
      <c r="A19" s="483">
        <f t="shared" si="5"/>
        <v>10</v>
      </c>
      <c r="B19" s="375">
        <f t="shared" si="3"/>
        <v>0</v>
      </c>
      <c r="C19" s="508">
        <f>IF(($M$10-SUM($C$10:C18))&gt;0,$V$10,0)</f>
        <v>0</v>
      </c>
      <c r="D19" s="509">
        <f>ROUND((M$10-SUM(C$10:C18))*M$15/100,0)</f>
        <v>0</v>
      </c>
      <c r="E19" s="510">
        <f t="shared" si="4"/>
        <v>0</v>
      </c>
      <c r="F19" s="484"/>
      <c r="G19" s="485"/>
      <c r="H19" s="485"/>
      <c r="I19" s="485"/>
      <c r="J19" s="486">
        <f t="shared" si="0"/>
        <v>0</v>
      </c>
      <c r="K19" s="487" t="str">
        <f t="shared" si="1"/>
        <v>OK</v>
      </c>
      <c r="Z19" s="477"/>
      <c r="AA19" s="490">
        <f t="shared" si="2"/>
        <v>0</v>
      </c>
    </row>
    <row r="20" spans="1:27" ht="30" customHeight="1">
      <c r="A20" s="483">
        <f t="shared" si="5"/>
        <v>11</v>
      </c>
      <c r="B20" s="375">
        <f t="shared" si="3"/>
        <v>0</v>
      </c>
      <c r="C20" s="508">
        <f>IF(($M$10-SUM($C$10:C19))&gt;0,$V$10,0)</f>
        <v>0</v>
      </c>
      <c r="D20" s="512">
        <f>IF(M$14&gt;1,"未定",ROUND((M$10-SUM(C$10:C19))*M$15/100,0))</f>
        <v>0</v>
      </c>
      <c r="E20" s="510">
        <f t="shared" si="4"/>
        <v>0</v>
      </c>
      <c r="F20" s="484"/>
      <c r="G20" s="485"/>
      <c r="H20" s="485"/>
      <c r="I20" s="485"/>
      <c r="J20" s="486">
        <f t="shared" si="0"/>
        <v>0</v>
      </c>
      <c r="K20" s="487" t="str">
        <f t="shared" si="1"/>
        <v>OK</v>
      </c>
      <c r="Z20" s="477"/>
      <c r="AA20" s="490">
        <f t="shared" si="2"/>
        <v>0</v>
      </c>
    </row>
    <row r="21" spans="1:27" ht="30" customHeight="1">
      <c r="A21" s="483">
        <f t="shared" si="5"/>
        <v>12</v>
      </c>
      <c r="B21" s="375">
        <f t="shared" si="3"/>
        <v>0</v>
      </c>
      <c r="C21" s="508">
        <f>IF(($M$10-SUM($C$10:C20))&gt;0,$V$10,0)</f>
        <v>0</v>
      </c>
      <c r="D21" s="512">
        <f>IF(M$14&gt;1,"未定",ROUND((M$10-SUM(C$10:C20))*M$15/100,0))</f>
        <v>0</v>
      </c>
      <c r="E21" s="510">
        <f t="shared" si="4"/>
        <v>0</v>
      </c>
      <c r="F21" s="484"/>
      <c r="G21" s="485"/>
      <c r="H21" s="485"/>
      <c r="I21" s="485"/>
      <c r="J21" s="486">
        <f t="shared" si="0"/>
        <v>0</v>
      </c>
      <c r="K21" s="487" t="str">
        <f t="shared" si="1"/>
        <v>OK</v>
      </c>
      <c r="Z21" s="477"/>
      <c r="AA21" s="490">
        <f t="shared" si="2"/>
        <v>0</v>
      </c>
    </row>
    <row r="22" spans="1:27" ht="30" customHeight="1">
      <c r="A22" s="483">
        <f t="shared" si="5"/>
        <v>13</v>
      </c>
      <c r="B22" s="375">
        <f t="shared" si="3"/>
        <v>0</v>
      </c>
      <c r="C22" s="508">
        <f>IF(($M$10-SUM($C$10:C21))&gt;0,$V$10,0)</f>
        <v>0</v>
      </c>
      <c r="D22" s="512">
        <f>IF(M$14&gt;1,"未定",ROUND((M$10-SUM(C$10:C21))*M$15/100,0))</f>
        <v>0</v>
      </c>
      <c r="E22" s="510">
        <f t="shared" si="4"/>
        <v>0</v>
      </c>
      <c r="F22" s="484"/>
      <c r="G22" s="485"/>
      <c r="H22" s="485"/>
      <c r="I22" s="485"/>
      <c r="J22" s="486">
        <f t="shared" si="0"/>
        <v>0</v>
      </c>
      <c r="K22" s="487" t="str">
        <f t="shared" si="1"/>
        <v>OK</v>
      </c>
      <c r="Z22" s="477"/>
      <c r="AA22" s="490">
        <f t="shared" si="2"/>
        <v>0</v>
      </c>
    </row>
    <row r="23" spans="1:27" ht="30" customHeight="1">
      <c r="A23" s="483">
        <f t="shared" si="5"/>
        <v>14</v>
      </c>
      <c r="B23" s="375">
        <f t="shared" si="3"/>
        <v>0</v>
      </c>
      <c r="C23" s="508">
        <f>IF(($M$10-SUM($C$10:C22))&gt;0,$V$10,0)</f>
        <v>0</v>
      </c>
      <c r="D23" s="512">
        <f>IF(M$14&gt;1,"未定",ROUND((M$10-SUM(C$10:C22))*M$15/100,0))</f>
        <v>0</v>
      </c>
      <c r="E23" s="510">
        <f t="shared" si="4"/>
        <v>0</v>
      </c>
      <c r="F23" s="484"/>
      <c r="G23" s="485"/>
      <c r="H23" s="485"/>
      <c r="I23" s="485"/>
      <c r="J23" s="486">
        <f t="shared" si="0"/>
        <v>0</v>
      </c>
      <c r="K23" s="487" t="str">
        <f t="shared" si="1"/>
        <v>OK</v>
      </c>
      <c r="Z23" s="477"/>
      <c r="AA23" s="490">
        <f t="shared" si="2"/>
        <v>0</v>
      </c>
    </row>
    <row r="24" spans="1:27" ht="30" customHeight="1">
      <c r="A24" s="483">
        <f t="shared" si="5"/>
        <v>15</v>
      </c>
      <c r="B24" s="375">
        <f t="shared" si="3"/>
        <v>0</v>
      </c>
      <c r="C24" s="508">
        <f>IF(($M$10-SUM($C$10:C23))&gt;0,$V$10,0)</f>
        <v>0</v>
      </c>
      <c r="D24" s="512">
        <f>IF(M$14&gt;1,"未定",ROUND((M$10-SUM(C$10:C23))*M$15/100,0))</f>
        <v>0</v>
      </c>
      <c r="E24" s="510">
        <f t="shared" si="4"/>
        <v>0</v>
      </c>
      <c r="F24" s="484"/>
      <c r="G24" s="485"/>
      <c r="H24" s="485"/>
      <c r="I24" s="485"/>
      <c r="J24" s="486">
        <f t="shared" si="0"/>
        <v>0</v>
      </c>
      <c r="K24" s="487" t="str">
        <f t="shared" si="1"/>
        <v>OK</v>
      </c>
      <c r="Z24" s="477"/>
      <c r="AA24" s="490">
        <f t="shared" si="2"/>
        <v>0</v>
      </c>
    </row>
    <row r="25" spans="1:27" ht="30" customHeight="1">
      <c r="A25" s="483">
        <f t="shared" si="5"/>
        <v>16</v>
      </c>
      <c r="B25" s="375">
        <f t="shared" si="3"/>
        <v>0</v>
      </c>
      <c r="C25" s="508">
        <f>IF(($M$10-SUM($C$10:C24))&gt;0,$V$10,0)</f>
        <v>0</v>
      </c>
      <c r="D25" s="512">
        <f>IF(M$14&gt;1,"未定",ROUND((M$10-SUM(C$10:C24))*M$15/100,0))</f>
        <v>0</v>
      </c>
      <c r="E25" s="510">
        <f t="shared" si="4"/>
        <v>0</v>
      </c>
      <c r="F25" s="484"/>
      <c r="G25" s="485"/>
      <c r="H25" s="485"/>
      <c r="I25" s="485"/>
      <c r="J25" s="486">
        <f t="shared" si="0"/>
        <v>0</v>
      </c>
      <c r="K25" s="487" t="str">
        <f t="shared" si="1"/>
        <v>OK</v>
      </c>
      <c r="Z25" s="477"/>
      <c r="AA25" s="490">
        <f t="shared" si="2"/>
        <v>0</v>
      </c>
    </row>
    <row r="26" spans="1:27" ht="30" customHeight="1">
      <c r="A26" s="483">
        <f t="shared" si="5"/>
        <v>17</v>
      </c>
      <c r="B26" s="375">
        <f t="shared" si="3"/>
        <v>0</v>
      </c>
      <c r="C26" s="508">
        <f>IF(($M$10-SUM($C$10:C25))&gt;0,$V$10,0)</f>
        <v>0</v>
      </c>
      <c r="D26" s="512">
        <f>IF(M$14&gt;1,"未定",ROUND((M$10-SUM(C$10:C25))*M$15/100,0))</f>
        <v>0</v>
      </c>
      <c r="E26" s="510">
        <f t="shared" si="4"/>
        <v>0</v>
      </c>
      <c r="F26" s="484"/>
      <c r="G26" s="485"/>
      <c r="H26" s="485"/>
      <c r="I26" s="485"/>
      <c r="J26" s="486">
        <f t="shared" si="0"/>
        <v>0</v>
      </c>
      <c r="K26" s="487" t="str">
        <f t="shared" si="1"/>
        <v>OK</v>
      </c>
      <c r="Z26" s="477"/>
      <c r="AA26" s="490">
        <f t="shared" si="2"/>
        <v>0</v>
      </c>
    </row>
    <row r="27" spans="1:27" ht="30" customHeight="1">
      <c r="A27" s="483">
        <f t="shared" si="5"/>
        <v>18</v>
      </c>
      <c r="B27" s="375">
        <f t="shared" si="3"/>
        <v>0</v>
      </c>
      <c r="C27" s="508">
        <f>IF(($M$10-SUM($C$10:C26))&gt;0,$V$10,0)</f>
        <v>0</v>
      </c>
      <c r="D27" s="512">
        <f>IF(M$14&gt;1,"未定",ROUND((M$10-SUM(C$10:C26))*M$15/100,0))</f>
        <v>0</v>
      </c>
      <c r="E27" s="510">
        <f t="shared" si="4"/>
        <v>0</v>
      </c>
      <c r="F27" s="484"/>
      <c r="G27" s="485"/>
      <c r="H27" s="485"/>
      <c r="I27" s="485"/>
      <c r="J27" s="486">
        <f t="shared" si="0"/>
        <v>0</v>
      </c>
      <c r="K27" s="487" t="str">
        <f t="shared" si="1"/>
        <v>OK</v>
      </c>
      <c r="Z27" s="477"/>
      <c r="AA27" s="490">
        <f t="shared" si="2"/>
        <v>0</v>
      </c>
    </row>
    <row r="28" spans="1:27" ht="30" customHeight="1">
      <c r="A28" s="483">
        <f t="shared" si="5"/>
        <v>19</v>
      </c>
      <c r="B28" s="375">
        <f t="shared" si="3"/>
        <v>0</v>
      </c>
      <c r="C28" s="508">
        <f>IF(($M$10-SUM($C$10:C27))&gt;0,$V$10,0)</f>
        <v>0</v>
      </c>
      <c r="D28" s="512">
        <f>IF(M$14&gt;1,"未定",ROUND((M$10-SUM(C$10:C27))*M$15/100,0))</f>
        <v>0</v>
      </c>
      <c r="E28" s="510">
        <f t="shared" si="4"/>
        <v>0</v>
      </c>
      <c r="F28" s="484"/>
      <c r="G28" s="485"/>
      <c r="H28" s="485"/>
      <c r="I28" s="485"/>
      <c r="J28" s="486">
        <f t="shared" si="0"/>
        <v>0</v>
      </c>
      <c r="K28" s="487" t="str">
        <f t="shared" si="1"/>
        <v>OK</v>
      </c>
      <c r="Z28" s="477"/>
      <c r="AA28" s="490">
        <f t="shared" si="2"/>
        <v>0</v>
      </c>
    </row>
    <row r="29" spans="1:27" ht="30" customHeight="1" thickBot="1">
      <c r="A29" s="483">
        <f t="shared" si="5"/>
        <v>20</v>
      </c>
      <c r="B29" s="376">
        <f t="shared" si="3"/>
        <v>0</v>
      </c>
      <c r="C29" s="513">
        <f>IF(($M$10-SUM($C$10:C28))&gt;0,$V$10,0)</f>
        <v>0</v>
      </c>
      <c r="D29" s="514">
        <f>IF(M$14&gt;1,"未定",ROUND((M$10-SUM(C$10:C28))*M$15/100,0))</f>
        <v>0</v>
      </c>
      <c r="E29" s="515">
        <f t="shared" si="4"/>
        <v>0</v>
      </c>
      <c r="F29" s="494"/>
      <c r="G29" s="495"/>
      <c r="H29" s="495"/>
      <c r="I29" s="495"/>
      <c r="J29" s="496">
        <f t="shared" si="0"/>
        <v>0</v>
      </c>
      <c r="K29" s="487" t="str">
        <f t="shared" si="1"/>
        <v>OK</v>
      </c>
      <c r="Z29" s="477"/>
      <c r="AA29" s="490">
        <f t="shared" si="2"/>
        <v>0</v>
      </c>
    </row>
    <row r="30" spans="1:27" ht="30" customHeight="1" thickBot="1">
      <c r="A30" s="1153" t="s">
        <v>608</v>
      </c>
      <c r="B30" s="1154"/>
      <c r="C30" s="497">
        <f>SUM(C10:C29)</f>
        <v>0</v>
      </c>
      <c r="D30" s="498">
        <f>IF(M$14&gt;1,"未定",SUM(D10:D29))</f>
        <v>0</v>
      </c>
      <c r="E30" s="499">
        <f>IF(M$14&gt;1,"未定",SUM(E10:E29))</f>
        <v>0</v>
      </c>
      <c r="F30" s="498">
        <f>SUM(F10:F29)</f>
        <v>0</v>
      </c>
      <c r="G30" s="500">
        <f>SUM(G10:G29)</f>
        <v>0</v>
      </c>
      <c r="H30" s="500">
        <f>SUM(H10:H29)</f>
        <v>0</v>
      </c>
      <c r="I30" s="500">
        <f>SUM(I10:I29)</f>
        <v>0</v>
      </c>
      <c r="J30" s="501">
        <f>SUM(J10:J29)</f>
        <v>0</v>
      </c>
      <c r="Z30" s="477"/>
      <c r="AA30" s="477"/>
    </row>
    <row r="31" spans="1:27" ht="22.5" customHeight="1">
      <c r="A31" s="1132" t="s">
        <v>324</v>
      </c>
      <c r="B31" s="1132"/>
      <c r="C31" s="1132"/>
      <c r="D31" s="502" t="s">
        <v>471</v>
      </c>
      <c r="E31" s="503">
        <f>C30</f>
        <v>0</v>
      </c>
      <c r="F31" s="484"/>
      <c r="G31" s="485"/>
      <c r="H31" s="485"/>
      <c r="I31" s="485"/>
      <c r="J31" s="504">
        <f>SUM(F31:I31)</f>
        <v>0</v>
      </c>
      <c r="Z31" s="477"/>
      <c r="AA31" s="477"/>
    </row>
    <row r="32" spans="1:27" ht="22.5" customHeight="1">
      <c r="A32" s="1133"/>
      <c r="B32" s="1133"/>
      <c r="C32" s="1133"/>
      <c r="D32" s="502" t="s">
        <v>472</v>
      </c>
      <c r="E32" s="503">
        <f>D30</f>
        <v>0</v>
      </c>
      <c r="F32" s="505"/>
      <c r="G32" s="506"/>
      <c r="H32" s="485"/>
      <c r="I32" s="506"/>
      <c r="J32" s="486">
        <f>SUM(F32:I32)</f>
        <v>0</v>
      </c>
      <c r="Z32" s="477"/>
      <c r="AA32" s="477"/>
    </row>
    <row r="33" spans="26:27" ht="5.25" customHeight="1">
      <c r="Z33" s="477"/>
      <c r="AA33" s="477"/>
    </row>
    <row r="34" spans="26:27" ht="13.5">
      <c r="Z34" s="477"/>
      <c r="AA34" s="477"/>
    </row>
    <row r="35" spans="2:27" ht="13.5">
      <c r="B35" s="507"/>
      <c r="Z35" s="477"/>
      <c r="AA35" s="477"/>
    </row>
    <row r="36" spans="26:27" ht="13.5">
      <c r="Z36" s="477"/>
      <c r="AA36" s="477"/>
    </row>
    <row r="37" spans="26:27" ht="13.5">
      <c r="Z37" s="477"/>
      <c r="AA37" s="477"/>
    </row>
  </sheetData>
  <sheetProtection/>
  <mergeCells count="32">
    <mergeCell ref="AA8:AA9"/>
    <mergeCell ref="M15:N15"/>
    <mergeCell ref="L7:R7"/>
    <mergeCell ref="M10:N10"/>
    <mergeCell ref="M11:N11"/>
    <mergeCell ref="M12:N12"/>
    <mergeCell ref="M13:N13"/>
    <mergeCell ref="M9:N9"/>
    <mergeCell ref="M14:N14"/>
    <mergeCell ref="K8:K9"/>
    <mergeCell ref="F7:J7"/>
    <mergeCell ref="I6:J6"/>
    <mergeCell ref="G8:G9"/>
    <mergeCell ref="H8:H9"/>
    <mergeCell ref="I8:I9"/>
    <mergeCell ref="J8:J9"/>
    <mergeCell ref="E8:E9"/>
    <mergeCell ref="B7:B9"/>
    <mergeCell ref="C7:E7"/>
    <mergeCell ref="A30:B30"/>
    <mergeCell ref="D8:D9"/>
    <mergeCell ref="A7:A9"/>
    <mergeCell ref="A31:C32"/>
    <mergeCell ref="G3:H3"/>
    <mergeCell ref="A1:B1"/>
    <mergeCell ref="D3:E3"/>
    <mergeCell ref="A3:B3"/>
    <mergeCell ref="A4:B4"/>
    <mergeCell ref="A5:B5"/>
    <mergeCell ref="G4:H4"/>
    <mergeCell ref="A2:J2"/>
    <mergeCell ref="F8:F9"/>
  </mergeCells>
  <dataValidations count="3">
    <dataValidation type="custom" allowBlank="1" showInputMessage="1" showErrorMessage="1" promptTitle="ご確認ください" prompt="「無利子分」の入力は、借入金算出内訳で無利子分の借入金を算出した場合に限ります。" sqref="M11:N11">
      <formula1>M11&lt;=M9</formula1>
    </dataValidation>
    <dataValidation type="list" allowBlank="1" showInputMessage="1" showErrorMessage="1" sqref="M15:N15">
      <formula1>"2.5,2.6"</formula1>
    </dataValidation>
    <dataValidation allowBlank="1" showInputMessage="1" showErrorMessage="1" promptTitle="「１０年見直し」を選択した場合の注意事項" prompt="機構との契約締結から10年経過した時点で金利を見直すため、11年次目以降の利息欄には「未定」と表示されます。" sqref="M14:N14"/>
  </dataValidations>
  <printOptions horizontalCentered="1"/>
  <pageMargins left="0.7086614173228347" right="0.2755905511811024" top="0.6692913385826772" bottom="0.5905511811023623" header="0.3937007874015748" footer="0.5118110236220472"/>
  <pageSetup blackAndWhite="1" fitToHeight="1" fitToWidth="1" horizontalDpi="600" verticalDpi="600" orientation="portrait" paperSize="9" scale="86" r:id="rId3"/>
  <legacyDrawing r:id="rId2"/>
</worksheet>
</file>

<file path=xl/worksheets/sheet8.xml><?xml version="1.0" encoding="utf-8"?>
<worksheet xmlns="http://schemas.openxmlformats.org/spreadsheetml/2006/main" xmlns:r="http://schemas.openxmlformats.org/officeDocument/2006/relationships">
  <sheetPr>
    <tabColor indexed="45"/>
  </sheetPr>
  <dimension ref="B1:H26"/>
  <sheetViews>
    <sheetView zoomScalePageLayoutView="0" workbookViewId="0" topLeftCell="A1">
      <selection activeCell="B52" sqref="B52"/>
    </sheetView>
  </sheetViews>
  <sheetFormatPr defaultColWidth="9.00390625" defaultRowHeight="13.5"/>
  <cols>
    <col min="1" max="1" width="2.625" style="0" customWidth="1"/>
    <col min="2" max="2" width="5.25390625" style="0" bestFit="1" customWidth="1"/>
    <col min="3" max="8" width="12.625" style="0" customWidth="1"/>
  </cols>
  <sheetData>
    <row r="1" spans="2:3" s="16" customFormat="1" ht="19.5" customHeight="1">
      <c r="B1" s="1177" t="s">
        <v>628</v>
      </c>
      <c r="C1" s="1177"/>
    </row>
    <row r="2" spans="2:8" s="16" customFormat="1" ht="27.75" customHeight="1">
      <c r="B2" s="1176" t="s">
        <v>424</v>
      </c>
      <c r="C2" s="1176"/>
      <c r="D2" s="1176"/>
      <c r="E2" s="1176"/>
      <c r="F2" s="1176"/>
      <c r="G2" s="1176"/>
      <c r="H2" s="1176"/>
    </row>
    <row r="3" s="16" customFormat="1" ht="13.5">
      <c r="H3" s="22" t="s">
        <v>626</v>
      </c>
    </row>
    <row r="4" spans="2:8" s="16" customFormat="1" ht="18" customHeight="1">
      <c r="B4" s="1173" t="s">
        <v>615</v>
      </c>
      <c r="C4" s="32" t="s">
        <v>423</v>
      </c>
      <c r="D4" s="395" t="s">
        <v>423</v>
      </c>
      <c r="E4" s="395" t="s">
        <v>423</v>
      </c>
      <c r="F4" s="395" t="s">
        <v>423</v>
      </c>
      <c r="G4" s="396" t="s">
        <v>423</v>
      </c>
      <c r="H4" s="1174" t="s">
        <v>620</v>
      </c>
    </row>
    <row r="5" spans="2:8" s="16" customFormat="1" ht="18" customHeight="1">
      <c r="B5" s="1173"/>
      <c r="C5" s="39"/>
      <c r="D5" s="40"/>
      <c r="E5" s="40"/>
      <c r="F5" s="40"/>
      <c r="G5" s="41"/>
      <c r="H5" s="1175"/>
    </row>
    <row r="6" spans="2:8" ht="18" customHeight="1">
      <c r="B6" s="6">
        <v>1</v>
      </c>
      <c r="C6" s="9"/>
      <c r="D6" s="18"/>
      <c r="E6" s="18"/>
      <c r="F6" s="18"/>
      <c r="G6" s="12"/>
      <c r="H6" s="158">
        <f aca="true" t="shared" si="0" ref="H6:H25">SUM(C6:G6)</f>
        <v>0</v>
      </c>
    </row>
    <row r="7" spans="2:8" ht="18" customHeight="1">
      <c r="B7" s="7">
        <f aca="true" t="shared" si="1" ref="B7:B25">B6+1</f>
        <v>2</v>
      </c>
      <c r="C7" s="10"/>
      <c r="D7" s="19"/>
      <c r="E7" s="19"/>
      <c r="F7" s="19"/>
      <c r="G7" s="13"/>
      <c r="H7" s="159">
        <f t="shared" si="0"/>
        <v>0</v>
      </c>
    </row>
    <row r="8" spans="2:8" ht="18" customHeight="1">
      <c r="B8" s="7">
        <f t="shared" si="1"/>
        <v>3</v>
      </c>
      <c r="C8" s="10"/>
      <c r="D8" s="19"/>
      <c r="E8" s="19"/>
      <c r="F8" s="19"/>
      <c r="G8" s="13"/>
      <c r="H8" s="159">
        <f t="shared" si="0"/>
        <v>0</v>
      </c>
    </row>
    <row r="9" spans="2:8" ht="18" customHeight="1">
      <c r="B9" s="7">
        <f t="shared" si="1"/>
        <v>4</v>
      </c>
      <c r="C9" s="10"/>
      <c r="D9" s="19"/>
      <c r="E9" s="19"/>
      <c r="F9" s="19"/>
      <c r="G9" s="13"/>
      <c r="H9" s="159">
        <f t="shared" si="0"/>
        <v>0</v>
      </c>
    </row>
    <row r="10" spans="2:8" ht="18" customHeight="1">
      <c r="B10" s="7">
        <f t="shared" si="1"/>
        <v>5</v>
      </c>
      <c r="C10" s="10"/>
      <c r="D10" s="19"/>
      <c r="E10" s="19"/>
      <c r="F10" s="19"/>
      <c r="G10" s="13"/>
      <c r="H10" s="159">
        <f t="shared" si="0"/>
        <v>0</v>
      </c>
    </row>
    <row r="11" spans="2:8" ht="18" customHeight="1">
      <c r="B11" s="7">
        <f t="shared" si="1"/>
        <v>6</v>
      </c>
      <c r="C11" s="10"/>
      <c r="D11" s="19"/>
      <c r="E11" s="19"/>
      <c r="F11" s="19"/>
      <c r="G11" s="13"/>
      <c r="H11" s="159">
        <f t="shared" si="0"/>
        <v>0</v>
      </c>
    </row>
    <row r="12" spans="2:8" ht="18" customHeight="1">
      <c r="B12" s="7">
        <f t="shared" si="1"/>
        <v>7</v>
      </c>
      <c r="C12" s="10"/>
      <c r="D12" s="19"/>
      <c r="E12" s="19"/>
      <c r="F12" s="19"/>
      <c r="G12" s="13"/>
      <c r="H12" s="159">
        <f t="shared" si="0"/>
        <v>0</v>
      </c>
    </row>
    <row r="13" spans="2:8" ht="18" customHeight="1">
      <c r="B13" s="7">
        <f t="shared" si="1"/>
        <v>8</v>
      </c>
      <c r="C13" s="10"/>
      <c r="D13" s="19"/>
      <c r="E13" s="19"/>
      <c r="F13" s="19"/>
      <c r="G13" s="13"/>
      <c r="H13" s="159">
        <f t="shared" si="0"/>
        <v>0</v>
      </c>
    </row>
    <row r="14" spans="2:8" ht="18" customHeight="1">
      <c r="B14" s="7">
        <f t="shared" si="1"/>
        <v>9</v>
      </c>
      <c r="C14" s="10"/>
      <c r="D14" s="19"/>
      <c r="E14" s="19"/>
      <c r="F14" s="19"/>
      <c r="G14" s="13"/>
      <c r="H14" s="159">
        <f t="shared" si="0"/>
        <v>0</v>
      </c>
    </row>
    <row r="15" spans="2:8" ht="18" customHeight="1">
      <c r="B15" s="7">
        <f t="shared" si="1"/>
        <v>10</v>
      </c>
      <c r="C15" s="10"/>
      <c r="D15" s="19"/>
      <c r="E15" s="19"/>
      <c r="F15" s="19"/>
      <c r="G15" s="13"/>
      <c r="H15" s="159">
        <f t="shared" si="0"/>
        <v>0</v>
      </c>
    </row>
    <row r="16" spans="2:8" ht="18" customHeight="1">
      <c r="B16" s="7">
        <f t="shared" si="1"/>
        <v>11</v>
      </c>
      <c r="C16" s="10"/>
      <c r="D16" s="19"/>
      <c r="E16" s="19"/>
      <c r="F16" s="19"/>
      <c r="G16" s="13"/>
      <c r="H16" s="159">
        <f t="shared" si="0"/>
        <v>0</v>
      </c>
    </row>
    <row r="17" spans="2:8" ht="18" customHeight="1">
      <c r="B17" s="7">
        <f t="shared" si="1"/>
        <v>12</v>
      </c>
      <c r="C17" s="10"/>
      <c r="D17" s="19"/>
      <c r="E17" s="19"/>
      <c r="F17" s="19"/>
      <c r="G17" s="13"/>
      <c r="H17" s="159">
        <f t="shared" si="0"/>
        <v>0</v>
      </c>
    </row>
    <row r="18" spans="2:8" ht="18" customHeight="1">
      <c r="B18" s="7">
        <f t="shared" si="1"/>
        <v>13</v>
      </c>
      <c r="C18" s="10"/>
      <c r="D18" s="19"/>
      <c r="E18" s="19"/>
      <c r="F18" s="19"/>
      <c r="G18" s="13"/>
      <c r="H18" s="159">
        <f t="shared" si="0"/>
        <v>0</v>
      </c>
    </row>
    <row r="19" spans="2:8" ht="18" customHeight="1">
      <c r="B19" s="7">
        <f t="shared" si="1"/>
        <v>14</v>
      </c>
      <c r="C19" s="10"/>
      <c r="D19" s="19"/>
      <c r="E19" s="19"/>
      <c r="F19" s="19"/>
      <c r="G19" s="13"/>
      <c r="H19" s="159">
        <f t="shared" si="0"/>
        <v>0</v>
      </c>
    </row>
    <row r="20" spans="2:8" ht="18" customHeight="1">
      <c r="B20" s="7">
        <f t="shared" si="1"/>
        <v>15</v>
      </c>
      <c r="C20" s="10"/>
      <c r="D20" s="19"/>
      <c r="E20" s="19"/>
      <c r="F20" s="19"/>
      <c r="G20" s="13"/>
      <c r="H20" s="159">
        <f t="shared" si="0"/>
        <v>0</v>
      </c>
    </row>
    <row r="21" spans="2:8" ht="18" customHeight="1">
      <c r="B21" s="7">
        <f t="shared" si="1"/>
        <v>16</v>
      </c>
      <c r="C21" s="10"/>
      <c r="D21" s="19"/>
      <c r="E21" s="19"/>
      <c r="F21" s="19"/>
      <c r="G21" s="13"/>
      <c r="H21" s="159">
        <f t="shared" si="0"/>
        <v>0</v>
      </c>
    </row>
    <row r="22" spans="2:8" ht="18" customHeight="1">
      <c r="B22" s="7">
        <f t="shared" si="1"/>
        <v>17</v>
      </c>
      <c r="C22" s="10"/>
      <c r="D22" s="19"/>
      <c r="E22" s="19"/>
      <c r="F22" s="19"/>
      <c r="G22" s="13"/>
      <c r="H22" s="159">
        <f t="shared" si="0"/>
        <v>0</v>
      </c>
    </row>
    <row r="23" spans="2:8" ht="18" customHeight="1">
      <c r="B23" s="7">
        <f t="shared" si="1"/>
        <v>18</v>
      </c>
      <c r="C23" s="10"/>
      <c r="D23" s="19"/>
      <c r="E23" s="19"/>
      <c r="F23" s="19"/>
      <c r="G23" s="13"/>
      <c r="H23" s="159">
        <f t="shared" si="0"/>
        <v>0</v>
      </c>
    </row>
    <row r="24" spans="2:8" ht="18" customHeight="1">
      <c r="B24" s="7">
        <f t="shared" si="1"/>
        <v>19</v>
      </c>
      <c r="C24" s="10"/>
      <c r="D24" s="19"/>
      <c r="E24" s="19"/>
      <c r="F24" s="19"/>
      <c r="G24" s="13"/>
      <c r="H24" s="159">
        <f t="shared" si="0"/>
        <v>0</v>
      </c>
    </row>
    <row r="25" spans="2:8" ht="18" customHeight="1">
      <c r="B25" s="8">
        <f t="shared" si="1"/>
        <v>20</v>
      </c>
      <c r="C25" s="11"/>
      <c r="D25" s="20"/>
      <c r="E25" s="20"/>
      <c r="F25" s="20"/>
      <c r="G25" s="14"/>
      <c r="H25" s="200">
        <f t="shared" si="0"/>
        <v>0</v>
      </c>
    </row>
    <row r="26" spans="2:8" ht="18" customHeight="1">
      <c r="B26" s="42" t="s">
        <v>620</v>
      </c>
      <c r="C26" s="43">
        <f aca="true" t="shared" si="2" ref="C26:H26">SUM(C6:C25)</f>
        <v>0</v>
      </c>
      <c r="D26" s="45">
        <f t="shared" si="2"/>
        <v>0</v>
      </c>
      <c r="E26" s="45">
        <f t="shared" si="2"/>
        <v>0</v>
      </c>
      <c r="F26" s="45">
        <f t="shared" si="2"/>
        <v>0</v>
      </c>
      <c r="G26" s="44">
        <f t="shared" si="2"/>
        <v>0</v>
      </c>
      <c r="H26" s="161">
        <f t="shared" si="2"/>
        <v>0</v>
      </c>
    </row>
  </sheetData>
  <sheetProtection/>
  <mergeCells count="4">
    <mergeCell ref="B4:B5"/>
    <mergeCell ref="H4:H5"/>
    <mergeCell ref="B2:H2"/>
    <mergeCell ref="B1:C1"/>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45"/>
  </sheetPr>
  <dimension ref="A1:J29"/>
  <sheetViews>
    <sheetView view="pageBreakPreview" zoomScaleSheetLayoutView="100" zoomScalePageLayoutView="0" workbookViewId="0" topLeftCell="A16">
      <selection activeCell="C10" sqref="C10"/>
    </sheetView>
  </sheetViews>
  <sheetFormatPr defaultColWidth="9.00390625" defaultRowHeight="13.5"/>
  <cols>
    <col min="1" max="1" width="2.625" style="0" customWidth="1"/>
    <col min="2" max="2" width="3.625" style="0" customWidth="1"/>
    <col min="3" max="3" width="5.625" style="0" customWidth="1"/>
    <col min="4" max="6" width="12.125" style="0" customWidth="1"/>
    <col min="7" max="10" width="11.25390625" style="0" customWidth="1"/>
  </cols>
  <sheetData>
    <row r="1" spans="1:4" s="16" customFormat="1" ht="20.25" customHeight="1">
      <c r="A1" s="1177" t="s">
        <v>225</v>
      </c>
      <c r="B1" s="1177"/>
      <c r="C1" s="1177"/>
      <c r="D1" s="1177"/>
    </row>
    <row r="2" spans="1:10" s="16" customFormat="1" ht="24" customHeight="1">
      <c r="A2" s="1176" t="s">
        <v>427</v>
      </c>
      <c r="B2" s="1176"/>
      <c r="C2" s="1176"/>
      <c r="D2" s="1176"/>
      <c r="E2" s="1176"/>
      <c r="F2" s="1176"/>
      <c r="G2" s="1176"/>
      <c r="H2" s="1176"/>
      <c r="I2" s="1176"/>
      <c r="J2" s="1176"/>
    </row>
    <row r="3" s="16" customFormat="1" ht="14.25"/>
    <row r="4" spans="3:7" s="16" customFormat="1" ht="17.25" customHeight="1">
      <c r="C4" s="22"/>
      <c r="D4" s="1184" t="s">
        <v>612</v>
      </c>
      <c r="E4" s="1184"/>
      <c r="F4" s="1178"/>
      <c r="G4" s="1178"/>
    </row>
    <row r="5" spans="3:8" s="16" customFormat="1" ht="17.25" customHeight="1">
      <c r="C5" s="22"/>
      <c r="D5" s="1184" t="s">
        <v>226</v>
      </c>
      <c r="E5" s="1184"/>
      <c r="F5" s="1178"/>
      <c r="G5" s="1178"/>
      <c r="H5" s="16" t="s">
        <v>625</v>
      </c>
    </row>
    <row r="6" s="16" customFormat="1" ht="15" thickBot="1">
      <c r="J6" s="22" t="s">
        <v>626</v>
      </c>
    </row>
    <row r="7" spans="1:10" s="16" customFormat="1" ht="18" customHeight="1">
      <c r="A7" s="280"/>
      <c r="B7" s="1185" t="s">
        <v>614</v>
      </c>
      <c r="C7" s="1185"/>
      <c r="D7" s="1185" t="s">
        <v>617</v>
      </c>
      <c r="E7" s="1185"/>
      <c r="F7" s="1186"/>
      <c r="G7" s="1181" t="s">
        <v>621</v>
      </c>
      <c r="H7" s="1182"/>
      <c r="I7" s="1182"/>
      <c r="J7" s="1183"/>
    </row>
    <row r="8" spans="1:10" s="16" customFormat="1" ht="27" customHeight="1">
      <c r="A8" s="281"/>
      <c r="B8" s="28" t="s">
        <v>615</v>
      </c>
      <c r="C8" s="29" t="s">
        <v>616</v>
      </c>
      <c r="D8" s="26" t="s">
        <v>618</v>
      </c>
      <c r="E8" s="30" t="s">
        <v>619</v>
      </c>
      <c r="F8" s="26" t="s">
        <v>620</v>
      </c>
      <c r="G8" s="31" t="s">
        <v>620</v>
      </c>
      <c r="H8" s="27" t="s">
        <v>320</v>
      </c>
      <c r="I8" s="697" t="s">
        <v>629</v>
      </c>
      <c r="J8" s="160" t="s">
        <v>630</v>
      </c>
    </row>
    <row r="9" spans="1:10" s="16" customFormat="1" ht="22.5" customHeight="1">
      <c r="A9" s="281"/>
      <c r="B9" s="32">
        <v>1</v>
      </c>
      <c r="C9" s="33">
        <v>1</v>
      </c>
      <c r="D9" s="458"/>
      <c r="E9" s="459"/>
      <c r="F9" s="191">
        <f aca="true" t="shared" si="0" ref="F9:F29">SUM(D9:E9)</f>
        <v>0</v>
      </c>
      <c r="G9" s="195">
        <f aca="true" t="shared" si="1" ref="G9:G29">SUM(H9:J9)</f>
        <v>0</v>
      </c>
      <c r="H9" s="464"/>
      <c r="I9" s="465"/>
      <c r="J9" s="466"/>
    </row>
    <row r="10" spans="1:10" s="16" customFormat="1" ht="22.5" customHeight="1">
      <c r="A10" s="281"/>
      <c r="B10" s="36">
        <v>2</v>
      </c>
      <c r="C10" s="37">
        <f>C9+1</f>
        <v>2</v>
      </c>
      <c r="D10" s="460"/>
      <c r="E10" s="461"/>
      <c r="F10" s="193">
        <f t="shared" si="0"/>
        <v>0</v>
      </c>
      <c r="G10" s="198">
        <f t="shared" si="1"/>
        <v>0</v>
      </c>
      <c r="H10" s="467"/>
      <c r="I10" s="468"/>
      <c r="J10" s="469"/>
    </row>
    <row r="11" spans="1:10" s="16" customFormat="1" ht="22.5" customHeight="1">
      <c r="A11" s="281"/>
      <c r="B11" s="36">
        <v>3</v>
      </c>
      <c r="C11" s="37">
        <f aca="true" t="shared" si="2" ref="C11:C28">C10+1</f>
        <v>3</v>
      </c>
      <c r="D11" s="460"/>
      <c r="E11" s="461"/>
      <c r="F11" s="193">
        <f t="shared" si="0"/>
        <v>0</v>
      </c>
      <c r="G11" s="198">
        <f t="shared" si="1"/>
        <v>0</v>
      </c>
      <c r="H11" s="467"/>
      <c r="I11" s="468"/>
      <c r="J11" s="469"/>
    </row>
    <row r="12" spans="1:10" s="16" customFormat="1" ht="22.5" customHeight="1">
      <c r="A12" s="281"/>
      <c r="B12" s="36">
        <v>4</v>
      </c>
      <c r="C12" s="37">
        <f t="shared" si="2"/>
        <v>4</v>
      </c>
      <c r="D12" s="460"/>
      <c r="E12" s="461"/>
      <c r="F12" s="193">
        <f t="shared" si="0"/>
        <v>0</v>
      </c>
      <c r="G12" s="198">
        <f t="shared" si="1"/>
        <v>0</v>
      </c>
      <c r="H12" s="467"/>
      <c r="I12" s="468"/>
      <c r="J12" s="469"/>
    </row>
    <row r="13" spans="1:10" s="16" customFormat="1" ht="22.5" customHeight="1">
      <c r="A13" s="281"/>
      <c r="B13" s="36">
        <v>5</v>
      </c>
      <c r="C13" s="37">
        <f t="shared" si="2"/>
        <v>5</v>
      </c>
      <c r="D13" s="460"/>
      <c r="E13" s="461"/>
      <c r="F13" s="193">
        <f t="shared" si="0"/>
        <v>0</v>
      </c>
      <c r="G13" s="198">
        <f t="shared" si="1"/>
        <v>0</v>
      </c>
      <c r="H13" s="467"/>
      <c r="I13" s="468"/>
      <c r="J13" s="469"/>
    </row>
    <row r="14" spans="1:10" s="16" customFormat="1" ht="22.5" customHeight="1">
      <c r="A14" s="281"/>
      <c r="B14" s="36">
        <v>6</v>
      </c>
      <c r="C14" s="37">
        <f t="shared" si="2"/>
        <v>6</v>
      </c>
      <c r="D14" s="460"/>
      <c r="E14" s="461"/>
      <c r="F14" s="193">
        <f t="shared" si="0"/>
        <v>0</v>
      </c>
      <c r="G14" s="198">
        <f t="shared" si="1"/>
        <v>0</v>
      </c>
      <c r="H14" s="467"/>
      <c r="I14" s="468"/>
      <c r="J14" s="469"/>
    </row>
    <row r="15" spans="1:10" s="16" customFormat="1" ht="22.5" customHeight="1">
      <c r="A15" s="281"/>
      <c r="B15" s="36">
        <v>7</v>
      </c>
      <c r="C15" s="37">
        <f t="shared" si="2"/>
        <v>7</v>
      </c>
      <c r="D15" s="460"/>
      <c r="E15" s="461"/>
      <c r="F15" s="193">
        <f t="shared" si="0"/>
        <v>0</v>
      </c>
      <c r="G15" s="198">
        <f t="shared" si="1"/>
        <v>0</v>
      </c>
      <c r="H15" s="467"/>
      <c r="I15" s="468"/>
      <c r="J15" s="469"/>
    </row>
    <row r="16" spans="1:10" s="16" customFormat="1" ht="22.5" customHeight="1">
      <c r="A16" s="281"/>
      <c r="B16" s="36">
        <v>8</v>
      </c>
      <c r="C16" s="37">
        <f t="shared" si="2"/>
        <v>8</v>
      </c>
      <c r="D16" s="460"/>
      <c r="E16" s="461"/>
      <c r="F16" s="193">
        <f t="shared" si="0"/>
        <v>0</v>
      </c>
      <c r="G16" s="198">
        <f t="shared" si="1"/>
        <v>0</v>
      </c>
      <c r="H16" s="467"/>
      <c r="I16" s="468"/>
      <c r="J16" s="469"/>
    </row>
    <row r="17" spans="1:10" s="16" customFormat="1" ht="22.5" customHeight="1">
      <c r="A17" s="281"/>
      <c r="B17" s="36">
        <v>9</v>
      </c>
      <c r="C17" s="37">
        <f t="shared" si="2"/>
        <v>9</v>
      </c>
      <c r="D17" s="460"/>
      <c r="E17" s="461"/>
      <c r="F17" s="193">
        <f t="shared" si="0"/>
        <v>0</v>
      </c>
      <c r="G17" s="198">
        <f t="shared" si="1"/>
        <v>0</v>
      </c>
      <c r="H17" s="467"/>
      <c r="I17" s="468"/>
      <c r="J17" s="469"/>
    </row>
    <row r="18" spans="1:10" s="16" customFormat="1" ht="22.5" customHeight="1">
      <c r="A18" s="281"/>
      <c r="B18" s="36">
        <v>10</v>
      </c>
      <c r="C18" s="37">
        <f t="shared" si="2"/>
        <v>10</v>
      </c>
      <c r="D18" s="460"/>
      <c r="E18" s="461"/>
      <c r="F18" s="193">
        <f t="shared" si="0"/>
        <v>0</v>
      </c>
      <c r="G18" s="198">
        <f t="shared" si="1"/>
        <v>0</v>
      </c>
      <c r="H18" s="467"/>
      <c r="I18" s="468"/>
      <c r="J18" s="469"/>
    </row>
    <row r="19" spans="1:10" s="16" customFormat="1" ht="22.5" customHeight="1">
      <c r="A19" s="281"/>
      <c r="B19" s="36">
        <v>11</v>
      </c>
      <c r="C19" s="37">
        <f t="shared" si="2"/>
        <v>11</v>
      </c>
      <c r="D19" s="460"/>
      <c r="E19" s="461"/>
      <c r="F19" s="193">
        <f t="shared" si="0"/>
        <v>0</v>
      </c>
      <c r="G19" s="198">
        <f t="shared" si="1"/>
        <v>0</v>
      </c>
      <c r="H19" s="467"/>
      <c r="I19" s="468"/>
      <c r="J19" s="469"/>
    </row>
    <row r="20" spans="1:10" s="16" customFormat="1" ht="22.5" customHeight="1">
      <c r="A20" s="281"/>
      <c r="B20" s="36">
        <v>12</v>
      </c>
      <c r="C20" s="37">
        <f t="shared" si="2"/>
        <v>12</v>
      </c>
      <c r="D20" s="460"/>
      <c r="E20" s="461"/>
      <c r="F20" s="193">
        <f t="shared" si="0"/>
        <v>0</v>
      </c>
      <c r="G20" s="198">
        <f t="shared" si="1"/>
        <v>0</v>
      </c>
      <c r="H20" s="467"/>
      <c r="I20" s="468"/>
      <c r="J20" s="469"/>
    </row>
    <row r="21" spans="1:10" s="16" customFormat="1" ht="22.5" customHeight="1">
      <c r="A21" s="281"/>
      <c r="B21" s="36">
        <v>13</v>
      </c>
      <c r="C21" s="37">
        <f t="shared" si="2"/>
        <v>13</v>
      </c>
      <c r="D21" s="460"/>
      <c r="E21" s="461"/>
      <c r="F21" s="193">
        <f t="shared" si="0"/>
        <v>0</v>
      </c>
      <c r="G21" s="198">
        <f t="shared" si="1"/>
        <v>0</v>
      </c>
      <c r="H21" s="467"/>
      <c r="I21" s="468"/>
      <c r="J21" s="469"/>
    </row>
    <row r="22" spans="1:10" s="16" customFormat="1" ht="22.5" customHeight="1">
      <c r="A22" s="281"/>
      <c r="B22" s="36">
        <v>14</v>
      </c>
      <c r="C22" s="37">
        <f t="shared" si="2"/>
        <v>14</v>
      </c>
      <c r="D22" s="460"/>
      <c r="E22" s="461"/>
      <c r="F22" s="193">
        <f t="shared" si="0"/>
        <v>0</v>
      </c>
      <c r="G22" s="198">
        <f t="shared" si="1"/>
        <v>0</v>
      </c>
      <c r="H22" s="467"/>
      <c r="I22" s="468"/>
      <c r="J22" s="469"/>
    </row>
    <row r="23" spans="1:10" s="16" customFormat="1" ht="22.5" customHeight="1">
      <c r="A23" s="281"/>
      <c r="B23" s="36">
        <v>15</v>
      </c>
      <c r="C23" s="37">
        <f t="shared" si="2"/>
        <v>15</v>
      </c>
      <c r="D23" s="460"/>
      <c r="E23" s="461"/>
      <c r="F23" s="193">
        <f t="shared" si="0"/>
        <v>0</v>
      </c>
      <c r="G23" s="198">
        <f t="shared" si="1"/>
        <v>0</v>
      </c>
      <c r="H23" s="467"/>
      <c r="I23" s="468"/>
      <c r="J23" s="469"/>
    </row>
    <row r="24" spans="1:10" s="16" customFormat="1" ht="22.5" customHeight="1">
      <c r="A24" s="281"/>
      <c r="B24" s="36">
        <v>16</v>
      </c>
      <c r="C24" s="37">
        <f t="shared" si="2"/>
        <v>16</v>
      </c>
      <c r="D24" s="460"/>
      <c r="E24" s="461"/>
      <c r="F24" s="193">
        <f t="shared" si="0"/>
        <v>0</v>
      </c>
      <c r="G24" s="198">
        <f t="shared" si="1"/>
        <v>0</v>
      </c>
      <c r="H24" s="467"/>
      <c r="I24" s="468"/>
      <c r="J24" s="469"/>
    </row>
    <row r="25" spans="1:10" s="16" customFormat="1" ht="22.5" customHeight="1">
      <c r="A25" s="281"/>
      <c r="B25" s="36">
        <v>17</v>
      </c>
      <c r="C25" s="37">
        <f t="shared" si="2"/>
        <v>17</v>
      </c>
      <c r="D25" s="460"/>
      <c r="E25" s="461"/>
      <c r="F25" s="193">
        <f t="shared" si="0"/>
        <v>0</v>
      </c>
      <c r="G25" s="198">
        <f t="shared" si="1"/>
        <v>0</v>
      </c>
      <c r="H25" s="467"/>
      <c r="I25" s="468"/>
      <c r="J25" s="469"/>
    </row>
    <row r="26" spans="1:10" s="16" customFormat="1" ht="22.5" customHeight="1">
      <c r="A26" s="281"/>
      <c r="B26" s="36">
        <v>18</v>
      </c>
      <c r="C26" s="37">
        <f t="shared" si="2"/>
        <v>18</v>
      </c>
      <c r="D26" s="460"/>
      <c r="E26" s="461"/>
      <c r="F26" s="193">
        <f t="shared" si="0"/>
        <v>0</v>
      </c>
      <c r="G26" s="198">
        <f t="shared" si="1"/>
        <v>0</v>
      </c>
      <c r="H26" s="467"/>
      <c r="I26" s="468"/>
      <c r="J26" s="469"/>
    </row>
    <row r="27" spans="1:10" s="16" customFormat="1" ht="22.5" customHeight="1">
      <c r="A27" s="281"/>
      <c r="B27" s="36">
        <v>19</v>
      </c>
      <c r="C27" s="37">
        <f t="shared" si="2"/>
        <v>19</v>
      </c>
      <c r="D27" s="460"/>
      <c r="E27" s="461"/>
      <c r="F27" s="193">
        <f t="shared" si="0"/>
        <v>0</v>
      </c>
      <c r="G27" s="198">
        <f t="shared" si="1"/>
        <v>0</v>
      </c>
      <c r="H27" s="467"/>
      <c r="I27" s="468"/>
      <c r="J27" s="469"/>
    </row>
    <row r="28" spans="1:10" s="16" customFormat="1" ht="22.5" customHeight="1">
      <c r="A28" s="281"/>
      <c r="B28" s="38">
        <v>20</v>
      </c>
      <c r="C28" s="37">
        <f t="shared" si="2"/>
        <v>20</v>
      </c>
      <c r="D28" s="462"/>
      <c r="E28" s="463"/>
      <c r="F28" s="194">
        <f t="shared" si="0"/>
        <v>0</v>
      </c>
      <c r="G28" s="199">
        <f t="shared" si="1"/>
        <v>0</v>
      </c>
      <c r="H28" s="470"/>
      <c r="I28" s="471"/>
      <c r="J28" s="472"/>
    </row>
    <row r="29" spans="1:10" s="16" customFormat="1" ht="22.5" customHeight="1" thickBot="1">
      <c r="A29" s="282"/>
      <c r="B29" s="1179" t="s">
        <v>620</v>
      </c>
      <c r="C29" s="1180"/>
      <c r="D29" s="283">
        <f>SUM(D9:D28)</f>
        <v>0</v>
      </c>
      <c r="E29" s="284">
        <f>SUM(E9:E28)</f>
        <v>0</v>
      </c>
      <c r="F29" s="283">
        <f t="shared" si="0"/>
        <v>0</v>
      </c>
      <c r="G29" s="285">
        <f t="shared" si="1"/>
        <v>0</v>
      </c>
      <c r="H29" s="286">
        <f>SUM(H9:H28)</f>
        <v>0</v>
      </c>
      <c r="I29" s="287">
        <f>SUM(I9:I28)</f>
        <v>0</v>
      </c>
      <c r="J29" s="288">
        <f>SUM(J9:J28)</f>
        <v>0</v>
      </c>
    </row>
  </sheetData>
  <sheetProtection/>
  <mergeCells count="10">
    <mergeCell ref="A1:D1"/>
    <mergeCell ref="F5:G5"/>
    <mergeCell ref="B29:C29"/>
    <mergeCell ref="G7:J7"/>
    <mergeCell ref="A2:J2"/>
    <mergeCell ref="D4:E4"/>
    <mergeCell ref="D5:E5"/>
    <mergeCell ref="B7:C7"/>
    <mergeCell ref="D7:F7"/>
    <mergeCell ref="F4:G4"/>
  </mergeCells>
  <printOptions/>
  <pageMargins left="0.73" right="0.39" top="0.49" bottom="0.67" header="0.22" footer="0.512"/>
  <pageSetup horizontalDpi="600" verticalDpi="600" orientation="portrait" paperSize="9" scale="9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2013-10-22T11:48:40Z</cp:lastPrinted>
  <dcterms:created xsi:type="dcterms:W3CDTF">2004-10-12T08:50:11Z</dcterms:created>
  <dcterms:modified xsi:type="dcterms:W3CDTF">2019-04-11T01:21:20Z</dcterms:modified>
  <cp:category/>
  <cp:version/>
  <cp:contentType/>
  <cp:contentStatus/>
</cp:coreProperties>
</file>