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 showInkAnnotation="0" defaultThemeVersion="124226"/>
  <xr:revisionPtr revIDLastSave="0" documentId="13_ncr:1_{4A5FE6C9-3415-4731-9523-CEF6E63CCB7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R6年度" sheetId="9" r:id="rId1"/>
  </sheets>
  <definedNames>
    <definedName name="_xlnm.Print_Area" localSheetId="0">'R6年度'!$A$1:$R$40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9" l="1"/>
  <c r="P24" i="9"/>
  <c r="O24" i="9"/>
  <c r="O30" i="9" l="1"/>
  <c r="L24" i="9"/>
  <c r="M24" i="9"/>
  <c r="N24" i="9"/>
  <c r="P8" i="9"/>
  <c r="P4" i="9"/>
  <c r="O4" i="9"/>
  <c r="O8" i="9"/>
  <c r="N12" i="9"/>
  <c r="M12" i="9"/>
  <c r="L12" i="9"/>
  <c r="K12" i="9"/>
  <c r="J12" i="9"/>
  <c r="I12" i="9"/>
  <c r="H12" i="9"/>
  <c r="G12" i="9"/>
  <c r="F12" i="9"/>
  <c r="E12" i="9"/>
  <c r="D12" i="9"/>
  <c r="C12" i="9"/>
  <c r="O12" i="9" l="1"/>
  <c r="P12" i="9"/>
  <c r="O31" i="9"/>
  <c r="O19" i="9"/>
  <c r="O13" i="9"/>
  <c r="O9" i="9"/>
  <c r="O5" i="9"/>
  <c r="O6" i="9" s="1"/>
  <c r="P5" i="9"/>
  <c r="P7" i="9" s="1"/>
  <c r="N33" i="9"/>
  <c r="N32" i="9"/>
  <c r="N21" i="9"/>
  <c r="N20" i="9"/>
  <c r="N15" i="9"/>
  <c r="M15" i="9"/>
  <c r="N14" i="9"/>
  <c r="N11" i="9"/>
  <c r="N10" i="9"/>
  <c r="N7" i="9"/>
  <c r="N6" i="9"/>
  <c r="O18" i="9"/>
  <c r="O7" i="9" l="1"/>
  <c r="P6" i="9"/>
  <c r="M25" i="9" l="1"/>
  <c r="M21" i="9"/>
  <c r="L15" i="9"/>
  <c r="M11" i="9"/>
  <c r="M10" i="9"/>
  <c r="O10" i="9"/>
  <c r="O11" i="9"/>
  <c r="M7" i="9"/>
  <c r="M6" i="9"/>
  <c r="M14" i="9" l="1"/>
  <c r="K25" i="9"/>
  <c r="L25" i="9"/>
  <c r="L33" i="9"/>
  <c r="L32" i="9"/>
  <c r="L27" i="9"/>
  <c r="K24" i="9"/>
  <c r="L21" i="9"/>
  <c r="L20" i="9"/>
  <c r="L11" i="9"/>
  <c r="L10" i="9"/>
  <c r="L7" i="9"/>
  <c r="L6" i="9"/>
  <c r="L26" i="9" l="1"/>
  <c r="L14" i="9"/>
  <c r="M33" i="9"/>
  <c r="O20" i="9"/>
  <c r="J24" i="9" l="1"/>
  <c r="P25" i="9"/>
  <c r="P27" i="9" s="1"/>
  <c r="I24" i="9"/>
  <c r="I32" i="9" l="1"/>
  <c r="I25" i="9"/>
  <c r="I27" i="9"/>
  <c r="I26" i="9"/>
  <c r="H24" i="9"/>
  <c r="I6" i="9"/>
  <c r="I7" i="9"/>
  <c r="P31" i="9" l="1"/>
  <c r="P30" i="9"/>
  <c r="P18" i="9"/>
  <c r="H25" i="9"/>
  <c r="H26" i="9" s="1"/>
  <c r="H27" i="9" l="1"/>
  <c r="P33" i="9"/>
  <c r="P32" i="9"/>
  <c r="P19" i="9"/>
  <c r="P21" i="9" s="1"/>
  <c r="O21" i="9"/>
  <c r="P9" i="9"/>
  <c r="P20" i="9" l="1"/>
  <c r="P11" i="9"/>
  <c r="P10" i="9"/>
  <c r="G33" i="9"/>
  <c r="G32" i="9"/>
  <c r="G24" i="9"/>
  <c r="F24" i="9"/>
  <c r="G21" i="9"/>
  <c r="G20" i="9"/>
  <c r="G10" i="9"/>
  <c r="G6" i="9"/>
  <c r="E24" i="9" l="1"/>
  <c r="O33" i="9" l="1"/>
  <c r="O32" i="9"/>
  <c r="D24" i="9" l="1"/>
  <c r="E25" i="9"/>
  <c r="E27" i="9"/>
  <c r="E26" i="9"/>
  <c r="E20" i="9"/>
  <c r="Q12" i="9"/>
  <c r="E15" i="9"/>
  <c r="E14" i="9"/>
  <c r="D32" i="9" l="1"/>
  <c r="D27" i="9"/>
  <c r="D26" i="9"/>
  <c r="C24" i="9"/>
  <c r="D6" i="9"/>
  <c r="O15" i="9" l="1"/>
  <c r="O14" i="9"/>
  <c r="M32" i="9"/>
  <c r="M26" i="9"/>
  <c r="C25" i="9"/>
  <c r="B8" i="9"/>
  <c r="C26" i="9" l="1"/>
  <c r="K11" i="9"/>
  <c r="K7" i="9"/>
  <c r="J11" i="9" l="1"/>
  <c r="J7" i="9"/>
  <c r="H11" i="9" l="1"/>
  <c r="H7" i="9"/>
  <c r="G11" i="9" l="1"/>
  <c r="G7" i="9"/>
  <c r="G25" i="9"/>
  <c r="G27" i="9" l="1"/>
  <c r="G26" i="9"/>
  <c r="F6" i="9"/>
  <c r="F11" i="9"/>
  <c r="F7" i="9"/>
  <c r="E11" i="9" l="1"/>
  <c r="E7" i="9"/>
  <c r="D7" i="9" l="1"/>
  <c r="O17" i="9" l="1"/>
  <c r="C32" i="9" l="1"/>
  <c r="C33" i="9"/>
  <c r="C20" i="9"/>
  <c r="C21" i="9"/>
  <c r="I11" i="9" l="1"/>
  <c r="G15" i="9" l="1"/>
  <c r="K15" i="9" l="1"/>
  <c r="H15" i="9"/>
  <c r="J15" i="9" l="1"/>
  <c r="F15" i="9"/>
  <c r="D11" i="9"/>
  <c r="J32" i="9" l="1"/>
  <c r="F21" i="9" l="1"/>
  <c r="P26" i="9" l="1"/>
  <c r="M27" i="9"/>
  <c r="M20" i="9"/>
  <c r="J20" i="9" l="1"/>
  <c r="P29" i="9" l="1"/>
  <c r="P17" i="9"/>
  <c r="C6" i="9"/>
  <c r="F32" i="9" l="1"/>
  <c r="P23" i="9" l="1"/>
  <c r="E6" i="9"/>
  <c r="E10" i="9"/>
  <c r="F10" i="9" l="1"/>
  <c r="E21" i="9"/>
  <c r="D33" i="9" l="1"/>
  <c r="H32" i="9" l="1"/>
  <c r="H6" i="9" l="1"/>
  <c r="J6" i="9"/>
  <c r="K6" i="9"/>
  <c r="H33" i="9" l="1"/>
  <c r="I33" i="9"/>
  <c r="J33" i="9"/>
  <c r="K33" i="9"/>
  <c r="O29" i="9" l="1"/>
  <c r="B24" i="9"/>
  <c r="B22" i="9"/>
  <c r="B18" i="9"/>
  <c r="B12" i="9"/>
  <c r="B30" i="9"/>
  <c r="N25" i="9" l="1"/>
  <c r="J25" i="9"/>
  <c r="F25" i="9"/>
  <c r="O25" i="9" l="1"/>
  <c r="J26" i="9"/>
  <c r="J27" i="9"/>
  <c r="K26" i="9"/>
  <c r="K27" i="9"/>
  <c r="N27" i="9"/>
  <c r="N26" i="9"/>
  <c r="F27" i="9"/>
  <c r="F26" i="9"/>
  <c r="O27" i="9" l="1"/>
  <c r="O26" i="9"/>
  <c r="D20" i="9"/>
  <c r="C10" i="9" l="1"/>
  <c r="C7" i="9"/>
  <c r="C14" i="9" l="1"/>
  <c r="C15" i="9"/>
  <c r="D21" i="9" l="1"/>
  <c r="F20" i="9"/>
  <c r="Q17" i="9"/>
  <c r="F33" i="9"/>
  <c r="E33" i="9"/>
  <c r="E32" i="9"/>
  <c r="Q29" i="9"/>
  <c r="C11" i="9"/>
  <c r="D10" i="9"/>
  <c r="K14" i="9" l="1"/>
  <c r="P13" i="9"/>
  <c r="F14" i="9"/>
  <c r="C27" i="9"/>
  <c r="K21" i="9"/>
  <c r="P14" i="9" l="1"/>
  <c r="P15" i="9"/>
  <c r="K20" i="9"/>
  <c r="J21" i="9"/>
  <c r="K32" i="9"/>
  <c r="H21" i="9"/>
  <c r="H20" i="9"/>
  <c r="K10" i="9"/>
  <c r="I20" i="9"/>
  <c r="I21" i="9"/>
  <c r="J10" i="9"/>
  <c r="H10" i="9"/>
  <c r="I10" i="9"/>
  <c r="D15" i="9" l="1"/>
  <c r="D14" i="9" l="1"/>
  <c r="H14" i="9" l="1"/>
  <c r="J14" i="9"/>
  <c r="I15" i="9"/>
  <c r="I14" i="9"/>
  <c r="G1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小数点も入力すること！</t>
        </r>
      </text>
    </comment>
  </commentList>
</comments>
</file>

<file path=xl/sharedStrings.xml><?xml version="1.0" encoding="utf-8"?>
<sst xmlns="http://schemas.openxmlformats.org/spreadsheetml/2006/main" count="98" uniqueCount="38">
  <si>
    <t>生活ごみ</t>
    <rPh sb="0" eb="2">
      <t>セイカツ</t>
    </rPh>
    <phoneticPr fontId="4"/>
  </si>
  <si>
    <t>前年度</t>
    <rPh sb="0" eb="3">
      <t>ゼンネンド</t>
    </rPh>
    <phoneticPr fontId="4"/>
  </si>
  <si>
    <t>対前年度伸び率</t>
    <rPh sb="0" eb="1">
      <t>タイ</t>
    </rPh>
    <rPh sb="1" eb="4">
      <t>ゼンネンド</t>
    </rPh>
    <rPh sb="4" eb="7">
      <t>ノビリツ</t>
    </rPh>
    <phoneticPr fontId="4"/>
  </si>
  <si>
    <t>対前年度増減</t>
    <rPh sb="0" eb="1">
      <t>タイ</t>
    </rPh>
    <rPh sb="1" eb="4">
      <t>ゼンネンド</t>
    </rPh>
    <rPh sb="4" eb="6">
      <t>ゾウゲン</t>
    </rPh>
    <phoneticPr fontId="4"/>
  </si>
  <si>
    <t>事業ごみ</t>
    <rPh sb="0" eb="2">
      <t>ジギョウ</t>
    </rPh>
    <phoneticPr fontId="4"/>
  </si>
  <si>
    <t>ごみ総量</t>
    <rPh sb="2" eb="4">
      <t>ソウリョウ</t>
    </rPh>
    <phoneticPr fontId="4"/>
  </si>
  <si>
    <t>家庭ごみ</t>
    <rPh sb="0" eb="2">
      <t>カテイ</t>
    </rPh>
    <phoneticPr fontId="4"/>
  </si>
  <si>
    <t>　</t>
    <phoneticPr fontId="4"/>
  </si>
  <si>
    <t>一人一日あたり
家庭ごみ量（g)</t>
    <rPh sb="0" eb="2">
      <t>ヒトリ</t>
    </rPh>
    <rPh sb="2" eb="4">
      <t>イチニチ</t>
    </rPh>
    <rPh sb="8" eb="10">
      <t>カテイ</t>
    </rPh>
    <rPh sb="12" eb="13">
      <t>リョウ</t>
    </rPh>
    <phoneticPr fontId="4"/>
  </si>
  <si>
    <t>4月</t>
    <rPh sb="1" eb="2">
      <t>ガツ</t>
    </rPh>
    <phoneticPr fontId="4"/>
  </si>
  <si>
    <t>5月</t>
    <rPh sb="1" eb="2">
      <t>ガツ</t>
    </rPh>
    <phoneticPr fontId="4"/>
  </si>
  <si>
    <t>6月</t>
    <rPh sb="1" eb="2">
      <t>ガツ</t>
    </rPh>
    <phoneticPr fontId="4"/>
  </si>
  <si>
    <t>7月</t>
    <rPh sb="1" eb="2">
      <t>ガツ</t>
    </rPh>
    <phoneticPr fontId="4"/>
  </si>
  <si>
    <t>8月</t>
    <rPh sb="1" eb="2">
      <t>ガツ</t>
    </rPh>
    <phoneticPr fontId="4"/>
  </si>
  <si>
    <t>9月</t>
    <rPh sb="1" eb="2">
      <t>ガツ</t>
    </rPh>
    <phoneticPr fontId="4"/>
  </si>
  <si>
    <t>10月</t>
    <rPh sb="2" eb="3">
      <t>ガツ</t>
    </rPh>
    <phoneticPr fontId="4"/>
  </si>
  <si>
    <t>12月</t>
    <rPh sb="2" eb="3">
      <t>ガツ</t>
    </rPh>
    <phoneticPr fontId="4"/>
  </si>
  <si>
    <t>1月</t>
    <rPh sb="1" eb="2">
      <t>ガツ</t>
    </rPh>
    <phoneticPr fontId="4"/>
  </si>
  <si>
    <t>2月</t>
    <rPh sb="1" eb="2">
      <t>ガツ</t>
    </rPh>
    <phoneticPr fontId="4"/>
  </si>
  <si>
    <t>3月</t>
    <rPh sb="1" eb="2">
      <t>ガツ</t>
    </rPh>
    <phoneticPr fontId="4"/>
  </si>
  <si>
    <t>（単位：ｔ ，％）</t>
    <phoneticPr fontId="3"/>
  </si>
  <si>
    <t>－</t>
    <phoneticPr fontId="3"/>
  </si>
  <si>
    <t>－</t>
    <phoneticPr fontId="3"/>
  </si>
  <si>
    <t>11月</t>
  </si>
  <si>
    <t>※ごみ量は小数点以下四捨五入で表示しているため，合計値が一致しない場合がある。</t>
    <rPh sb="3" eb="4">
      <t>リョウ</t>
    </rPh>
    <rPh sb="5" eb="8">
      <t>ショウスウテン</t>
    </rPh>
    <rPh sb="8" eb="10">
      <t>イカ</t>
    </rPh>
    <rPh sb="10" eb="14">
      <t>シシャゴニュウ</t>
    </rPh>
    <rPh sb="15" eb="17">
      <t>ヒョウジ</t>
    </rPh>
    <rPh sb="24" eb="27">
      <t>ゴウケイチ</t>
    </rPh>
    <rPh sb="28" eb="30">
      <t>イッチ</t>
    </rPh>
    <rPh sb="33" eb="35">
      <t>バアイ</t>
    </rPh>
    <phoneticPr fontId="3"/>
  </si>
  <si>
    <r>
      <t xml:space="preserve">人口
</t>
    </r>
    <r>
      <rPr>
        <sz val="6"/>
        <rFont val="ＭＳ Ｐゴシック"/>
        <family val="3"/>
        <charset val="128"/>
      </rPr>
      <t>(10月1日現在推計人口)</t>
    </r>
    <rPh sb="0" eb="2">
      <t>ジンコウ</t>
    </rPh>
    <rPh sb="6" eb="7">
      <t>ガツ</t>
    </rPh>
    <rPh sb="8" eb="9">
      <t>ニチ</t>
    </rPh>
    <rPh sb="9" eb="11">
      <t>ゲンザイ</t>
    </rPh>
    <rPh sb="11" eb="13">
      <t>スイケイ</t>
    </rPh>
    <rPh sb="13" eb="15">
      <t>ジンコウ</t>
    </rPh>
    <phoneticPr fontId="4"/>
  </si>
  <si>
    <t>最終処分量</t>
    <rPh sb="0" eb="2">
      <t>サイシュウ</t>
    </rPh>
    <rPh sb="2" eb="4">
      <t>ショブン</t>
    </rPh>
    <rPh sb="4" eb="5">
      <t>リョウ</t>
    </rPh>
    <phoneticPr fontId="3"/>
  </si>
  <si>
    <t>令和６年度</t>
    <phoneticPr fontId="3"/>
  </si>
  <si>
    <r>
      <t>年間合計
（R6</t>
    </r>
    <r>
      <rPr>
        <sz val="11"/>
        <color theme="1"/>
        <rFont val="ＭＳ Ｐゴシック"/>
        <family val="3"/>
        <charset val="128"/>
        <scheme val="minor"/>
      </rPr>
      <t>推計</t>
    </r>
    <r>
      <rPr>
        <sz val="11"/>
        <color theme="1"/>
        <rFont val="ＭＳ Ｐゴシック"/>
        <family val="2"/>
        <scheme val="minor"/>
      </rPr>
      <t>）</t>
    </r>
    <rPh sb="0" eb="2">
      <t>ネンカン</t>
    </rPh>
    <rPh sb="2" eb="4">
      <t>ゴウケイ</t>
    </rPh>
    <rPh sb="8" eb="10">
      <t>スイケイ</t>
    </rPh>
    <phoneticPr fontId="4"/>
  </si>
  <si>
    <t>R6年度
実施計画</t>
    <rPh sb="2" eb="4">
      <t>ネンド</t>
    </rPh>
    <rPh sb="5" eb="7">
      <t>ジッシ</t>
    </rPh>
    <rPh sb="7" eb="9">
      <t>ケイカク</t>
    </rPh>
    <phoneticPr fontId="4"/>
  </si>
  <si>
    <t>※人口は、各年度10月１日現在の推計人口で固定とする。</t>
    <rPh sb="1" eb="3">
      <t>ジンコウ</t>
    </rPh>
    <rPh sb="5" eb="8">
      <t>カクネンド</t>
    </rPh>
    <rPh sb="10" eb="11">
      <t>ガツ</t>
    </rPh>
    <rPh sb="12" eb="15">
      <t>ニチゲンザイ</t>
    </rPh>
    <rPh sb="16" eb="18">
      <t>スイケイ</t>
    </rPh>
    <rPh sb="18" eb="20">
      <t>ジンコウ</t>
    </rPh>
    <rPh sb="21" eb="23">
      <t>コテイ</t>
    </rPh>
    <phoneticPr fontId="3"/>
  </si>
  <si>
    <r>
      <rPr>
        <sz val="11"/>
        <color rgb="FFFF0000"/>
        <rFont val="ＭＳ Ｐゴシック"/>
        <family val="3"/>
        <charset val="128"/>
        <scheme val="minor"/>
      </rPr>
      <t>3月まで</t>
    </r>
    <r>
      <rPr>
        <sz val="11"/>
        <rFont val="ＭＳ Ｐゴシック"/>
        <family val="3"/>
        <charset val="128"/>
        <scheme val="minor"/>
      </rPr>
      <t>の</t>
    </r>
    <r>
      <rPr>
        <sz val="11"/>
        <color theme="1"/>
        <rFont val="ＭＳ Ｐゴシック"/>
        <family val="2"/>
        <scheme val="minor"/>
      </rPr>
      <t>合計</t>
    </r>
    <phoneticPr fontId="4"/>
  </si>
  <si>
    <r>
      <rPr>
        <u/>
        <sz val="11"/>
        <color rgb="FFFF0000"/>
        <rFont val="ＭＳ Ｐゴシック"/>
        <family val="3"/>
        <charset val="128"/>
        <scheme val="minor"/>
      </rPr>
      <t>3月まで</t>
    </r>
    <r>
      <rPr>
        <u/>
        <sz val="11"/>
        <color theme="1"/>
        <rFont val="ＭＳ Ｐゴシック"/>
        <family val="3"/>
        <charset val="128"/>
        <scheme val="minor"/>
      </rPr>
      <t>の実績</t>
    </r>
    <rPh sb="1" eb="2">
      <t>ガツ</t>
    </rPh>
    <rPh sb="5" eb="7">
      <t>ジッセキ</t>
    </rPh>
    <phoneticPr fontId="3"/>
  </si>
  <si>
    <r>
      <t>・最終処分量は，対前年比</t>
    </r>
    <r>
      <rPr>
        <sz val="11"/>
        <color rgb="FFFF0000"/>
        <rFont val="ＭＳ Ｐゴシック"/>
        <family val="3"/>
        <charset val="128"/>
        <scheme val="minor"/>
      </rPr>
      <t xml:space="preserve"> 2.07％　897tの減</t>
    </r>
    <rPh sb="1" eb="3">
      <t>サイシュウ</t>
    </rPh>
    <rPh sb="3" eb="5">
      <t>ショブン</t>
    </rPh>
    <rPh sb="24" eb="25">
      <t>ゲン</t>
    </rPh>
    <phoneticPr fontId="3"/>
  </si>
  <si>
    <r>
      <t>・ごみ総量は，対前年比</t>
    </r>
    <r>
      <rPr>
        <sz val="11"/>
        <color rgb="FFFF0000"/>
        <rFont val="ＭＳ Ｐゴシック"/>
        <family val="3"/>
        <charset val="128"/>
        <scheme val="minor"/>
      </rPr>
      <t xml:space="preserve"> 1.88％　6,434tの減</t>
    </r>
    <rPh sb="3" eb="5">
      <t>ソウリョウ</t>
    </rPh>
    <rPh sb="7" eb="8">
      <t>タイ</t>
    </rPh>
    <rPh sb="8" eb="11">
      <t>ゼンネンヒ</t>
    </rPh>
    <rPh sb="25" eb="26">
      <t>ゲン</t>
    </rPh>
    <phoneticPr fontId="3"/>
  </si>
  <si>
    <r>
      <t>・一人一日あたりの家庭ごみ量は，対前年比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sz val="11"/>
        <color rgb="FFFF0000"/>
        <rFont val="ＭＳ Ｐゴシック"/>
        <family val="3"/>
        <charset val="128"/>
        <scheme val="minor"/>
      </rPr>
      <t>7g減の417g</t>
    </r>
    <rPh sb="16" eb="17">
      <t>タイ</t>
    </rPh>
    <rPh sb="17" eb="20">
      <t>ゼンネンヒ</t>
    </rPh>
    <rPh sb="23" eb="24">
      <t>ゲン</t>
    </rPh>
    <phoneticPr fontId="3"/>
  </si>
  <si>
    <t>令和６年度収集量実績表　</t>
    <rPh sb="0" eb="1">
      <t>レイ</t>
    </rPh>
    <rPh sb="1" eb="2">
      <t>ワ</t>
    </rPh>
    <rPh sb="3" eb="4">
      <t>ネン</t>
    </rPh>
    <rPh sb="4" eb="5">
      <t>ド</t>
    </rPh>
    <phoneticPr fontId="3"/>
  </si>
  <si>
    <t>資源循環部
資源循環企画課</t>
    <rPh sb="0" eb="2">
      <t>シゲン</t>
    </rPh>
    <rPh sb="2" eb="4">
      <t>ジュンカン</t>
    </rPh>
    <rPh sb="4" eb="5">
      <t>ブ</t>
    </rPh>
    <rPh sb="6" eb="13">
      <t>シゲンジュンカンキカクカ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</si>
</sst>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;&quot;△ &quot;#,##0.00"/>
    <numFmt numFmtId="177" formatCode="[$-411]ggge&quot;年&quot;m&quot;月&quot;d&quot;日&quot;;@"/>
    <numFmt numFmtId="178" formatCode="#,##0;&quot;△ &quot;#,##0"/>
  </numFmts>
  <fonts count="28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i/>
      <sz val="10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2"/>
      <color indexed="81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1"/>
      <name val="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26" fillId="0" borderId="0"/>
    <xf numFmtId="38" fontId="27" fillId="0" borderId="0" applyFont="0" applyFill="0" applyBorder="0" applyAlignment="0" applyProtection="0"/>
  </cellStyleXfs>
  <cellXfs count="196">
    <xf numFmtId="0" fontId="0" fillId="0" borderId="0" xfId="0"/>
    <xf numFmtId="176" fontId="2" fillId="0" borderId="0" xfId="0" applyNumberFormat="1" applyFont="1"/>
    <xf numFmtId="176" fontId="0" fillId="0" borderId="0" xfId="0" applyNumberFormat="1" applyAlignment="1">
      <alignment vertical="center"/>
    </xf>
    <xf numFmtId="176" fontId="5" fillId="0" borderId="0" xfId="0" applyNumberFormat="1" applyFont="1" applyAlignment="1">
      <alignment vertical="center"/>
    </xf>
    <xf numFmtId="176" fontId="6" fillId="0" borderId="0" xfId="0" applyNumberFormat="1" applyFont="1" applyAlignment="1">
      <alignment horizontal="right" vertical="center"/>
    </xf>
    <xf numFmtId="176" fontId="5" fillId="0" borderId="0" xfId="1" applyNumberFormat="1" applyFont="1" applyBorder="1" applyAlignment="1">
      <alignment vertical="center"/>
    </xf>
    <xf numFmtId="176" fontId="7" fillId="0" borderId="6" xfId="0" applyNumberFormat="1" applyFont="1" applyBorder="1" applyAlignment="1">
      <alignment horizontal="center" vertical="center" wrapText="1"/>
    </xf>
    <xf numFmtId="176" fontId="5" fillId="0" borderId="6" xfId="0" applyNumberFormat="1" applyFont="1" applyBorder="1" applyAlignment="1">
      <alignment horizontal="distributed" vertical="center" justifyLastLine="1"/>
    </xf>
    <xf numFmtId="176" fontId="5" fillId="0" borderId="6" xfId="1" applyNumberFormat="1" applyFont="1" applyBorder="1" applyAlignment="1">
      <alignment vertical="center"/>
    </xf>
    <xf numFmtId="176" fontId="5" fillId="0" borderId="6" xfId="0" applyNumberFormat="1" applyFont="1" applyBorder="1" applyAlignment="1">
      <alignment vertical="center"/>
    </xf>
    <xf numFmtId="176" fontId="5" fillId="0" borderId="7" xfId="1" applyNumberFormat="1" applyFont="1" applyBorder="1" applyAlignment="1">
      <alignment vertical="center"/>
    </xf>
    <xf numFmtId="176" fontId="5" fillId="0" borderId="10" xfId="0" applyNumberFormat="1" applyFont="1" applyBorder="1" applyAlignment="1">
      <alignment horizontal="distributed" vertical="center" justifyLastLine="1"/>
    </xf>
    <xf numFmtId="176" fontId="5" fillId="0" borderId="19" xfId="0" applyNumberFormat="1" applyFont="1" applyBorder="1" applyAlignment="1">
      <alignment horizontal="distributed" vertical="center" wrapText="1" justifyLastLine="1" shrinkToFit="1"/>
    </xf>
    <xf numFmtId="176" fontId="5" fillId="0" borderId="6" xfId="0" applyNumberFormat="1" applyFont="1" applyBorder="1" applyAlignment="1">
      <alignment horizontal="distributed" vertical="center" wrapText="1" justifyLastLine="1" shrinkToFit="1"/>
    </xf>
    <xf numFmtId="176" fontId="5" fillId="0" borderId="21" xfId="0" applyNumberFormat="1" applyFont="1" applyBorder="1" applyAlignment="1">
      <alignment horizontal="distributed" vertical="center" justifyLastLine="1"/>
    </xf>
    <xf numFmtId="176" fontId="5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 wrapText="1"/>
    </xf>
    <xf numFmtId="176" fontId="0" fillId="0" borderId="39" xfId="0" applyNumberFormat="1" applyBorder="1" applyAlignment="1">
      <alignment horizontal="distributed" vertical="center" justifyLastLine="1"/>
    </xf>
    <xf numFmtId="176" fontId="0" fillId="0" borderId="47" xfId="0" applyNumberFormat="1" applyBorder="1" applyAlignment="1">
      <alignment horizontal="distributed" vertical="center" justifyLastLine="1"/>
    </xf>
    <xf numFmtId="176" fontId="0" fillId="0" borderId="49" xfId="0" applyNumberFormat="1" applyBorder="1" applyAlignment="1">
      <alignment horizontal="distributed" vertical="center" wrapText="1" justifyLastLine="1"/>
    </xf>
    <xf numFmtId="0" fontId="0" fillId="0" borderId="0" xfId="0" applyAlignment="1">
      <alignment vertical="center" wrapText="1"/>
    </xf>
    <xf numFmtId="176" fontId="15" fillId="0" borderId="47" xfId="0" applyNumberFormat="1" applyFont="1" applyBorder="1" applyAlignment="1">
      <alignment horizontal="distributed" vertical="center" justifyLastLine="1"/>
    </xf>
    <xf numFmtId="178" fontId="10" fillId="0" borderId="12" xfId="1" applyNumberFormat="1" applyFont="1" applyFill="1" applyBorder="1" applyAlignment="1">
      <alignment vertical="center"/>
    </xf>
    <xf numFmtId="178" fontId="10" fillId="0" borderId="16" xfId="1" applyNumberFormat="1" applyFont="1" applyFill="1" applyBorder="1" applyAlignment="1">
      <alignment vertical="center"/>
    </xf>
    <xf numFmtId="178" fontId="10" fillId="0" borderId="27" xfId="1" applyNumberFormat="1" applyFont="1" applyFill="1" applyBorder="1" applyAlignment="1">
      <alignment vertical="center"/>
    </xf>
    <xf numFmtId="178" fontId="10" fillId="0" borderId="51" xfId="1" applyNumberFormat="1" applyFont="1" applyFill="1" applyBorder="1" applyAlignment="1">
      <alignment vertical="center"/>
    </xf>
    <xf numFmtId="176" fontId="10" fillId="0" borderId="16" xfId="1" applyNumberFormat="1" applyFont="1" applyFill="1" applyBorder="1" applyAlignment="1">
      <alignment vertical="center"/>
    </xf>
    <xf numFmtId="176" fontId="11" fillId="0" borderId="27" xfId="1" applyNumberFormat="1" applyFont="1" applyFill="1" applyBorder="1" applyAlignment="1">
      <alignment vertical="center"/>
    </xf>
    <xf numFmtId="176" fontId="10" fillId="0" borderId="27" xfId="1" applyNumberFormat="1" applyFont="1" applyFill="1" applyBorder="1" applyAlignment="1">
      <alignment vertical="center"/>
    </xf>
    <xf numFmtId="178" fontId="10" fillId="0" borderId="17" xfId="0" applyNumberFormat="1" applyFont="1" applyBorder="1" applyAlignment="1">
      <alignment vertical="center"/>
    </xf>
    <xf numFmtId="178" fontId="11" fillId="0" borderId="28" xfId="0" applyNumberFormat="1" applyFont="1" applyBorder="1" applyAlignment="1">
      <alignment vertical="center"/>
    </xf>
    <xf numFmtId="178" fontId="10" fillId="0" borderId="28" xfId="0" applyNumberFormat="1" applyFont="1" applyBorder="1" applyAlignment="1">
      <alignment vertical="center"/>
    </xf>
    <xf numFmtId="178" fontId="10" fillId="0" borderId="12" xfId="1" applyNumberFormat="1" applyFont="1" applyBorder="1" applyAlignment="1">
      <alignment vertical="center"/>
    </xf>
    <xf numFmtId="178" fontId="10" fillId="0" borderId="16" xfId="1" applyNumberFormat="1" applyFont="1" applyBorder="1" applyAlignment="1">
      <alignment vertical="center"/>
    </xf>
    <xf numFmtId="178" fontId="10" fillId="0" borderId="27" xfId="1" applyNumberFormat="1" applyFont="1" applyBorder="1" applyAlignment="1">
      <alignment vertical="center"/>
    </xf>
    <xf numFmtId="176" fontId="10" fillId="0" borderId="16" xfId="1" applyNumberFormat="1" applyFont="1" applyBorder="1" applyAlignment="1">
      <alignment vertical="center"/>
    </xf>
    <xf numFmtId="176" fontId="10" fillId="0" borderId="27" xfId="1" applyNumberFormat="1" applyFont="1" applyBorder="1" applyAlignment="1">
      <alignment vertical="center"/>
    </xf>
    <xf numFmtId="178" fontId="11" fillId="0" borderId="51" xfId="1" applyNumberFormat="1" applyFont="1" applyFill="1" applyBorder="1" applyAlignment="1">
      <alignment vertical="center"/>
    </xf>
    <xf numFmtId="178" fontId="11" fillId="0" borderId="54" xfId="1" applyNumberFormat="1" applyFont="1" applyBorder="1" applyAlignment="1">
      <alignment vertical="center"/>
    </xf>
    <xf numFmtId="178" fontId="11" fillId="0" borderId="18" xfId="0" applyNumberFormat="1" applyFont="1" applyBorder="1" applyAlignment="1">
      <alignment vertical="center"/>
    </xf>
    <xf numFmtId="178" fontId="11" fillId="0" borderId="29" xfId="0" applyNumberFormat="1" applyFont="1" applyBorder="1" applyAlignment="1">
      <alignment vertical="center"/>
    </xf>
    <xf numFmtId="178" fontId="10" fillId="2" borderId="12" xfId="1" applyNumberFormat="1" applyFont="1" applyFill="1" applyBorder="1" applyAlignment="1">
      <alignment vertical="center"/>
    </xf>
    <xf numFmtId="178" fontId="10" fillId="2" borderId="16" xfId="1" applyNumberFormat="1" applyFont="1" applyFill="1" applyBorder="1" applyAlignment="1">
      <alignment vertical="center"/>
    </xf>
    <xf numFmtId="178" fontId="10" fillId="2" borderId="27" xfId="1" applyNumberFormat="1" applyFont="1" applyFill="1" applyBorder="1" applyAlignment="1">
      <alignment vertical="center"/>
    </xf>
    <xf numFmtId="176" fontId="10" fillId="0" borderId="35" xfId="1" applyNumberFormat="1" applyFont="1" applyBorder="1" applyAlignment="1">
      <alignment vertical="center"/>
    </xf>
    <xf numFmtId="178" fontId="10" fillId="0" borderId="29" xfId="1" applyNumberFormat="1" applyFont="1" applyFill="1" applyBorder="1" applyAlignment="1">
      <alignment vertical="center"/>
    </xf>
    <xf numFmtId="176" fontId="5" fillId="0" borderId="11" xfId="0" applyNumberFormat="1" applyFont="1" applyBorder="1" applyAlignment="1">
      <alignment horizontal="distributed" vertical="center" justifyLastLine="1"/>
    </xf>
    <xf numFmtId="176" fontId="8" fillId="0" borderId="11" xfId="0" applyNumberFormat="1" applyFont="1" applyBorder="1" applyAlignment="1">
      <alignment horizontal="center" vertical="center" justifyLastLine="1"/>
    </xf>
    <xf numFmtId="176" fontId="11" fillId="0" borderId="8" xfId="0" applyNumberFormat="1" applyFont="1" applyBorder="1" applyAlignment="1">
      <alignment horizontal="distributed" vertical="center" justifyLastLine="1"/>
    </xf>
    <xf numFmtId="176" fontId="10" fillId="0" borderId="13" xfId="0" applyNumberFormat="1" applyFont="1" applyBorder="1" applyAlignment="1">
      <alignment horizontal="distributed" vertical="center" justifyLastLine="1"/>
    </xf>
    <xf numFmtId="176" fontId="10" fillId="0" borderId="8" xfId="0" applyNumberFormat="1" applyFont="1" applyBorder="1" applyAlignment="1">
      <alignment horizontal="distributed" vertical="center" justifyLastLine="1"/>
    </xf>
    <xf numFmtId="176" fontId="18" fillId="0" borderId="22" xfId="0" applyNumberFormat="1" applyFont="1" applyBorder="1" applyAlignment="1">
      <alignment horizontal="distributed" vertical="center" justifyLastLine="1"/>
    </xf>
    <xf numFmtId="176" fontId="18" fillId="0" borderId="10" xfId="0" applyNumberFormat="1" applyFont="1" applyBorder="1" applyAlignment="1">
      <alignment horizontal="distributed" vertical="center" justifyLastLine="1"/>
    </xf>
    <xf numFmtId="176" fontId="18" fillId="0" borderId="13" xfId="0" applyNumberFormat="1" applyFont="1" applyBorder="1" applyAlignment="1">
      <alignment horizontal="distributed" vertical="center" justifyLastLine="1"/>
    </xf>
    <xf numFmtId="0" fontId="20" fillId="0" borderId="0" xfId="0" applyFont="1"/>
    <xf numFmtId="0" fontId="0" fillId="0" borderId="0" xfId="0" applyAlignment="1">
      <alignment horizontal="right"/>
    </xf>
    <xf numFmtId="178" fontId="19" fillId="3" borderId="34" xfId="1" applyNumberFormat="1" applyFont="1" applyFill="1" applyBorder="1" applyAlignment="1">
      <alignment vertical="center"/>
    </xf>
    <xf numFmtId="178" fontId="19" fillId="3" borderId="55" xfId="1" applyNumberFormat="1" applyFont="1" applyFill="1" applyBorder="1" applyAlignment="1">
      <alignment vertical="center"/>
    </xf>
    <xf numFmtId="176" fontId="12" fillId="0" borderId="0" xfId="0" applyNumberFormat="1" applyFont="1"/>
    <xf numFmtId="0" fontId="2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76" fontId="8" fillId="0" borderId="0" xfId="0" applyNumberFormat="1" applyFont="1" applyAlignment="1">
      <alignment horizontal="right"/>
    </xf>
    <xf numFmtId="178" fontId="11" fillId="0" borderId="30" xfId="1" applyNumberFormat="1" applyFont="1" applyBorder="1" applyAlignment="1">
      <alignment vertical="center"/>
    </xf>
    <xf numFmtId="178" fontId="11" fillId="0" borderId="23" xfId="1" applyNumberFormat="1" applyFont="1" applyBorder="1" applyAlignment="1">
      <alignment vertical="center"/>
    </xf>
    <xf numFmtId="178" fontId="10" fillId="0" borderId="54" xfId="1" applyNumberFormat="1" applyFont="1" applyBorder="1" applyAlignment="1" applyProtection="1">
      <alignment vertical="center"/>
      <protection locked="0"/>
    </xf>
    <xf numFmtId="176" fontId="10" fillId="0" borderId="12" xfId="1" applyNumberFormat="1" applyFont="1" applyFill="1" applyBorder="1" applyAlignment="1">
      <alignment vertical="center"/>
    </xf>
    <xf numFmtId="178" fontId="10" fillId="0" borderId="9" xfId="0" applyNumberFormat="1" applyFont="1" applyBorder="1" applyAlignment="1">
      <alignment vertical="center"/>
    </xf>
    <xf numFmtId="176" fontId="15" fillId="0" borderId="39" xfId="0" applyNumberFormat="1" applyFont="1" applyBorder="1" applyAlignment="1">
      <alignment horizontal="distributed" vertical="center" wrapText="1" justifyLastLine="1"/>
    </xf>
    <xf numFmtId="0" fontId="0" fillId="0" borderId="0" xfId="0" applyAlignment="1">
      <alignment vertical="center"/>
    </xf>
    <xf numFmtId="176" fontId="11" fillId="0" borderId="16" xfId="1" applyNumberFormat="1" applyFont="1" applyFill="1" applyBorder="1" applyAlignment="1">
      <alignment vertical="center"/>
    </xf>
    <xf numFmtId="0" fontId="0" fillId="0" borderId="0" xfId="0" applyAlignment="1">
      <alignment vertical="top"/>
    </xf>
    <xf numFmtId="0" fontId="14" fillId="0" borderId="0" xfId="0" applyFont="1" applyAlignment="1">
      <alignment vertical="top" wrapText="1"/>
    </xf>
    <xf numFmtId="178" fontId="10" fillId="0" borderId="18" xfId="0" applyNumberFormat="1" applyFont="1" applyBorder="1" applyAlignment="1">
      <alignment vertical="center"/>
    </xf>
    <xf numFmtId="176" fontId="10" fillId="0" borderId="12" xfId="1" applyNumberFormat="1" applyFont="1" applyBorder="1" applyAlignment="1">
      <alignment vertical="center"/>
    </xf>
    <xf numFmtId="178" fontId="10" fillId="0" borderId="0" xfId="0" applyNumberFormat="1" applyFont="1" applyAlignment="1">
      <alignment vertical="center"/>
    </xf>
    <xf numFmtId="178" fontId="10" fillId="0" borderId="24" xfId="1" applyNumberFormat="1" applyFont="1" applyBorder="1" applyAlignment="1">
      <alignment vertical="center"/>
    </xf>
    <xf numFmtId="178" fontId="10" fillId="0" borderId="11" xfId="1" applyNumberFormat="1" applyFont="1" applyBorder="1" applyAlignment="1">
      <alignment vertical="center"/>
    </xf>
    <xf numFmtId="176" fontId="10" fillId="0" borderId="11" xfId="1" applyNumberFormat="1" applyFont="1" applyBorder="1" applyAlignment="1">
      <alignment vertical="center"/>
    </xf>
    <xf numFmtId="178" fontId="10" fillId="0" borderId="8" xfId="1" applyNumberFormat="1" applyFont="1" applyBorder="1" applyAlignment="1">
      <alignment vertical="center"/>
    </xf>
    <xf numFmtId="178" fontId="11" fillId="0" borderId="61" xfId="0" applyNumberFormat="1" applyFont="1" applyBorder="1" applyAlignment="1">
      <alignment vertical="center"/>
    </xf>
    <xf numFmtId="178" fontId="10" fillId="2" borderId="11" xfId="1" applyNumberFormat="1" applyFont="1" applyFill="1" applyBorder="1" applyAlignment="1">
      <alignment vertical="center"/>
    </xf>
    <xf numFmtId="176" fontId="11" fillId="0" borderId="11" xfId="1" applyNumberFormat="1" applyFont="1" applyBorder="1" applyAlignment="1">
      <alignment vertical="center"/>
    </xf>
    <xf numFmtId="178" fontId="11" fillId="0" borderId="22" xfId="1" applyNumberFormat="1" applyFont="1" applyBorder="1" applyAlignment="1">
      <alignment vertical="center"/>
    </xf>
    <xf numFmtId="178" fontId="10" fillId="3" borderId="60" xfId="1" applyNumberFormat="1" applyFont="1" applyFill="1" applyBorder="1" applyAlignment="1">
      <alignment vertical="center"/>
    </xf>
    <xf numFmtId="178" fontId="10" fillId="0" borderId="13" xfId="1" applyNumberFormat="1" applyFont="1" applyFill="1" applyBorder="1" applyAlignment="1">
      <alignment vertical="center"/>
    </xf>
    <xf numFmtId="178" fontId="10" fillId="0" borderId="20" xfId="1" applyNumberFormat="1" applyFont="1" applyBorder="1" applyAlignment="1">
      <alignment vertical="center"/>
    </xf>
    <xf numFmtId="178" fontId="11" fillId="0" borderId="64" xfId="1" applyNumberFormat="1" applyFont="1" applyFill="1" applyBorder="1" applyAlignment="1">
      <alignment vertical="center"/>
    </xf>
    <xf numFmtId="178" fontId="10" fillId="0" borderId="23" xfId="1" applyNumberFormat="1" applyFont="1" applyBorder="1" applyAlignment="1">
      <alignment vertical="center"/>
    </xf>
    <xf numFmtId="178" fontId="10" fillId="0" borderId="11" xfId="1" applyNumberFormat="1" applyFont="1" applyFill="1" applyBorder="1" applyAlignment="1">
      <alignment vertical="center"/>
    </xf>
    <xf numFmtId="178" fontId="10" fillId="0" borderId="41" xfId="1" applyNumberFormat="1" applyFont="1" applyFill="1" applyBorder="1" applyAlignment="1">
      <alignment horizontal="center" vertical="center"/>
    </xf>
    <xf numFmtId="176" fontId="10" fillId="0" borderId="41" xfId="1" applyNumberFormat="1" applyFont="1" applyFill="1" applyBorder="1" applyAlignment="1">
      <alignment horizontal="center" vertical="center"/>
    </xf>
    <xf numFmtId="178" fontId="10" fillId="0" borderId="42" xfId="1" applyNumberFormat="1" applyFont="1" applyFill="1" applyBorder="1" applyAlignment="1">
      <alignment horizontal="center" vertical="center"/>
    </xf>
    <xf numFmtId="178" fontId="5" fillId="0" borderId="41" xfId="1" applyNumberFormat="1" applyFont="1" applyFill="1" applyBorder="1" applyAlignment="1">
      <alignment horizontal="center" vertical="center"/>
    </xf>
    <xf numFmtId="176" fontId="5" fillId="0" borderId="41" xfId="1" applyNumberFormat="1" applyFont="1" applyFill="1" applyBorder="1" applyAlignment="1">
      <alignment horizontal="center" vertical="center"/>
    </xf>
    <xf numFmtId="178" fontId="5" fillId="0" borderId="42" xfId="1" applyNumberFormat="1" applyFont="1" applyFill="1" applyBorder="1" applyAlignment="1">
      <alignment horizontal="center" vertical="center"/>
    </xf>
    <xf numFmtId="178" fontId="5" fillId="0" borderId="43" xfId="1" applyNumberFormat="1" applyFont="1" applyFill="1" applyBorder="1" applyAlignment="1">
      <alignment horizontal="center" vertical="center"/>
    </xf>
    <xf numFmtId="176" fontId="8" fillId="0" borderId="40" xfId="1" applyNumberFormat="1" applyFont="1" applyFill="1" applyBorder="1" applyAlignment="1" applyProtection="1">
      <alignment horizontal="center" vertical="center" wrapText="1"/>
      <protection locked="0"/>
    </xf>
    <xf numFmtId="176" fontId="8" fillId="0" borderId="45" xfId="1" applyNumberFormat="1" applyFont="1" applyFill="1" applyBorder="1" applyAlignment="1" applyProtection="1">
      <alignment horizontal="center" vertical="center"/>
      <protection locked="0"/>
    </xf>
    <xf numFmtId="176" fontId="18" fillId="0" borderId="41" xfId="1" applyNumberFormat="1" applyFont="1" applyFill="1" applyBorder="1" applyAlignment="1">
      <alignment horizontal="center" vertical="center"/>
    </xf>
    <xf numFmtId="178" fontId="18" fillId="0" borderId="42" xfId="1" applyNumberFormat="1" applyFont="1" applyFill="1" applyBorder="1" applyAlignment="1">
      <alignment horizontal="center" vertical="center"/>
    </xf>
    <xf numFmtId="176" fontId="8" fillId="0" borderId="44" xfId="1" applyNumberFormat="1" applyFont="1" applyFill="1" applyBorder="1" applyAlignment="1" applyProtection="1">
      <alignment horizontal="center" vertical="center"/>
      <protection locked="0"/>
    </xf>
    <xf numFmtId="176" fontId="10" fillId="0" borderId="51" xfId="1" applyNumberFormat="1" applyFont="1" applyFill="1" applyBorder="1" applyAlignment="1">
      <alignment vertical="center"/>
    </xf>
    <xf numFmtId="178" fontId="10" fillId="0" borderId="20" xfId="1" applyNumberFormat="1" applyFont="1" applyFill="1" applyBorder="1" applyAlignment="1">
      <alignment vertical="center"/>
    </xf>
    <xf numFmtId="178" fontId="10" fillId="0" borderId="67" xfId="1" applyNumberFormat="1" applyFont="1" applyFill="1" applyBorder="1" applyAlignment="1">
      <alignment vertical="center"/>
    </xf>
    <xf numFmtId="178" fontId="11" fillId="0" borderId="63" xfId="0" applyNumberFormat="1" applyFont="1" applyBorder="1" applyAlignment="1">
      <alignment vertical="center"/>
    </xf>
    <xf numFmtId="178" fontId="11" fillId="0" borderId="27" xfId="1" applyNumberFormat="1" applyFont="1" applyFill="1" applyBorder="1" applyAlignment="1">
      <alignment vertical="center"/>
    </xf>
    <xf numFmtId="178" fontId="10" fillId="0" borderId="56" xfId="1" applyNumberFormat="1" applyFont="1" applyFill="1" applyBorder="1" applyAlignment="1">
      <alignment vertical="center"/>
    </xf>
    <xf numFmtId="178" fontId="10" fillId="0" borderId="35" xfId="1" applyNumberFormat="1" applyFont="1" applyFill="1" applyBorder="1" applyAlignment="1">
      <alignment vertical="center"/>
    </xf>
    <xf numFmtId="176" fontId="11" fillId="0" borderId="16" xfId="1" applyNumberFormat="1" applyFont="1" applyBorder="1" applyAlignment="1">
      <alignment vertical="center"/>
    </xf>
    <xf numFmtId="178" fontId="11" fillId="0" borderId="17" xfId="0" applyNumberFormat="1" applyFont="1" applyBorder="1" applyAlignment="1">
      <alignment vertical="center"/>
    </xf>
    <xf numFmtId="178" fontId="10" fillId="0" borderId="18" xfId="1" applyNumberFormat="1" applyFont="1" applyFill="1" applyBorder="1" applyAlignment="1">
      <alignment vertical="center"/>
    </xf>
    <xf numFmtId="176" fontId="11" fillId="0" borderId="57" xfId="1" applyNumberFormat="1" applyFont="1" applyBorder="1" applyAlignment="1">
      <alignment vertical="center"/>
    </xf>
    <xf numFmtId="178" fontId="11" fillId="0" borderId="46" xfId="1" applyNumberFormat="1" applyFont="1" applyBorder="1" applyAlignment="1">
      <alignment horizontal="right" vertical="center"/>
    </xf>
    <xf numFmtId="4" fontId="0" fillId="0" borderId="0" xfId="0" applyNumberFormat="1"/>
    <xf numFmtId="0" fontId="25" fillId="0" borderId="0" xfId="0" applyFont="1" applyAlignment="1">
      <alignment vertical="center"/>
    </xf>
    <xf numFmtId="176" fontId="18" fillId="0" borderId="71" xfId="0" applyNumberFormat="1" applyFont="1" applyBorder="1" applyAlignment="1">
      <alignment horizontal="distributed" vertical="center" justifyLastLine="1"/>
    </xf>
    <xf numFmtId="176" fontId="5" fillId="0" borderId="1" xfId="0" applyNumberFormat="1" applyFont="1" applyBorder="1" applyAlignment="1">
      <alignment horizontal="distributed" vertical="center" wrapText="1" justifyLastLine="1" shrinkToFit="1"/>
    </xf>
    <xf numFmtId="176" fontId="5" fillId="0" borderId="14" xfId="0" applyNumberFormat="1" applyFont="1" applyBorder="1" applyAlignment="1">
      <alignment horizontal="distributed" vertical="center" wrapText="1" justifyLastLine="1" shrinkToFit="1"/>
    </xf>
    <xf numFmtId="176" fontId="5" fillId="0" borderId="25" xfId="0" applyNumberFormat="1" applyFont="1" applyBorder="1" applyAlignment="1">
      <alignment horizontal="distributed" vertical="center" wrapText="1" justifyLastLine="1" shrinkToFit="1"/>
    </xf>
    <xf numFmtId="176" fontId="20" fillId="0" borderId="14" xfId="0" applyNumberFormat="1" applyFont="1" applyBorder="1" applyAlignment="1">
      <alignment horizontal="distributed" vertical="center" wrapText="1" justifyLastLine="1" shrinkToFit="1"/>
    </xf>
    <xf numFmtId="178" fontId="10" fillId="3" borderId="10" xfId="1" applyNumberFormat="1" applyFont="1" applyFill="1" applyBorder="1" applyAlignment="1">
      <alignment horizontal="right" vertical="center"/>
    </xf>
    <xf numFmtId="178" fontId="10" fillId="3" borderId="10" xfId="1" applyNumberFormat="1" applyFont="1" applyFill="1" applyBorder="1" applyAlignment="1">
      <alignment vertical="center"/>
    </xf>
    <xf numFmtId="178" fontId="10" fillId="3" borderId="21" xfId="1" applyNumberFormat="1" applyFont="1" applyFill="1" applyBorder="1" applyAlignment="1">
      <alignment vertical="center"/>
    </xf>
    <xf numFmtId="178" fontId="10" fillId="3" borderId="60" xfId="0" applyNumberFormat="1" applyFont="1" applyFill="1" applyBorder="1" applyAlignment="1">
      <alignment vertical="center"/>
    </xf>
    <xf numFmtId="178" fontId="18" fillId="3" borderId="40" xfId="1" applyNumberFormat="1" applyFont="1" applyFill="1" applyBorder="1" applyAlignment="1">
      <alignment vertical="center"/>
    </xf>
    <xf numFmtId="178" fontId="18" fillId="3" borderId="43" xfId="1" applyNumberFormat="1" applyFont="1" applyFill="1" applyBorder="1" applyAlignment="1">
      <alignment vertical="center"/>
    </xf>
    <xf numFmtId="178" fontId="18" fillId="3" borderId="43" xfId="1" applyNumberFormat="1" applyFont="1" applyFill="1" applyBorder="1" applyAlignment="1">
      <alignment horizontal="right" vertical="center"/>
    </xf>
    <xf numFmtId="178" fontId="10" fillId="0" borderId="62" xfId="1" applyNumberFormat="1" applyFont="1" applyBorder="1" applyAlignment="1">
      <alignment vertical="center"/>
    </xf>
    <xf numFmtId="178" fontId="10" fillId="0" borderId="37" xfId="1" applyNumberFormat="1" applyFont="1" applyBorder="1" applyAlignment="1">
      <alignment vertical="center"/>
    </xf>
    <xf numFmtId="178" fontId="10" fillId="0" borderId="59" xfId="1" applyNumberFormat="1" applyFont="1" applyBorder="1" applyAlignment="1">
      <alignment vertical="center"/>
    </xf>
    <xf numFmtId="178" fontId="10" fillId="0" borderId="36" xfId="1" applyNumberFormat="1" applyFont="1" applyBorder="1" applyAlignment="1">
      <alignment vertical="center"/>
    </xf>
    <xf numFmtId="178" fontId="10" fillId="0" borderId="38" xfId="1" applyNumberFormat="1" applyFont="1" applyBorder="1" applyAlignment="1">
      <alignment vertical="center"/>
    </xf>
    <xf numFmtId="178" fontId="10" fillId="0" borderId="48" xfId="1" applyNumberFormat="1" applyFont="1" applyBorder="1" applyAlignment="1">
      <alignment vertical="center"/>
    </xf>
    <xf numFmtId="178" fontId="11" fillId="0" borderId="72" xfId="0" applyNumberFormat="1" applyFont="1" applyBorder="1" applyAlignment="1">
      <alignment vertical="center"/>
    </xf>
    <xf numFmtId="176" fontId="5" fillId="0" borderId="0" xfId="0" applyNumberFormat="1" applyFont="1" applyAlignment="1">
      <alignment horizontal="center" vertical="center" justifyLastLine="1"/>
    </xf>
    <xf numFmtId="176" fontId="10" fillId="0" borderId="0" xfId="0" applyNumberFormat="1" applyFont="1" applyAlignment="1">
      <alignment horizontal="distributed" vertical="center" justifyLastLine="1"/>
    </xf>
    <xf numFmtId="178" fontId="10" fillId="0" borderId="0" xfId="1" applyNumberFormat="1" applyFont="1" applyBorder="1" applyAlignment="1">
      <alignment vertical="center"/>
    </xf>
    <xf numFmtId="178" fontId="11" fillId="0" borderId="0" xfId="1" applyNumberFormat="1" applyFont="1" applyBorder="1" applyAlignment="1">
      <alignment horizontal="right" vertical="center"/>
    </xf>
    <xf numFmtId="178" fontId="11" fillId="0" borderId="0" xfId="1" applyNumberFormat="1" applyFont="1" applyBorder="1" applyAlignment="1">
      <alignment vertical="center"/>
    </xf>
    <xf numFmtId="178" fontId="18" fillId="0" borderId="0" xfId="1" applyNumberFormat="1" applyFont="1" applyFill="1" applyBorder="1" applyAlignment="1">
      <alignment horizontal="center" vertical="center"/>
    </xf>
    <xf numFmtId="0" fontId="13" fillId="0" borderId="0" xfId="0" applyFont="1"/>
    <xf numFmtId="176" fontId="5" fillId="0" borderId="0" xfId="0" applyNumberFormat="1" applyFont="1" applyAlignment="1">
      <alignment horizontal="center" vertical="center" wrapText="1"/>
    </xf>
    <xf numFmtId="178" fontId="11" fillId="0" borderId="0" xfId="0" applyNumberFormat="1" applyFont="1" applyAlignment="1">
      <alignment vertical="center"/>
    </xf>
    <xf numFmtId="178" fontId="16" fillId="0" borderId="0" xfId="0" applyNumberFormat="1" applyFont="1" applyAlignment="1">
      <alignment vertical="center"/>
    </xf>
    <xf numFmtId="178" fontId="17" fillId="0" borderId="0" xfId="1" applyNumberFormat="1" applyFont="1" applyBorder="1" applyAlignment="1">
      <alignment vertical="center"/>
    </xf>
    <xf numFmtId="178" fontId="5" fillId="0" borderId="0" xfId="1" applyNumberFormat="1" applyFont="1" applyFill="1" applyBorder="1" applyAlignment="1">
      <alignment horizontal="center" vertical="center"/>
    </xf>
    <xf numFmtId="176" fontId="8" fillId="0" borderId="55" xfId="1" applyNumberFormat="1" applyFont="1" applyFill="1" applyBorder="1" applyAlignment="1" applyProtection="1">
      <alignment horizontal="center" vertical="center" wrapText="1"/>
      <protection locked="0"/>
    </xf>
    <xf numFmtId="176" fontId="11" fillId="0" borderId="12" xfId="1" applyNumberFormat="1" applyFont="1" applyFill="1" applyBorder="1" applyAlignment="1">
      <alignment vertical="center"/>
    </xf>
    <xf numFmtId="178" fontId="11" fillId="0" borderId="23" xfId="1" applyNumberFormat="1" applyFont="1" applyFill="1" applyBorder="1" applyAlignment="1">
      <alignment vertical="center"/>
    </xf>
    <xf numFmtId="178" fontId="11" fillId="0" borderId="62" xfId="1" applyNumberFormat="1" applyFont="1" applyBorder="1" applyAlignment="1">
      <alignment vertical="center"/>
    </xf>
    <xf numFmtId="178" fontId="10" fillId="3" borderId="15" xfId="1" applyNumberFormat="1" applyFont="1" applyFill="1" applyBorder="1" applyAlignment="1">
      <alignment vertical="center"/>
    </xf>
    <xf numFmtId="178" fontId="10" fillId="3" borderId="68" xfId="1" applyNumberFormat="1" applyFont="1" applyFill="1" applyBorder="1" applyAlignment="1">
      <alignment vertical="center"/>
    </xf>
    <xf numFmtId="178" fontId="10" fillId="3" borderId="32" xfId="1" applyNumberFormat="1" applyFont="1" applyFill="1" applyBorder="1" applyAlignment="1">
      <alignment vertical="center"/>
    </xf>
    <xf numFmtId="178" fontId="10" fillId="3" borderId="32" xfId="0" applyNumberFormat="1" applyFont="1" applyFill="1" applyBorder="1" applyAlignment="1">
      <alignment vertical="center"/>
    </xf>
    <xf numFmtId="178" fontId="10" fillId="3" borderId="26" xfId="1" applyNumberFormat="1" applyFont="1" applyFill="1" applyBorder="1" applyAlignment="1">
      <alignment vertical="center"/>
    </xf>
    <xf numFmtId="178" fontId="10" fillId="3" borderId="58" xfId="1" applyNumberFormat="1" applyFont="1" applyFill="1" applyBorder="1" applyAlignment="1">
      <alignment vertical="center"/>
    </xf>
    <xf numFmtId="178" fontId="10" fillId="3" borderId="31" xfId="0" applyNumberFormat="1" applyFont="1" applyFill="1" applyBorder="1" applyAlignment="1">
      <alignment vertical="center"/>
    </xf>
    <xf numFmtId="178" fontId="10" fillId="3" borderId="65" xfId="1" applyNumberFormat="1" applyFont="1" applyFill="1" applyBorder="1" applyAlignment="1">
      <alignment vertical="center"/>
    </xf>
    <xf numFmtId="178" fontId="10" fillId="3" borderId="16" xfId="1" applyNumberFormat="1" applyFont="1" applyFill="1" applyBorder="1" applyAlignment="1">
      <alignment vertical="center"/>
    </xf>
    <xf numFmtId="178" fontId="10" fillId="3" borderId="66" xfId="1" applyNumberFormat="1" applyFont="1" applyFill="1" applyBorder="1" applyAlignment="1">
      <alignment vertical="center"/>
    </xf>
    <xf numFmtId="178" fontId="10" fillId="3" borderId="12" xfId="1" applyNumberFormat="1" applyFont="1" applyFill="1" applyBorder="1" applyAlignment="1">
      <alignment vertical="center"/>
    </xf>
    <xf numFmtId="178" fontId="10" fillId="3" borderId="70" xfId="1" applyNumberFormat="1" applyFont="1" applyFill="1" applyBorder="1" applyAlignment="1">
      <alignment vertical="center"/>
    </xf>
    <xf numFmtId="178" fontId="10" fillId="3" borderId="69" xfId="1" applyNumberFormat="1" applyFont="1" applyFill="1" applyBorder="1" applyAlignment="1">
      <alignment vertical="center"/>
    </xf>
    <xf numFmtId="178" fontId="10" fillId="3" borderId="33" xfId="0" applyNumberFormat="1" applyFont="1" applyFill="1" applyBorder="1" applyAlignment="1">
      <alignment vertical="center"/>
    </xf>
    <xf numFmtId="178" fontId="10" fillId="3" borderId="50" xfId="1" applyNumberFormat="1" applyFont="1" applyFill="1" applyBorder="1" applyAlignment="1">
      <alignment vertical="center"/>
    </xf>
    <xf numFmtId="178" fontId="10" fillId="3" borderId="53" xfId="1" applyNumberFormat="1" applyFont="1" applyFill="1" applyBorder="1" applyAlignment="1">
      <alignment vertical="center"/>
    </xf>
    <xf numFmtId="176" fontId="10" fillId="0" borderId="51" xfId="1" applyNumberFormat="1" applyFont="1" applyBorder="1" applyAlignment="1">
      <alignment vertical="center"/>
    </xf>
    <xf numFmtId="178" fontId="10" fillId="0" borderId="52" xfId="1" applyNumberFormat="1" applyFont="1" applyBorder="1" applyAlignment="1">
      <alignment vertical="center"/>
    </xf>
    <xf numFmtId="178" fontId="10" fillId="0" borderId="45" xfId="1" applyNumberFormat="1" applyFont="1" applyFill="1" applyBorder="1" applyAlignment="1">
      <alignment horizontal="center" vertical="center"/>
    </xf>
    <xf numFmtId="178" fontId="10" fillId="0" borderId="73" xfId="1" applyNumberFormat="1" applyFont="1" applyBorder="1" applyAlignment="1">
      <alignment vertical="center"/>
    </xf>
    <xf numFmtId="178" fontId="10" fillId="0" borderId="74" xfId="1" applyNumberFormat="1" applyFont="1" applyBorder="1" applyAlignment="1">
      <alignment vertical="center"/>
    </xf>
    <xf numFmtId="178" fontId="19" fillId="3" borderId="53" xfId="1" applyNumberFormat="1" applyFont="1" applyFill="1" applyBorder="1" applyAlignment="1">
      <alignment horizontal="right" vertical="center"/>
    </xf>
    <xf numFmtId="58" fontId="0" fillId="0" borderId="0" xfId="0" applyNumberFormat="1"/>
    <xf numFmtId="0" fontId="0" fillId="0" borderId="0" xfId="0" applyAlignment="1">
      <alignment horizontal="left" vertical="center" wrapText="1"/>
    </xf>
    <xf numFmtId="177" fontId="9" fillId="0" borderId="0" xfId="0" applyNumberFormat="1" applyFont="1" applyAlignment="1">
      <alignment horizontal="right"/>
    </xf>
    <xf numFmtId="176" fontId="0" fillId="0" borderId="1" xfId="0" applyNumberFormat="1" applyBorder="1" applyAlignment="1">
      <alignment horizontal="center" vertical="center" justifyLastLine="1"/>
    </xf>
    <xf numFmtId="176" fontId="0" fillId="0" borderId="6" xfId="0" applyNumberFormat="1" applyBorder="1" applyAlignment="1">
      <alignment horizontal="center" vertical="center" justifyLastLine="1"/>
    </xf>
    <xf numFmtId="176" fontId="18" fillId="0" borderId="2" xfId="0" applyNumberFormat="1" applyFont="1" applyBorder="1" applyAlignment="1">
      <alignment horizontal="center" vertical="center" wrapText="1"/>
    </xf>
    <xf numFmtId="176" fontId="18" fillId="0" borderId="3" xfId="0" applyNumberFormat="1" applyFont="1" applyBorder="1" applyAlignment="1">
      <alignment horizontal="center" vertical="center" wrapText="1"/>
    </xf>
    <xf numFmtId="176" fontId="18" fillId="0" borderId="4" xfId="0" applyNumberFormat="1" applyFont="1" applyBorder="1" applyAlignment="1">
      <alignment horizontal="center" vertical="center" wrapText="1"/>
    </xf>
    <xf numFmtId="176" fontId="12" fillId="0" borderId="0" xfId="0" applyNumberFormat="1" applyFont="1" applyAlignment="1">
      <alignment horizontal="center"/>
    </xf>
    <xf numFmtId="176" fontId="5" fillId="0" borderId="2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176" fontId="18" fillId="0" borderId="1" xfId="0" applyNumberFormat="1" applyFont="1" applyBorder="1" applyAlignment="1">
      <alignment horizontal="center" vertical="center" justifyLastLine="1"/>
    </xf>
    <xf numFmtId="176" fontId="18" fillId="0" borderId="6" xfId="0" applyNumberFormat="1" applyFont="1" applyBorder="1" applyAlignment="1">
      <alignment horizontal="center" vertical="center" justifyLastLine="1"/>
    </xf>
    <xf numFmtId="177" fontId="9" fillId="0" borderId="0" xfId="0" applyNumberFormat="1" applyFont="1" applyAlignment="1">
      <alignment horizontal="center"/>
    </xf>
    <xf numFmtId="176" fontId="18" fillId="0" borderId="2" xfId="0" applyNumberFormat="1" applyFont="1" applyBorder="1" applyAlignment="1">
      <alignment horizontal="center" vertical="center" justifyLastLine="1"/>
    </xf>
    <xf numFmtId="176" fontId="5" fillId="0" borderId="3" xfId="0" applyNumberFormat="1" applyFont="1" applyBorder="1" applyAlignment="1">
      <alignment horizontal="center" vertical="center" justifyLastLine="1"/>
    </xf>
    <xf numFmtId="176" fontId="5" fillId="0" borderId="4" xfId="0" applyNumberFormat="1" applyFont="1" applyBorder="1" applyAlignment="1">
      <alignment horizontal="center" vertical="center" justifyLastLine="1"/>
    </xf>
    <xf numFmtId="176" fontId="5" fillId="0" borderId="2" xfId="0" applyNumberFormat="1" applyFont="1" applyBorder="1" applyAlignment="1">
      <alignment horizontal="center" vertical="center" wrapText="1" justifyLastLine="1"/>
    </xf>
    <xf numFmtId="176" fontId="5" fillId="0" borderId="3" xfId="0" applyNumberFormat="1" applyFont="1" applyBorder="1" applyAlignment="1">
      <alignment horizontal="center" vertical="center" wrapText="1" justifyLastLine="1"/>
    </xf>
    <xf numFmtId="177" fontId="9" fillId="0" borderId="0" xfId="0" applyNumberFormat="1" applyFont="1" applyAlignment="1">
      <alignment horizontal="right" wrapTex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2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Medium9"/>
  <colors>
    <mruColors>
      <color rgb="FFFF3300"/>
      <color rgb="FFCC00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26646</xdr:colOff>
      <xdr:row>11</xdr:row>
      <xdr:rowOff>7843</xdr:rowOff>
    </xdr:from>
    <xdr:to>
      <xdr:col>17</xdr:col>
      <xdr:colOff>16622</xdr:colOff>
      <xdr:row>11</xdr:row>
      <xdr:rowOff>244847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109264" y="2954990"/>
          <a:ext cx="1379505" cy="237004"/>
        </a:xfrm>
        <a:prstGeom prst="rect">
          <a:avLst/>
        </a:prstGeom>
        <a:noFill/>
        <a:ln w="190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685177</xdr:colOff>
      <xdr:row>29</xdr:row>
      <xdr:rowOff>24338</xdr:rowOff>
    </xdr:from>
    <xdr:to>
      <xdr:col>17</xdr:col>
      <xdr:colOff>9961</xdr:colOff>
      <xdr:row>29</xdr:row>
      <xdr:rowOff>244472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073030" y="4450662"/>
          <a:ext cx="1409078" cy="220134"/>
        </a:xfrm>
        <a:prstGeom prst="rect">
          <a:avLst/>
        </a:prstGeom>
        <a:noFill/>
        <a:ln w="190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943388</xdr:colOff>
      <xdr:row>22</xdr:row>
      <xdr:rowOff>189307</xdr:rowOff>
    </xdr:from>
    <xdr:to>
      <xdr:col>20</xdr:col>
      <xdr:colOff>512086</xdr:colOff>
      <xdr:row>23</xdr:row>
      <xdr:rowOff>181410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2405138" y="5798474"/>
          <a:ext cx="1262031" cy="235519"/>
        </a:xfrm>
        <a:prstGeom prst="rect">
          <a:avLst/>
        </a:prstGeom>
        <a:noFill/>
        <a:ln w="190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23284</xdr:colOff>
      <xdr:row>3</xdr:row>
      <xdr:rowOff>25307</xdr:rowOff>
    </xdr:from>
    <xdr:to>
      <xdr:col>17</xdr:col>
      <xdr:colOff>12700</xdr:colOff>
      <xdr:row>3</xdr:row>
      <xdr:rowOff>244848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1105902" y="1000219"/>
          <a:ext cx="1378945" cy="219541"/>
        </a:xfrm>
        <a:prstGeom prst="rect">
          <a:avLst/>
        </a:prstGeom>
        <a:noFill/>
        <a:ln w="190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i="0"/>
        </a:p>
      </xdr:txBody>
    </xdr:sp>
    <xdr:clientData/>
  </xdr:twoCellAnchor>
  <xdr:twoCellAnchor>
    <xdr:from>
      <xdr:col>15</xdr:col>
      <xdr:colOff>4234</xdr:colOff>
      <xdr:row>7</xdr:row>
      <xdr:rowOff>15782</xdr:rowOff>
    </xdr:from>
    <xdr:to>
      <xdr:col>16</xdr:col>
      <xdr:colOff>688975</xdr:colOff>
      <xdr:row>7</xdr:row>
      <xdr:rowOff>235324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1091334" y="1987457"/>
          <a:ext cx="1380066" cy="219542"/>
        </a:xfrm>
        <a:prstGeom prst="rect">
          <a:avLst/>
        </a:prstGeom>
        <a:noFill/>
        <a:ln w="190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12242</xdr:colOff>
      <xdr:row>17</xdr:row>
      <xdr:rowOff>21789</xdr:rowOff>
    </xdr:from>
    <xdr:to>
      <xdr:col>17</xdr:col>
      <xdr:colOff>1658</xdr:colOff>
      <xdr:row>18</xdr:row>
      <xdr:rowOff>4536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1094860" y="5792818"/>
          <a:ext cx="1378945" cy="218071"/>
        </a:xfrm>
        <a:prstGeom prst="rect">
          <a:avLst/>
        </a:prstGeom>
        <a:noFill/>
        <a:ln w="190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7"/>
  <sheetViews>
    <sheetView tabSelected="1" view="pageBreakPreview" zoomScale="90" zoomScaleNormal="70" zoomScaleSheetLayoutView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S26" sqref="S26"/>
    </sheetView>
  </sheetViews>
  <sheetFormatPr defaultRowHeight="13"/>
  <cols>
    <col min="1" max="1" width="14.90625" customWidth="1"/>
    <col min="2" max="2" width="12" customWidth="1"/>
    <col min="3" max="17" width="9.08984375" customWidth="1"/>
    <col min="18" max="18" width="1" customWidth="1"/>
    <col min="19" max="19" width="15.36328125" bestFit="1" customWidth="1"/>
  </cols>
  <sheetData>
    <row r="1" spans="1:19" ht="31.5" customHeight="1">
      <c r="A1" s="1" t="s">
        <v>7</v>
      </c>
      <c r="B1" s="60"/>
      <c r="C1" s="60"/>
      <c r="D1" s="182" t="s">
        <v>36</v>
      </c>
      <c r="E1" s="182"/>
      <c r="F1" s="182"/>
      <c r="G1" s="182"/>
      <c r="H1" s="182"/>
      <c r="I1" s="182"/>
      <c r="J1" s="182"/>
      <c r="K1" s="182"/>
      <c r="L1" s="182"/>
      <c r="M1" s="182"/>
      <c r="N1" s="189"/>
      <c r="O1" s="189"/>
      <c r="P1" s="195" t="s">
        <v>37</v>
      </c>
      <c r="Q1" s="176"/>
      <c r="S1" s="174"/>
    </row>
    <row r="2" spans="1:19" ht="18" customHeight="1" thickBot="1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15"/>
      <c r="Q2" s="63"/>
    </row>
    <row r="3" spans="1:19" ht="26.5" thickTop="1">
      <c r="A3" s="177"/>
      <c r="B3" s="178"/>
      <c r="C3" s="118" t="s">
        <v>9</v>
      </c>
      <c r="D3" s="119" t="s">
        <v>10</v>
      </c>
      <c r="E3" s="120" t="s">
        <v>11</v>
      </c>
      <c r="F3" s="120" t="s">
        <v>12</v>
      </c>
      <c r="G3" s="120" t="s">
        <v>13</v>
      </c>
      <c r="H3" s="120" t="s">
        <v>14</v>
      </c>
      <c r="I3" s="119" t="s">
        <v>15</v>
      </c>
      <c r="J3" s="119" t="s">
        <v>23</v>
      </c>
      <c r="K3" s="13" t="s">
        <v>16</v>
      </c>
      <c r="L3" s="119" t="s">
        <v>17</v>
      </c>
      <c r="M3" s="12" t="s">
        <v>18</v>
      </c>
      <c r="N3" s="13" t="s">
        <v>19</v>
      </c>
      <c r="O3" s="23" t="s">
        <v>31</v>
      </c>
      <c r="P3" s="21" t="s">
        <v>28</v>
      </c>
      <c r="Q3" s="69" t="s">
        <v>29</v>
      </c>
    </row>
    <row r="4" spans="1:19" ht="19.5" customHeight="1">
      <c r="A4" s="179" t="s">
        <v>0</v>
      </c>
      <c r="B4" s="11" t="s">
        <v>27</v>
      </c>
      <c r="C4" s="122">
        <v>19259.490000000002</v>
      </c>
      <c r="D4" s="152">
        <v>19827.560000000001</v>
      </c>
      <c r="E4" s="156">
        <v>17514.345000000001</v>
      </c>
      <c r="F4" s="156">
        <v>19235.712000000003</v>
      </c>
      <c r="G4" s="156">
        <v>18971.752</v>
      </c>
      <c r="H4" s="156">
        <v>17540.973000000002</v>
      </c>
      <c r="I4" s="156">
        <v>18957.849000000002</v>
      </c>
      <c r="J4" s="156">
        <v>17730.188999999995</v>
      </c>
      <c r="K4" s="156">
        <v>17717.893</v>
      </c>
      <c r="L4" s="159">
        <v>17898.4647</v>
      </c>
      <c r="M4" s="159">
        <v>14519.297000000002</v>
      </c>
      <c r="N4" s="161">
        <v>17163.055</v>
      </c>
      <c r="O4" s="58">
        <f>SUM(C4:N4)</f>
        <v>216336.57969999997</v>
      </c>
      <c r="P4" s="166">
        <f>SUM(C4:N4)</f>
        <v>216336.57969999997</v>
      </c>
      <c r="Q4" s="126">
        <v>226100</v>
      </c>
    </row>
    <row r="5" spans="1:19" ht="19.5" customHeight="1">
      <c r="A5" s="180"/>
      <c r="B5" s="48" t="s">
        <v>1</v>
      </c>
      <c r="C5" s="90">
        <v>18043.581999999995</v>
      </c>
      <c r="D5" s="25">
        <v>20222.759999999998</v>
      </c>
      <c r="E5" s="26">
        <v>18992.89</v>
      </c>
      <c r="F5" s="26">
        <v>18917.917000000001</v>
      </c>
      <c r="G5" s="26">
        <v>19384.866999999998</v>
      </c>
      <c r="H5" s="26">
        <v>18301.75</v>
      </c>
      <c r="I5" s="25">
        <v>19069.343000000001</v>
      </c>
      <c r="J5" s="25">
        <v>18174.179</v>
      </c>
      <c r="K5" s="24">
        <v>18773.965</v>
      </c>
      <c r="L5" s="25">
        <v>18060.289999999997</v>
      </c>
      <c r="M5" s="104">
        <v>15909</v>
      </c>
      <c r="N5" s="105">
        <v>17147.04</v>
      </c>
      <c r="O5" s="109">
        <f>SUM(C5:N5)</f>
        <v>220997.58300000001</v>
      </c>
      <c r="P5" s="27">
        <f>SUM(C5:N5)</f>
        <v>220997.58300000001</v>
      </c>
      <c r="Q5" s="91" t="s">
        <v>21</v>
      </c>
    </row>
    <row r="6" spans="1:19" ht="19.5" customHeight="1">
      <c r="A6" s="180"/>
      <c r="B6" s="49" t="s">
        <v>2</v>
      </c>
      <c r="C6" s="79">
        <f>ROUND(C4/C5*100-100,2)</f>
        <v>6.74</v>
      </c>
      <c r="D6" s="28">
        <f>ROUND(D4/D5*100-100,2)</f>
        <v>-1.95</v>
      </c>
      <c r="E6" s="29">
        <f t="shared" ref="E6:K6" si="0">ROUND(E4/E5*100-100,2)</f>
        <v>-7.78</v>
      </c>
      <c r="F6" s="29">
        <f>ROUND(F4/F5*100-100,2)</f>
        <v>1.68</v>
      </c>
      <c r="G6" s="30">
        <f>ROUND(G4/G5*100-100,2)</f>
        <v>-2.13</v>
      </c>
      <c r="H6" s="29">
        <f>ROUND(H4/H5*100-100,2)</f>
        <v>-4.16</v>
      </c>
      <c r="I6" s="28">
        <f>ROUND(I4/I5*100-100,2)</f>
        <v>-0.57999999999999996</v>
      </c>
      <c r="J6" s="28">
        <f t="shared" si="0"/>
        <v>-2.44</v>
      </c>
      <c r="K6" s="28">
        <f t="shared" si="0"/>
        <v>-5.63</v>
      </c>
      <c r="L6" s="149">
        <f>ROUND(L4/L5*100-100,2)</f>
        <v>-0.9</v>
      </c>
      <c r="M6" s="71">
        <f>ROUND(M4/M5*100-100,2)</f>
        <v>-8.74</v>
      </c>
      <c r="N6" s="71">
        <f>ROUND(N4/N5*100-100,2)</f>
        <v>0.09</v>
      </c>
      <c r="O6" s="46">
        <f>ROUND(O4/O5*100-100,2)</f>
        <v>-2.11</v>
      </c>
      <c r="P6" s="168">
        <f>ROUND(P4/P5*100-100,2)</f>
        <v>-2.11</v>
      </c>
      <c r="Q6" s="92" t="s">
        <v>22</v>
      </c>
    </row>
    <row r="7" spans="1:19" ht="19.5" customHeight="1">
      <c r="A7" s="181"/>
      <c r="B7" s="50" t="s">
        <v>3</v>
      </c>
      <c r="C7" s="80">
        <f t="shared" ref="C7:K7" si="1">C4-C5</f>
        <v>1215.9080000000067</v>
      </c>
      <c r="D7" s="89">
        <f t="shared" si="1"/>
        <v>-395.19999999999709</v>
      </c>
      <c r="E7" s="89">
        <f t="shared" si="1"/>
        <v>-1478.5449999999983</v>
      </c>
      <c r="F7" s="89">
        <f t="shared" si="1"/>
        <v>317.79500000000189</v>
      </c>
      <c r="G7" s="89">
        <f t="shared" si="1"/>
        <v>-413.11499999999796</v>
      </c>
      <c r="H7" s="89">
        <f t="shared" si="1"/>
        <v>-760.77699999999822</v>
      </c>
      <c r="I7" s="89">
        <f>I4-I5</f>
        <v>-111.49399999999878</v>
      </c>
      <c r="J7" s="89">
        <f t="shared" si="1"/>
        <v>-443.99000000000524</v>
      </c>
      <c r="K7" s="89">
        <f t="shared" si="1"/>
        <v>-1056.0720000000001</v>
      </c>
      <c r="L7" s="65">
        <f>L4-L5</f>
        <v>-161.82529999999679</v>
      </c>
      <c r="M7" s="65">
        <f>M4-M5</f>
        <v>-1389.7029999999977</v>
      </c>
      <c r="N7" s="65">
        <f>N4-N5</f>
        <v>16.014999999999418</v>
      </c>
      <c r="O7" s="132">
        <f>O4-O5</f>
        <v>-4661.0033000000403</v>
      </c>
      <c r="P7" s="169">
        <f>P4-P5</f>
        <v>-4661.0033000000403</v>
      </c>
      <c r="Q7" s="93" t="s">
        <v>22</v>
      </c>
    </row>
    <row r="8" spans="1:19" ht="19.5" customHeight="1">
      <c r="A8" s="179" t="s">
        <v>4</v>
      </c>
      <c r="B8" s="11" t="str">
        <f>B4</f>
        <v>令和６年度</v>
      </c>
      <c r="C8" s="123">
        <v>9343.7780000000002</v>
      </c>
      <c r="D8" s="152">
        <v>9971.1309999999994</v>
      </c>
      <c r="E8" s="156">
        <v>10275.282999999999</v>
      </c>
      <c r="F8" s="156">
        <v>12291.508</v>
      </c>
      <c r="G8" s="156">
        <v>10883.061</v>
      </c>
      <c r="H8" s="156">
        <v>10562.555</v>
      </c>
      <c r="I8" s="156">
        <v>11115.493</v>
      </c>
      <c r="J8" s="156">
        <v>10083.368</v>
      </c>
      <c r="K8" s="156">
        <v>10040.276</v>
      </c>
      <c r="L8" s="160">
        <v>8303.3379999999997</v>
      </c>
      <c r="M8" s="160">
        <v>7584.7060000000001</v>
      </c>
      <c r="N8" s="162">
        <v>9075.5280000000002</v>
      </c>
      <c r="O8" s="58">
        <f>SUM(C8:N8)</f>
        <v>119530.02500000001</v>
      </c>
      <c r="P8" s="167">
        <f>SUM(C8:N8)</f>
        <v>119530.02500000001</v>
      </c>
      <c r="Q8" s="127">
        <v>127000</v>
      </c>
    </row>
    <row r="9" spans="1:19" ht="19.5" customHeight="1">
      <c r="A9" s="180"/>
      <c r="B9" s="48" t="s">
        <v>1</v>
      </c>
      <c r="C9" s="78">
        <v>8775.7969999999987</v>
      </c>
      <c r="D9" s="35">
        <v>10115.431</v>
      </c>
      <c r="E9" s="36">
        <v>11173.164000000001</v>
      </c>
      <c r="F9" s="26">
        <v>11539.119000000001</v>
      </c>
      <c r="G9" s="36">
        <v>10920.598</v>
      </c>
      <c r="H9" s="36">
        <v>10680.387000000001</v>
      </c>
      <c r="I9" s="35">
        <v>11106.593000000001</v>
      </c>
      <c r="J9" s="35">
        <v>10161.568000000001</v>
      </c>
      <c r="K9" s="34">
        <v>10302.779</v>
      </c>
      <c r="L9" s="35">
        <v>8694.8700000000008</v>
      </c>
      <c r="M9" s="104">
        <v>8388.32</v>
      </c>
      <c r="N9" s="24">
        <v>9444.59</v>
      </c>
      <c r="O9" s="109">
        <f>SUM(C9:N9)</f>
        <v>121303.21599999999</v>
      </c>
      <c r="P9" s="27">
        <f>ROUND(SUM(C9:N9),0)</f>
        <v>121303</v>
      </c>
      <c r="Q9" s="91" t="s">
        <v>22</v>
      </c>
    </row>
    <row r="10" spans="1:19" ht="19.5" customHeight="1">
      <c r="A10" s="180"/>
      <c r="B10" s="49" t="s">
        <v>2</v>
      </c>
      <c r="C10" s="79">
        <f>ROUND(C8/C9*100-100,2)</f>
        <v>6.47</v>
      </c>
      <c r="D10" s="110">
        <f t="shared" ref="D10:K10" si="2">ROUND(D8/D9*100-100,2)</f>
        <v>-1.43</v>
      </c>
      <c r="E10" s="29">
        <f t="shared" si="2"/>
        <v>-8.0399999999999991</v>
      </c>
      <c r="F10" s="30">
        <f>ROUND(F8/F9*100-100,2)</f>
        <v>6.52</v>
      </c>
      <c r="G10" s="38">
        <f>ROUND(G8/G9*100-100,2)</f>
        <v>-0.34</v>
      </c>
      <c r="H10" s="38">
        <f t="shared" si="2"/>
        <v>-1.1000000000000001</v>
      </c>
      <c r="I10" s="37">
        <f t="shared" si="2"/>
        <v>0.08</v>
      </c>
      <c r="J10" s="37">
        <f t="shared" si="2"/>
        <v>-0.77</v>
      </c>
      <c r="K10" s="75">
        <f t="shared" si="2"/>
        <v>-2.5499999999999998</v>
      </c>
      <c r="L10" s="37">
        <f>ROUND(L8/L9*100-100,2)</f>
        <v>-4.5</v>
      </c>
      <c r="M10" s="71">
        <f>ROUND(M8/M9*100-100,2)</f>
        <v>-9.58</v>
      </c>
      <c r="N10" s="71">
        <f>ROUND(N8/N9*100-100,2)</f>
        <v>-3.91</v>
      </c>
      <c r="O10" s="46">
        <f>ROUND(O8/O9*100-100,2)</f>
        <v>-1.46</v>
      </c>
      <c r="P10" s="168">
        <f>ROUND(P8/P9*100-100,2)</f>
        <v>-1.46</v>
      </c>
      <c r="Q10" s="92" t="s">
        <v>22</v>
      </c>
    </row>
    <row r="11" spans="1:19" ht="19.5" customHeight="1" thickBot="1">
      <c r="A11" s="180"/>
      <c r="B11" s="51" t="s">
        <v>3</v>
      </c>
      <c r="C11" s="131">
        <f t="shared" ref="C11" si="3">C8-C9</f>
        <v>567.98100000000159</v>
      </c>
      <c r="D11" s="89">
        <f t="shared" ref="D11:K11" si="4">D8-D9</f>
        <v>-144.30000000000109</v>
      </c>
      <c r="E11" s="89">
        <f t="shared" si="4"/>
        <v>-897.88100000000122</v>
      </c>
      <c r="F11" s="89">
        <f t="shared" si="4"/>
        <v>752.38899999999921</v>
      </c>
      <c r="G11" s="89">
        <f t="shared" si="4"/>
        <v>-37.537000000000262</v>
      </c>
      <c r="H11" s="89">
        <f t="shared" si="4"/>
        <v>-117.83200000000033</v>
      </c>
      <c r="I11" s="89">
        <f t="shared" si="4"/>
        <v>8.8999999999996362</v>
      </c>
      <c r="J11" s="89">
        <f t="shared" si="4"/>
        <v>-78.200000000000728</v>
      </c>
      <c r="K11" s="89">
        <f t="shared" si="4"/>
        <v>-262.50300000000061</v>
      </c>
      <c r="L11" s="65">
        <f>L8-L9</f>
        <v>-391.53200000000106</v>
      </c>
      <c r="M11" s="150">
        <f>M8-M9</f>
        <v>-803.61399999999958</v>
      </c>
      <c r="N11" s="150">
        <f>N8-N9</f>
        <v>-369.0619999999999</v>
      </c>
      <c r="O11" s="133">
        <f>O8-O9</f>
        <v>-1773.1909999999771</v>
      </c>
      <c r="P11" s="171">
        <f>P8-P9</f>
        <v>-1772.9749999999913</v>
      </c>
      <c r="Q11" s="170" t="s">
        <v>22</v>
      </c>
    </row>
    <row r="12" spans="1:19" ht="19.5" customHeight="1" thickTop="1">
      <c r="A12" s="186" t="s">
        <v>5</v>
      </c>
      <c r="B12" s="14" t="str">
        <f>B4</f>
        <v>令和６年度</v>
      </c>
      <c r="C12" s="124">
        <f t="shared" ref="C12:N12" si="5">SUM(C4+C8)</f>
        <v>28603.268000000004</v>
      </c>
      <c r="D12" s="153">
        <f t="shared" si="5"/>
        <v>29798.690999999999</v>
      </c>
      <c r="E12" s="157">
        <f t="shared" si="5"/>
        <v>27789.628000000001</v>
      </c>
      <c r="F12" s="157">
        <f t="shared" si="5"/>
        <v>31527.22</v>
      </c>
      <c r="G12" s="157">
        <f t="shared" si="5"/>
        <v>29854.813000000002</v>
      </c>
      <c r="H12" s="157">
        <f t="shared" si="5"/>
        <v>28103.528000000002</v>
      </c>
      <c r="I12" s="157">
        <f t="shared" si="5"/>
        <v>30073.342000000004</v>
      </c>
      <c r="J12" s="157">
        <f t="shared" si="5"/>
        <v>27813.556999999993</v>
      </c>
      <c r="K12" s="157">
        <f t="shared" si="5"/>
        <v>27758.169000000002</v>
      </c>
      <c r="L12" s="157">
        <f t="shared" si="5"/>
        <v>26201.8027</v>
      </c>
      <c r="M12" s="157">
        <f t="shared" si="5"/>
        <v>22104.003000000004</v>
      </c>
      <c r="N12" s="163">
        <f t="shared" si="5"/>
        <v>26238.582999999999</v>
      </c>
      <c r="O12" s="58">
        <f>SUM(C12:N12)</f>
        <v>335866.60470000003</v>
      </c>
      <c r="P12" s="167">
        <f>SUM(C12:N12)</f>
        <v>335866.60470000003</v>
      </c>
      <c r="Q12" s="127">
        <f>Q4+Q8</f>
        <v>353100</v>
      </c>
    </row>
    <row r="13" spans="1:19" ht="19.5" customHeight="1">
      <c r="A13" s="184"/>
      <c r="B13" s="48" t="s">
        <v>1</v>
      </c>
      <c r="C13" s="78">
        <v>26819.378999999994</v>
      </c>
      <c r="D13" s="35">
        <v>30338.190999999999</v>
      </c>
      <c r="E13" s="36">
        <v>30166.054</v>
      </c>
      <c r="F13" s="26">
        <v>30457.036</v>
      </c>
      <c r="G13" s="36">
        <v>30305.465</v>
      </c>
      <c r="H13" s="36">
        <v>28982.136999999999</v>
      </c>
      <c r="I13" s="35">
        <v>30175.936000000002</v>
      </c>
      <c r="J13" s="35">
        <v>28335.747000000003</v>
      </c>
      <c r="K13" s="34">
        <v>29076.743999999999</v>
      </c>
      <c r="L13" s="35">
        <v>26755.16</v>
      </c>
      <c r="M13" s="87">
        <v>24297.32</v>
      </c>
      <c r="N13" s="34">
        <v>26591.63</v>
      </c>
      <c r="O13" s="109">
        <f>SUM(C13:N13)</f>
        <v>342300.79899999994</v>
      </c>
      <c r="P13" s="39">
        <f>SUM(C13:N13)</f>
        <v>342300.79899999994</v>
      </c>
      <c r="Q13" s="91" t="s">
        <v>22</v>
      </c>
    </row>
    <row r="14" spans="1:19" ht="19.5" customHeight="1">
      <c r="A14" s="184"/>
      <c r="B14" s="49" t="s">
        <v>2</v>
      </c>
      <c r="C14" s="79">
        <f>ROUND(C12/C13*100-100,2)</f>
        <v>6.65</v>
      </c>
      <c r="D14" s="110">
        <f t="shared" ref="D14:K14" si="6">ROUND(D12/D13*100-100,2)</f>
        <v>-1.78</v>
      </c>
      <c r="E14" s="110">
        <f>ROUND(E12/E13*100-100,2)</f>
        <v>-7.88</v>
      </c>
      <c r="F14" s="29">
        <f>ROUND(F12/F13*100-100,2)</f>
        <v>3.51</v>
      </c>
      <c r="G14" s="38">
        <f t="shared" si="6"/>
        <v>-1.49</v>
      </c>
      <c r="H14" s="38">
        <f>ROUND(H12/H13*100-100,2)</f>
        <v>-3.03</v>
      </c>
      <c r="I14" s="37">
        <f t="shared" si="6"/>
        <v>-0.34</v>
      </c>
      <c r="J14" s="37">
        <f t="shared" si="6"/>
        <v>-1.84</v>
      </c>
      <c r="K14" s="75">
        <f t="shared" si="6"/>
        <v>-4.53</v>
      </c>
      <c r="L14" s="37">
        <f>ROUND(L12/L13*100-100,2)</f>
        <v>-2.0699999999999998</v>
      </c>
      <c r="M14" s="37">
        <f>ROUND(M12/M13*100-100,2)</f>
        <v>-9.0299999999999994</v>
      </c>
      <c r="N14" s="37">
        <f>ROUND(N12/N13*100-100,2)</f>
        <v>-1.33</v>
      </c>
      <c r="O14" s="46">
        <f>ROUND(O12/O13*100-100,2)</f>
        <v>-1.88</v>
      </c>
      <c r="P14" s="168">
        <f>ROUND(P12/P13*100-100,2)</f>
        <v>-1.88</v>
      </c>
      <c r="Q14" s="92" t="s">
        <v>22</v>
      </c>
    </row>
    <row r="15" spans="1:19" ht="19.5" customHeight="1" thickBot="1">
      <c r="A15" s="185"/>
      <c r="B15" s="52" t="s">
        <v>3</v>
      </c>
      <c r="C15" s="80">
        <f>C12-C13</f>
        <v>1783.8890000000101</v>
      </c>
      <c r="D15" s="31">
        <f t="shared" ref="D15:K15" si="7">D12-D13</f>
        <v>-539.5</v>
      </c>
      <c r="E15" s="31">
        <f>E12-E13</f>
        <v>-2376.4259999999995</v>
      </c>
      <c r="F15" s="31">
        <f t="shared" si="7"/>
        <v>1070.1840000000011</v>
      </c>
      <c r="G15" s="31">
        <f t="shared" si="7"/>
        <v>-450.65199999999822</v>
      </c>
      <c r="H15" s="31">
        <f t="shared" si="7"/>
        <v>-878.60899999999674</v>
      </c>
      <c r="I15" s="31">
        <f t="shared" si="7"/>
        <v>-102.59399999999732</v>
      </c>
      <c r="J15" s="31">
        <f t="shared" si="7"/>
        <v>-522.1900000000096</v>
      </c>
      <c r="K15" s="31">
        <f t="shared" si="7"/>
        <v>-1318.5749999999971</v>
      </c>
      <c r="L15" s="111">
        <f>L12-L13</f>
        <v>-553.35729999999967</v>
      </c>
      <c r="M15" s="111">
        <f>M12-M13</f>
        <v>-2193.3169999999955</v>
      </c>
      <c r="N15" s="111">
        <f>N12-N13</f>
        <v>-353.0470000000023</v>
      </c>
      <c r="O15" s="134">
        <f>O12-O13</f>
        <v>-6434.1942999999155</v>
      </c>
      <c r="P15" s="172">
        <f>P12-P13</f>
        <v>-6434.1942999999155</v>
      </c>
      <c r="Q15" s="93" t="s">
        <v>22</v>
      </c>
    </row>
    <row r="16" spans="1:19" ht="11.25" customHeight="1" thickTop="1" thickBot="1">
      <c r="A16" s="6"/>
      <c r="B16" s="7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5"/>
      <c r="P16" s="10"/>
      <c r="Q16" s="5"/>
    </row>
    <row r="17" spans="1:17" ht="27.75" customHeight="1" thickTop="1">
      <c r="A17" s="187"/>
      <c r="B17" s="188"/>
      <c r="C17" s="118" t="s">
        <v>9</v>
      </c>
      <c r="D17" s="119" t="s">
        <v>10</v>
      </c>
      <c r="E17" s="120" t="s">
        <v>11</v>
      </c>
      <c r="F17" s="120" t="s">
        <v>12</v>
      </c>
      <c r="G17" s="120" t="s">
        <v>13</v>
      </c>
      <c r="H17" s="120" t="s">
        <v>14</v>
      </c>
      <c r="I17" s="121" t="s">
        <v>15</v>
      </c>
      <c r="J17" s="121" t="s">
        <v>23</v>
      </c>
      <c r="K17" s="13" t="s">
        <v>16</v>
      </c>
      <c r="L17" s="119" t="s">
        <v>17</v>
      </c>
      <c r="M17" s="12" t="s">
        <v>18</v>
      </c>
      <c r="N17" s="13" t="s">
        <v>19</v>
      </c>
      <c r="O17" s="20" t="str">
        <f>O3</f>
        <v>3月までの合計</v>
      </c>
      <c r="P17" s="21" t="str">
        <f>P3</f>
        <v>年間合計
（R6推計）</v>
      </c>
      <c r="Q17" s="19" t="str">
        <f>Q3</f>
        <v>R6年度
実施計画</v>
      </c>
    </row>
    <row r="18" spans="1:17" ht="18.75" customHeight="1">
      <c r="A18" s="190" t="s">
        <v>6</v>
      </c>
      <c r="B18" s="54" t="str">
        <f>B4</f>
        <v>令和６年度</v>
      </c>
      <c r="C18" s="123">
        <v>14942.39</v>
      </c>
      <c r="D18" s="152">
        <v>15414.18</v>
      </c>
      <c r="E18" s="156">
        <v>13517.899999999998</v>
      </c>
      <c r="F18" s="156">
        <v>14990.940000000002</v>
      </c>
      <c r="G18" s="156">
        <v>14657.01</v>
      </c>
      <c r="H18" s="156">
        <v>13577.320000000003</v>
      </c>
      <c r="I18" s="156">
        <v>14821.3</v>
      </c>
      <c r="J18" s="156">
        <v>13697.919999999998</v>
      </c>
      <c r="K18" s="156">
        <v>13559.12</v>
      </c>
      <c r="L18" s="152">
        <v>13490.380000000001</v>
      </c>
      <c r="M18" s="155">
        <v>11051.800000000003</v>
      </c>
      <c r="N18" s="164">
        <v>13033.949999999999</v>
      </c>
      <c r="O18" s="58">
        <f>SUM(C18:N18)</f>
        <v>166754.21000000002</v>
      </c>
      <c r="P18" s="167">
        <f>SUM(C18:N18)</f>
        <v>166754.21000000002</v>
      </c>
      <c r="Q18" s="128">
        <v>172300</v>
      </c>
    </row>
    <row r="19" spans="1:17" ht="18.75" customHeight="1">
      <c r="A19" s="191"/>
      <c r="B19" s="48" t="s">
        <v>1</v>
      </c>
      <c r="C19" s="82">
        <v>13899.089999999998</v>
      </c>
      <c r="D19" s="44">
        <v>15957.44</v>
      </c>
      <c r="E19" s="45">
        <v>14741.35</v>
      </c>
      <c r="F19" s="45">
        <v>14668.26</v>
      </c>
      <c r="G19" s="45">
        <v>15061.15</v>
      </c>
      <c r="H19" s="45">
        <v>14054.09</v>
      </c>
      <c r="I19" s="44">
        <v>14979.43</v>
      </c>
      <c r="J19" s="44">
        <v>14068.96</v>
      </c>
      <c r="K19" s="43">
        <v>14427.919999999998</v>
      </c>
      <c r="L19" s="44">
        <v>13766.93</v>
      </c>
      <c r="M19" s="104">
        <v>11981.23</v>
      </c>
      <c r="N19" s="24">
        <v>12919.86</v>
      </c>
      <c r="O19" s="109">
        <f>SUM(C19:N19)</f>
        <v>170525.71000000002</v>
      </c>
      <c r="P19" s="27">
        <f>SUM(C19:N19)</f>
        <v>170525.71000000002</v>
      </c>
      <c r="Q19" s="94" t="s">
        <v>22</v>
      </c>
    </row>
    <row r="20" spans="1:17" ht="18.75" customHeight="1">
      <c r="A20" s="191"/>
      <c r="B20" s="49" t="s">
        <v>2</v>
      </c>
      <c r="C20" s="83">
        <f>ROUND(C18/C19*100-100,2)</f>
        <v>7.51</v>
      </c>
      <c r="D20" s="71">
        <f>ROUND(D18/D19*100-100,2)</f>
        <v>-3.4</v>
      </c>
      <c r="E20" s="30">
        <f>ROUND(E18/E19*100-100,2)</f>
        <v>-8.3000000000000007</v>
      </c>
      <c r="F20" s="30">
        <f t="shared" ref="F20:K20" si="8">ROUND(F18/F19*100-100,2)</f>
        <v>2.2000000000000002</v>
      </c>
      <c r="G20" s="30">
        <f>ROUND(G18/G19*100-100,2)</f>
        <v>-2.68</v>
      </c>
      <c r="H20" s="30">
        <f t="shared" si="8"/>
        <v>-3.39</v>
      </c>
      <c r="I20" s="28">
        <f>ROUND(I18/I19*100-100,2)</f>
        <v>-1.06</v>
      </c>
      <c r="J20" s="28">
        <f>ROUND(J18/J19*100-100,2)</f>
        <v>-2.64</v>
      </c>
      <c r="K20" s="67">
        <f t="shared" si="8"/>
        <v>-6.02</v>
      </c>
      <c r="L20" s="28">
        <f>ROUND(L18/L19*100-100,2)</f>
        <v>-2.0099999999999998</v>
      </c>
      <c r="M20" s="28">
        <f t="shared" ref="M20:N20" si="9">ROUND(M18/M19*100-100,2)</f>
        <v>-7.76</v>
      </c>
      <c r="N20" s="28">
        <f t="shared" si="9"/>
        <v>0.88</v>
      </c>
      <c r="O20" s="46">
        <f>ROUND(O18/O19*100-100,2)</f>
        <v>-2.21</v>
      </c>
      <c r="P20" s="168">
        <f>ROUND(P18/P19*100-100,2)</f>
        <v>-2.21</v>
      </c>
      <c r="Q20" s="95" t="s">
        <v>22</v>
      </c>
    </row>
    <row r="21" spans="1:17" ht="18.75" customHeight="1">
      <c r="A21" s="192"/>
      <c r="B21" s="52" t="s">
        <v>3</v>
      </c>
      <c r="C21" s="80">
        <f>C18-C19</f>
        <v>1043.3000000000011</v>
      </c>
      <c r="D21" s="111">
        <f t="shared" ref="D21:K21" si="10">D18-D19</f>
        <v>-543.26000000000022</v>
      </c>
      <c r="E21" s="33">
        <f>E18-E19</f>
        <v>-1223.4500000000025</v>
      </c>
      <c r="F21" s="33">
        <f>F18-F19</f>
        <v>322.68000000000211</v>
      </c>
      <c r="G21" s="33">
        <f>G18-G19</f>
        <v>-404.13999999999942</v>
      </c>
      <c r="H21" s="33">
        <f t="shared" si="10"/>
        <v>-476.7699999999968</v>
      </c>
      <c r="I21" s="31">
        <f t="shared" si="10"/>
        <v>-158.13000000000102</v>
      </c>
      <c r="J21" s="31">
        <f t="shared" si="10"/>
        <v>-371.04000000000087</v>
      </c>
      <c r="K21" s="68">
        <f t="shared" si="10"/>
        <v>-868.79999999999745</v>
      </c>
      <c r="L21" s="31">
        <f>L18-L19</f>
        <v>-276.54999999999927</v>
      </c>
      <c r="M21" s="31">
        <f>M18-M19</f>
        <v>-929.42999999999665</v>
      </c>
      <c r="N21" s="31">
        <f>N18-N19</f>
        <v>114.08999999999833</v>
      </c>
      <c r="O21" s="130">
        <f>O18-O19</f>
        <v>-3771.5</v>
      </c>
      <c r="P21" s="169">
        <f>P18-P19</f>
        <v>-3771.5</v>
      </c>
      <c r="Q21" s="97" t="s">
        <v>22</v>
      </c>
    </row>
    <row r="22" spans="1:17" ht="18.75" customHeight="1">
      <c r="A22" s="193" t="s">
        <v>25</v>
      </c>
      <c r="B22" s="117" t="str">
        <f>B4</f>
        <v>令和６年度</v>
      </c>
      <c r="C22" s="151">
        <v>1096168</v>
      </c>
      <c r="D22" s="129">
        <v>1096168</v>
      </c>
      <c r="E22" s="129">
        <v>1096168</v>
      </c>
      <c r="F22" s="129">
        <v>1096168</v>
      </c>
      <c r="G22" s="129">
        <v>1096168</v>
      </c>
      <c r="H22" s="129">
        <v>1096168</v>
      </c>
      <c r="I22" s="129">
        <v>1096168</v>
      </c>
      <c r="J22" s="129">
        <v>1096168</v>
      </c>
      <c r="K22" s="129">
        <v>1096168</v>
      </c>
      <c r="L22" s="129">
        <v>1096168</v>
      </c>
      <c r="M22" s="129">
        <v>1096168</v>
      </c>
      <c r="N22" s="129">
        <v>1096168</v>
      </c>
      <c r="O22" s="148" t="s">
        <v>21</v>
      </c>
      <c r="P22" s="129">
        <v>1096168</v>
      </c>
      <c r="Q22" s="98" t="s">
        <v>22</v>
      </c>
    </row>
    <row r="23" spans="1:17" ht="18.75" customHeight="1">
      <c r="A23" s="192"/>
      <c r="B23" s="53" t="s">
        <v>1</v>
      </c>
      <c r="C23" s="84">
        <v>1097814</v>
      </c>
      <c r="D23" s="65">
        <v>1097814</v>
      </c>
      <c r="E23" s="64">
        <v>1097814</v>
      </c>
      <c r="F23" s="64">
        <v>1097814</v>
      </c>
      <c r="G23" s="64">
        <v>1097814</v>
      </c>
      <c r="H23" s="64">
        <v>1097814</v>
      </c>
      <c r="I23" s="65">
        <v>1097814</v>
      </c>
      <c r="J23" s="65">
        <v>1097814</v>
      </c>
      <c r="K23" s="77">
        <v>1097814</v>
      </c>
      <c r="L23" s="89">
        <v>1097814</v>
      </c>
      <c r="M23" s="88">
        <v>1097814</v>
      </c>
      <c r="N23" s="64">
        <v>1097814</v>
      </c>
      <c r="O23" s="102" t="s">
        <v>22</v>
      </c>
      <c r="P23" s="66">
        <f>C23</f>
        <v>1097814</v>
      </c>
      <c r="Q23" s="99" t="s">
        <v>21</v>
      </c>
    </row>
    <row r="24" spans="1:17" ht="18.75" customHeight="1">
      <c r="A24" s="194" t="s">
        <v>8</v>
      </c>
      <c r="B24" s="55" t="str">
        <f>B4</f>
        <v>令和６年度</v>
      </c>
      <c r="C24" s="85">
        <f>ROUND(C18/C22/30*1000*1000,0)</f>
        <v>454</v>
      </c>
      <c r="D24" s="154">
        <f>ROUND(D18/D22/31*1000*1000,0)</f>
        <v>454</v>
      </c>
      <c r="E24" s="154">
        <f>ROUND(E18/E22/30*1000*1000,0)</f>
        <v>411</v>
      </c>
      <c r="F24" s="154">
        <f>ROUND(F18/F22/31*1000*1000,0)</f>
        <v>441</v>
      </c>
      <c r="G24" s="154">
        <f>ROUND(G18/G22/31*1000*1000,0)</f>
        <v>431</v>
      </c>
      <c r="H24" s="154">
        <f>ROUND(H18/H22/30*1000*1000,0)</f>
        <v>413</v>
      </c>
      <c r="I24" s="154">
        <f>ROUND(I18/I22/31*1000*1000,0)</f>
        <v>436</v>
      </c>
      <c r="J24" s="154">
        <f>ROUND(J18/J22/30*1000*1000,0)</f>
        <v>417</v>
      </c>
      <c r="K24" s="154">
        <f>ROUND(K18/K22/31*1000*1000,0)</f>
        <v>399</v>
      </c>
      <c r="L24" s="154">
        <f>ROUND(L18/L22/31*1000*1000,0)</f>
        <v>397</v>
      </c>
      <c r="M24" s="154">
        <f>ROUND(M18/M22/28*1000*1000,0)</f>
        <v>360</v>
      </c>
      <c r="N24" s="154">
        <f>ROUND(N18/N22/31*1000*1000,0)</f>
        <v>384</v>
      </c>
      <c r="O24" s="59">
        <f>ROUND(SUM(C18:N18)/C22/365*1000*1000,0)</f>
        <v>417</v>
      </c>
      <c r="P24" s="173">
        <f>ROUND(SUM(C18:N18)/D22/365*1000*1000,0)</f>
        <v>417</v>
      </c>
      <c r="Q24" s="128">
        <v>429</v>
      </c>
    </row>
    <row r="25" spans="1:17" ht="18.75" customHeight="1">
      <c r="A25" s="191"/>
      <c r="B25" s="48" t="s">
        <v>1</v>
      </c>
      <c r="C25" s="86">
        <f>ROUND(C19/C23/30*1000*1000,0)</f>
        <v>422</v>
      </c>
      <c r="D25" s="112">
        <f>ROUND(D19/D23/31*1000*1000,0)</f>
        <v>469</v>
      </c>
      <c r="E25" s="47">
        <f>ROUND(E19/E23/30*1000*1000,0)</f>
        <v>448</v>
      </c>
      <c r="F25" s="47">
        <f>ROUND(F19/F23/31*1000*1000,0)</f>
        <v>431</v>
      </c>
      <c r="G25" s="47">
        <f>ROUND(G19/G23/31*1000*1000,0)</f>
        <v>443</v>
      </c>
      <c r="H25" s="47">
        <f>ROUND(H19/H23/30*1000*1000,0)</f>
        <v>427</v>
      </c>
      <c r="I25" s="25">
        <f>ROUND(I19/I23/31*1000*1000,0)</f>
        <v>440</v>
      </c>
      <c r="J25" s="25">
        <f>ROUND(J19/J23/30*1000*1000,0)</f>
        <v>427</v>
      </c>
      <c r="K25" s="24">
        <f>ROUND(K19/K23/31*1000*1000,0)</f>
        <v>424</v>
      </c>
      <c r="L25" s="25">
        <f>ROUND(L19/L23/31*1000*1000,0)</f>
        <v>405</v>
      </c>
      <c r="M25" s="104">
        <f>ROUND(M19/M23/29*1000*1000,0)</f>
        <v>376</v>
      </c>
      <c r="N25" s="107">
        <f>ROUND(N19/N23/31*1000*1000,0)</f>
        <v>380</v>
      </c>
      <c r="O25" s="108">
        <f>ROUND(AVERAGE(C25:N25),0)</f>
        <v>424</v>
      </c>
      <c r="P25" s="27">
        <f>ROUND(SUM(C19:N19)/I23/366*1000*1000,0)</f>
        <v>424</v>
      </c>
      <c r="Q25" s="94" t="s">
        <v>22</v>
      </c>
    </row>
    <row r="26" spans="1:17" ht="18.75" customHeight="1">
      <c r="A26" s="191"/>
      <c r="B26" s="49" t="s">
        <v>2</v>
      </c>
      <c r="C26" s="79">
        <f t="shared" ref="C26:G26" si="11">ROUND(C24/C25*100-100,2)</f>
        <v>7.58</v>
      </c>
      <c r="D26" s="71">
        <f t="shared" si="11"/>
        <v>-3.2</v>
      </c>
      <c r="E26" s="71">
        <f t="shared" si="11"/>
        <v>-8.26</v>
      </c>
      <c r="F26" s="71">
        <f t="shared" si="11"/>
        <v>2.3199999999999998</v>
      </c>
      <c r="G26" s="29">
        <f t="shared" si="11"/>
        <v>-2.71</v>
      </c>
      <c r="H26" s="29">
        <f>ROUND(H24/H25*100-100,2)</f>
        <v>-3.28</v>
      </c>
      <c r="I26" s="71">
        <f>ROUND(I24/I25*100-100,2)</f>
        <v>-0.91</v>
      </c>
      <c r="J26" s="71">
        <f t="shared" ref="J26:P26" si="12">ROUND(J24/J25*100-100,2)</f>
        <v>-2.34</v>
      </c>
      <c r="K26" s="71">
        <f t="shared" si="12"/>
        <v>-5.9</v>
      </c>
      <c r="L26" s="71">
        <f>ROUND(L24/L25*100-100,2)</f>
        <v>-1.98</v>
      </c>
      <c r="M26" s="71">
        <f>ROUND(M24/M25*100-100,2)</f>
        <v>-4.26</v>
      </c>
      <c r="N26" s="71">
        <f t="shared" si="12"/>
        <v>1.05</v>
      </c>
      <c r="O26" s="113">
        <f>ROUND(O24/O25*100-100,2)</f>
        <v>-1.65</v>
      </c>
      <c r="P26" s="103">
        <f t="shared" si="12"/>
        <v>-1.65</v>
      </c>
      <c r="Q26" s="100" t="s">
        <v>22</v>
      </c>
    </row>
    <row r="27" spans="1:17" ht="18.75" customHeight="1" thickBot="1">
      <c r="A27" s="192"/>
      <c r="B27" s="52" t="s">
        <v>3</v>
      </c>
      <c r="C27" s="80">
        <f t="shared" ref="C27:F27" si="13">C24-C25</f>
        <v>32</v>
      </c>
      <c r="D27" s="111">
        <f>D24-D25</f>
        <v>-15</v>
      </c>
      <c r="E27" s="111">
        <f>E24-E25</f>
        <v>-37</v>
      </c>
      <c r="F27" s="31">
        <f t="shared" si="13"/>
        <v>10</v>
      </c>
      <c r="G27" s="111">
        <f>G24-G25</f>
        <v>-12</v>
      </c>
      <c r="H27" s="33">
        <f>H24-H25</f>
        <v>-14</v>
      </c>
      <c r="I27" s="31">
        <f>I24-I25</f>
        <v>-4</v>
      </c>
      <c r="J27" s="31">
        <f t="shared" ref="J27:N27" si="14">J24-J25</f>
        <v>-10</v>
      </c>
      <c r="K27" s="31">
        <f t="shared" si="14"/>
        <v>-25</v>
      </c>
      <c r="L27" s="31">
        <f>L24-L25</f>
        <v>-8</v>
      </c>
      <c r="M27" s="31">
        <f t="shared" si="14"/>
        <v>-16</v>
      </c>
      <c r="N27" s="31">
        <f t="shared" si="14"/>
        <v>4</v>
      </c>
      <c r="O27" s="114">
        <f>O24-O25</f>
        <v>-7</v>
      </c>
      <c r="P27" s="40">
        <f>P24-P25</f>
        <v>-7</v>
      </c>
      <c r="Q27" s="101" t="s">
        <v>22</v>
      </c>
    </row>
    <row r="28" spans="1:17" ht="12" customHeight="1" thickTop="1" thickBot="1">
      <c r="A28" s="136"/>
      <c r="B28" s="137"/>
      <c r="C28" s="138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139"/>
      <c r="P28" s="140"/>
      <c r="Q28" s="141"/>
    </row>
    <row r="29" spans="1:17" ht="27.75" customHeight="1" thickTop="1">
      <c r="A29" s="187"/>
      <c r="B29" s="188"/>
      <c r="C29" s="118" t="s">
        <v>9</v>
      </c>
      <c r="D29" s="119" t="s">
        <v>10</v>
      </c>
      <c r="E29" s="120" t="s">
        <v>11</v>
      </c>
      <c r="F29" s="120" t="s">
        <v>12</v>
      </c>
      <c r="G29" s="120" t="s">
        <v>13</v>
      </c>
      <c r="H29" s="120" t="s">
        <v>14</v>
      </c>
      <c r="I29" s="121" t="s">
        <v>15</v>
      </c>
      <c r="J29" s="121" t="s">
        <v>23</v>
      </c>
      <c r="K29" s="13" t="s">
        <v>16</v>
      </c>
      <c r="L29" s="119" t="s">
        <v>17</v>
      </c>
      <c r="M29" s="12" t="s">
        <v>18</v>
      </c>
      <c r="N29" s="13" t="s">
        <v>19</v>
      </c>
      <c r="O29" s="20" t="str">
        <f>O3</f>
        <v>3月までの合計</v>
      </c>
      <c r="P29" s="21" t="str">
        <f>P3</f>
        <v>年間合計
（R6推計）</v>
      </c>
      <c r="Q29" s="19" t="str">
        <f>Q3</f>
        <v>R6年度
実施計画</v>
      </c>
    </row>
    <row r="30" spans="1:17" ht="19.5" customHeight="1">
      <c r="A30" s="183" t="s">
        <v>26</v>
      </c>
      <c r="B30" s="11" t="str">
        <f>B4</f>
        <v>令和６年度</v>
      </c>
      <c r="C30" s="125">
        <v>4300.45</v>
      </c>
      <c r="D30" s="155">
        <v>4091.03</v>
      </c>
      <c r="E30" s="158">
        <v>2820.64</v>
      </c>
      <c r="F30" s="158">
        <v>4191.62</v>
      </c>
      <c r="G30" s="158">
        <v>3743.39</v>
      </c>
      <c r="H30" s="158">
        <v>3074.65</v>
      </c>
      <c r="I30" s="158">
        <v>3456.8399999999997</v>
      </c>
      <c r="J30" s="158">
        <v>2811.5200000000004</v>
      </c>
      <c r="K30" s="158">
        <v>3785.2599999999998</v>
      </c>
      <c r="L30" s="155">
        <v>3493.9500000000003</v>
      </c>
      <c r="M30" s="155">
        <v>2784.5099999999998</v>
      </c>
      <c r="N30" s="165">
        <v>3889.82</v>
      </c>
      <c r="O30" s="58">
        <f>SUM(C30:N30)</f>
        <v>42443.68</v>
      </c>
      <c r="P30" s="167">
        <f>SUM(C30:N30)</f>
        <v>42443.68</v>
      </c>
      <c r="Q30" s="126">
        <v>47300</v>
      </c>
    </row>
    <row r="31" spans="1:17" ht="19.5" customHeight="1">
      <c r="A31" s="184"/>
      <c r="B31" s="48" t="s">
        <v>1</v>
      </c>
      <c r="C31" s="81">
        <v>3915.5800000000004</v>
      </c>
      <c r="D31" s="41">
        <v>3732.44</v>
      </c>
      <c r="E31" s="42">
        <v>3486.99</v>
      </c>
      <c r="F31" s="42">
        <v>3782</v>
      </c>
      <c r="G31" s="42">
        <v>3671.48</v>
      </c>
      <c r="H31" s="42">
        <v>3735.0899999999997</v>
      </c>
      <c r="I31" s="41">
        <v>2631.71</v>
      </c>
      <c r="J31" s="74">
        <v>3665.9599999999996</v>
      </c>
      <c r="K31" s="76">
        <v>4273.75</v>
      </c>
      <c r="L31" s="74">
        <v>3332.35</v>
      </c>
      <c r="M31" s="106">
        <v>2622.29</v>
      </c>
      <c r="N31" s="42">
        <v>4491.47</v>
      </c>
      <c r="O31" s="109">
        <f>SUM(C31:N31)</f>
        <v>43341.11</v>
      </c>
      <c r="P31" s="27">
        <f>SUM(C31:N31)</f>
        <v>43341.11</v>
      </c>
      <c r="Q31" s="94" t="s">
        <v>22</v>
      </c>
    </row>
    <row r="32" spans="1:17" ht="19.5" customHeight="1">
      <c r="A32" s="184"/>
      <c r="B32" s="49" t="s">
        <v>2</v>
      </c>
      <c r="C32" s="79">
        <f>ROUND(C30/C31*100-100,2)</f>
        <v>9.83</v>
      </c>
      <c r="D32" s="110">
        <f>ROUND(D30/D31*100-100,2)</f>
        <v>9.61</v>
      </c>
      <c r="E32" s="38">
        <f t="shared" ref="E32:K32" si="15">ROUND(E30/E31*100-100,2)</f>
        <v>-19.11</v>
      </c>
      <c r="F32" s="29">
        <f>ROUND(F30/F31*100-100,2)</f>
        <v>10.83</v>
      </c>
      <c r="G32" s="38">
        <f>ROUND(G30/G31*100-100,2)</f>
        <v>1.96</v>
      </c>
      <c r="H32" s="38">
        <f>ROUND(H30/H31*100-100,2)</f>
        <v>-17.68</v>
      </c>
      <c r="I32" s="37">
        <f>ROUND(I30/I31*100-100,2)</f>
        <v>31.35</v>
      </c>
      <c r="J32" s="37">
        <f t="shared" si="15"/>
        <v>-23.31</v>
      </c>
      <c r="K32" s="75">
        <f t="shared" si="15"/>
        <v>-11.43</v>
      </c>
      <c r="L32" s="37">
        <f>ROUND(L30/L31*100-100,2)</f>
        <v>4.8499999999999996</v>
      </c>
      <c r="M32" s="37">
        <f>ROUND(M30/M31*100-100,2)</f>
        <v>6.19</v>
      </c>
      <c r="N32" s="37">
        <f>ROUND(N30/N31*100-100,2)</f>
        <v>-13.4</v>
      </c>
      <c r="O32" s="46">
        <f>ROUND(O30/O31*100-100,2)</f>
        <v>-2.0699999999999998</v>
      </c>
      <c r="P32" s="168">
        <f>ROUND(P30/P31*100-100,2)</f>
        <v>-2.0699999999999998</v>
      </c>
      <c r="Q32" s="95" t="s">
        <v>21</v>
      </c>
    </row>
    <row r="33" spans="1:17" ht="19.5" customHeight="1" thickBot="1">
      <c r="A33" s="185"/>
      <c r="B33" s="52" t="s">
        <v>3</v>
      </c>
      <c r="C33" s="135">
        <f>C30-C31</f>
        <v>384.86999999999944</v>
      </c>
      <c r="D33" s="111">
        <f>D30-D31</f>
        <v>358.59000000000015</v>
      </c>
      <c r="E33" s="33">
        <f t="shared" ref="E33:K33" si="16">E30-E31</f>
        <v>-666.34999999999991</v>
      </c>
      <c r="F33" s="32">
        <f>F30-F31</f>
        <v>409.61999999999989</v>
      </c>
      <c r="G33" s="33">
        <f>G30-G31</f>
        <v>71.909999999999854</v>
      </c>
      <c r="H33" s="33">
        <f>H30-H31</f>
        <v>-660.4399999999996</v>
      </c>
      <c r="I33" s="31">
        <f t="shared" si="16"/>
        <v>825.12999999999965</v>
      </c>
      <c r="J33" s="31">
        <f t="shared" si="16"/>
        <v>-854.43999999999915</v>
      </c>
      <c r="K33" s="68">
        <f t="shared" si="16"/>
        <v>-488.49000000000024</v>
      </c>
      <c r="L33" s="31">
        <f>L30-L31</f>
        <v>161.60000000000036</v>
      </c>
      <c r="M33" s="31">
        <f>M30-M31</f>
        <v>162.2199999999998</v>
      </c>
      <c r="N33" s="31">
        <f>N30-N31</f>
        <v>-601.65000000000009</v>
      </c>
      <c r="O33" s="134">
        <f>O30-O31</f>
        <v>-897.43000000000029</v>
      </c>
      <c r="P33" s="172">
        <f>P30-P31</f>
        <v>-897.43000000000029</v>
      </c>
      <c r="Q33" s="96" t="s">
        <v>22</v>
      </c>
    </row>
    <row r="34" spans="1:17" ht="15.75" customHeight="1" thickTop="1">
      <c r="A34" s="143"/>
      <c r="B34" s="137"/>
      <c r="C34" s="144"/>
      <c r="D34" s="144"/>
      <c r="E34" s="76"/>
      <c r="F34" s="144"/>
      <c r="G34" s="76"/>
      <c r="H34" s="76"/>
      <c r="I34" s="76"/>
      <c r="J34" s="76"/>
      <c r="K34" s="76"/>
      <c r="L34" s="76"/>
      <c r="M34" s="76"/>
      <c r="N34" s="145"/>
      <c r="O34" s="138"/>
      <c r="P34" s="146"/>
      <c r="Q34" s="147"/>
    </row>
    <row r="35" spans="1:17" ht="15.75" customHeight="1">
      <c r="A35" s="61" t="s">
        <v>32</v>
      </c>
      <c r="G35" s="62" t="s">
        <v>30</v>
      </c>
      <c r="J35" s="142"/>
      <c r="K35" s="142"/>
      <c r="L35" s="142"/>
      <c r="M35" s="142"/>
      <c r="Q35" s="57" t="s">
        <v>20</v>
      </c>
    </row>
    <row r="36" spans="1:17" ht="15.75" customHeight="1">
      <c r="A36" s="175" t="s">
        <v>34</v>
      </c>
      <c r="B36" s="175"/>
      <c r="C36" s="175"/>
      <c r="D36" s="175"/>
      <c r="E36" s="175"/>
      <c r="F36" s="22"/>
      <c r="G36" s="62" t="s">
        <v>24</v>
      </c>
      <c r="J36" s="17"/>
      <c r="K36" s="17"/>
      <c r="L36" s="17"/>
      <c r="M36" s="17"/>
      <c r="N36" s="17"/>
      <c r="O36" s="17"/>
    </row>
    <row r="37" spans="1:17" ht="15.75" customHeight="1">
      <c r="A37" s="70" t="s">
        <v>35</v>
      </c>
      <c r="B37" s="17"/>
      <c r="C37" s="17"/>
      <c r="D37" s="17"/>
      <c r="E37" s="18"/>
      <c r="F37" s="18"/>
      <c r="G37" s="62"/>
      <c r="K37" s="17"/>
      <c r="L37" s="17"/>
      <c r="M37" s="17"/>
      <c r="N37" s="72"/>
      <c r="O37" s="73"/>
    </row>
    <row r="38" spans="1:17" ht="15.75" customHeight="1">
      <c r="A38" s="70" t="s">
        <v>33</v>
      </c>
      <c r="B38" s="18"/>
      <c r="C38" s="18"/>
      <c r="E38" s="17"/>
      <c r="F38" s="17"/>
      <c r="G38" s="116"/>
      <c r="P38" s="16"/>
      <c r="Q38" s="16"/>
    </row>
    <row r="39" spans="1:17" ht="15.75" customHeight="1">
      <c r="A39" s="56"/>
      <c r="G39" s="116"/>
    </row>
    <row r="46" spans="1:17">
      <c r="F46" s="115"/>
    </row>
    <row r="47" spans="1:17">
      <c r="F47" s="115"/>
    </row>
    <row r="48" spans="1:17">
      <c r="F48" s="115"/>
      <c r="G48" s="115"/>
    </row>
    <row r="49" spans="6:18">
      <c r="F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>
        <v>25981.115000000002</v>
      </c>
    </row>
    <row r="50" spans="6:18">
      <c r="F50" s="115"/>
    </row>
    <row r="51" spans="6:18">
      <c r="F51" s="115"/>
    </row>
    <row r="52" spans="6:18">
      <c r="F52" s="115"/>
    </row>
    <row r="53" spans="6:18">
      <c r="F53" s="115"/>
    </row>
    <row r="54" spans="6:18">
      <c r="F54" s="115"/>
    </row>
    <row r="55" spans="6:18">
      <c r="F55" s="115"/>
    </row>
    <row r="56" spans="6:18">
      <c r="F56" s="115"/>
    </row>
    <row r="57" spans="6:18">
      <c r="F57" s="115"/>
    </row>
  </sheetData>
  <mergeCells count="14">
    <mergeCell ref="A36:E36"/>
    <mergeCell ref="P1:Q1"/>
    <mergeCell ref="A3:B3"/>
    <mergeCell ref="A4:A7"/>
    <mergeCell ref="D1:M1"/>
    <mergeCell ref="A30:A33"/>
    <mergeCell ref="A8:A11"/>
    <mergeCell ref="A12:A15"/>
    <mergeCell ref="A29:B29"/>
    <mergeCell ref="N1:O1"/>
    <mergeCell ref="A18:A21"/>
    <mergeCell ref="A22:A23"/>
    <mergeCell ref="A24:A27"/>
    <mergeCell ref="A17:B17"/>
  </mergeCells>
  <phoneticPr fontId="3"/>
  <conditionalFormatting sqref="A1:D1 N1 P1 A2:O3 P2:Q16 A4 B4:O7 A8:O8 O8:O9 B9:O11 A12:O16 A17:Q22 B23:N23 A24:B25 A26:N28">
    <cfRule type="cellIs" dxfId="22" priority="135" stopIfTrue="1" operator="equal">
      <formula>0</formula>
    </cfRule>
  </conditionalFormatting>
  <conditionalFormatting sqref="A29:O34">
    <cfRule type="cellIs" dxfId="21" priority="30" stopIfTrue="1" operator="equal">
      <formula>-100</formula>
    </cfRule>
    <cfRule type="cellIs" dxfId="20" priority="31" stopIfTrue="1" operator="equal">
      <formula>0</formula>
    </cfRule>
  </conditionalFormatting>
  <conditionalFormatting sqref="C24">
    <cfRule type="containsErrors" dxfId="19" priority="83" stopIfTrue="1">
      <formula>ISERROR(C24)</formula>
    </cfRule>
    <cfRule type="cellIs" dxfId="18" priority="84" stopIfTrue="1" operator="equal">
      <formula>-100</formula>
    </cfRule>
    <cfRule type="cellIs" dxfId="17" priority="85" stopIfTrue="1" operator="equal">
      <formula>0</formula>
    </cfRule>
  </conditionalFormatting>
  <conditionalFormatting sqref="C25:N25">
    <cfRule type="cellIs" dxfId="16" priority="90" stopIfTrue="1" operator="equal">
      <formula>-100</formula>
    </cfRule>
    <cfRule type="cellIs" dxfId="15" priority="91" stopIfTrue="1" operator="equal">
      <formula>0</formula>
    </cfRule>
  </conditionalFormatting>
  <conditionalFormatting sqref="C25:N28">
    <cfRule type="containsErrors" dxfId="14" priority="89" stopIfTrue="1">
      <formula>ISERROR(C25)</formula>
    </cfRule>
  </conditionalFormatting>
  <conditionalFormatting sqref="C33:N34">
    <cfRule type="cellIs" dxfId="13" priority="25" stopIfTrue="1" operator="lessThan">
      <formula>-20000</formula>
    </cfRule>
  </conditionalFormatting>
  <conditionalFormatting sqref="C17:O23 P17:P25 Q17:Q28 C4:Q16">
    <cfRule type="containsErrors" dxfId="12" priority="133" stopIfTrue="1">
      <formula>ISERROR(C4)</formula>
    </cfRule>
  </conditionalFormatting>
  <conditionalFormatting sqref="C29:Q34">
    <cfRule type="containsErrors" dxfId="11" priority="29" stopIfTrue="1">
      <formula>ISERROR(C29)</formula>
    </cfRule>
  </conditionalFormatting>
  <conditionalFormatting sqref="D21:N21">
    <cfRule type="cellIs" dxfId="10" priority="131" stopIfTrue="1" operator="lessThan">
      <formula>-10000</formula>
    </cfRule>
  </conditionalFormatting>
  <conditionalFormatting sqref="D24:N24">
    <cfRule type="cellIs" dxfId="9" priority="1" stopIfTrue="1" operator="equal">
      <formula>-100</formula>
    </cfRule>
    <cfRule type="cellIs" dxfId="8" priority="2" stopIfTrue="1" operator="equal">
      <formula>0</formula>
    </cfRule>
    <cfRule type="containsErrors" dxfId="7" priority="3" stopIfTrue="1">
      <formula>ISERROR(D24)</formula>
    </cfRule>
  </conditionalFormatting>
  <conditionalFormatting sqref="O24:O25">
    <cfRule type="containsErrors" dxfId="6" priority="47" stopIfTrue="1">
      <formula>ISERROR(O24)</formula>
    </cfRule>
    <cfRule type="cellIs" dxfId="5" priority="48" stopIfTrue="1" operator="equal">
      <formula>-100</formula>
    </cfRule>
    <cfRule type="cellIs" dxfId="4" priority="49" stopIfTrue="1" operator="equal">
      <formula>0</formula>
    </cfRule>
  </conditionalFormatting>
  <conditionalFormatting sqref="P26:P28">
    <cfRule type="containsErrors" dxfId="3" priority="50" stopIfTrue="1">
      <formula>ISERROR(P26)</formula>
    </cfRule>
  </conditionalFormatting>
  <conditionalFormatting sqref="P2:Q16 B4:O7 A8:O8 O8:O9 B9:O11 A12:O16 A17:Q22 B23:N23 A26:N28 A1:D1 N1 P1 A2:O3 A4 A24:B25">
    <cfRule type="cellIs" dxfId="2" priority="134" stopIfTrue="1" operator="equal">
      <formula>-100</formula>
    </cfRule>
  </conditionalFormatting>
  <conditionalFormatting sqref="P24:Q34">
    <cfRule type="cellIs" dxfId="1" priority="51" stopIfTrue="1" operator="equal">
      <formula>-100</formula>
    </cfRule>
    <cfRule type="cellIs" dxfId="0" priority="52" stopIfTrue="1" operator="equal">
      <formula>0</formula>
    </cfRule>
  </conditionalFormatting>
  <printOptions horizontalCentered="1"/>
  <pageMargins left="0.23622047244094491" right="0.23622047244094491" top="0.51181102362204722" bottom="0.19685039370078741" header="0.15748031496062992" footer="0.15748031496062992"/>
  <pageSetup paperSize="9" scale="75" orientation="landscape" errors="blank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R6年度</vt:lpstr>
      <vt:lpstr>'R6年度'!Print_Area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2025-12-03T00:55:14Z</dcterms:modified>
</cp:coreProperties>
</file>