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nt209om\環境整備課共有\23小規模保育事業\02 新規募集\R03年度\02_質問に対する回答（HP掲載）\"/>
    </mc:Choice>
  </mc:AlternateContent>
  <bookViews>
    <workbookView xWindow="0" yWindow="0" windowWidth="20490" windowHeight="7365"/>
  </bookViews>
  <sheets>
    <sheet name="計算シート" sheetId="1" r:id="rId1"/>
  </sheets>
  <externalReferences>
    <externalReference r:id="rId2"/>
  </externalReferences>
  <definedNames>
    <definedName name="_xlnm.Print_Area" localSheetId="0">計算シート!$A$1:$AL$152</definedName>
    <definedName name="元から63">[1]様式1_協議書!$DM$1:$DM$60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48" i="1" l="1"/>
  <c r="B148" i="1"/>
  <c r="AB144" i="1"/>
  <c r="F144" i="1"/>
  <c r="B144" i="1"/>
  <c r="R140" i="1"/>
  <c r="V140" i="1" s="1"/>
  <c r="AB140" i="1" s="1"/>
  <c r="R139" i="1"/>
  <c r="V139" i="1" s="1"/>
  <c r="AB139" i="1" s="1"/>
  <c r="R138" i="1"/>
  <c r="V138" i="1" s="1"/>
  <c r="AB138" i="1" s="1"/>
  <c r="R137" i="1"/>
  <c r="V137" i="1" s="1"/>
  <c r="AB137" i="1" s="1"/>
  <c r="R129" i="1"/>
  <c r="F129" i="1"/>
  <c r="V129" i="1" s="1"/>
  <c r="AB129" i="1" s="1"/>
  <c r="R128" i="1"/>
  <c r="F128" i="1"/>
  <c r="R127" i="1"/>
  <c r="F127" i="1"/>
  <c r="F123" i="1"/>
  <c r="AB123" i="1" s="1"/>
  <c r="B123" i="1"/>
  <c r="R119" i="1"/>
  <c r="F119" i="1"/>
  <c r="V119" i="1" s="1"/>
  <c r="AB119" i="1" s="1"/>
  <c r="R118" i="1"/>
  <c r="F118" i="1"/>
  <c r="F98" i="1"/>
  <c r="V98" i="1" s="1"/>
  <c r="AB98" i="1" s="1"/>
  <c r="R94" i="1"/>
  <c r="R98" i="1" s="1"/>
  <c r="F94" i="1"/>
  <c r="V94" i="1" s="1"/>
  <c r="AB94" i="1" s="1"/>
  <c r="F90" i="1"/>
  <c r="N90" i="1" s="1"/>
  <c r="B90" i="1"/>
  <c r="R86" i="1"/>
  <c r="R85" i="1"/>
  <c r="R81" i="1"/>
  <c r="R80" i="1"/>
  <c r="I75" i="1"/>
  <c r="I74" i="1"/>
  <c r="R70" i="1"/>
  <c r="R75" i="1" s="1"/>
  <c r="I70" i="1"/>
  <c r="R69" i="1"/>
  <c r="R74" i="1" s="1"/>
  <c r="I69" i="1"/>
  <c r="F64" i="1"/>
  <c r="R60" i="1"/>
  <c r="R64" i="1" s="1"/>
  <c r="R102" i="1" s="1"/>
  <c r="R106" i="1" s="1"/>
  <c r="F60" i="1"/>
  <c r="V60" i="1" s="1"/>
  <c r="AB60" i="1" s="1"/>
  <c r="R55" i="1"/>
  <c r="R54" i="1"/>
  <c r="R53" i="1"/>
  <c r="R52" i="1"/>
  <c r="O52" i="1"/>
  <c r="O64" i="1" s="1"/>
  <c r="R48" i="1"/>
  <c r="R47" i="1"/>
  <c r="R46" i="1"/>
  <c r="R45" i="1"/>
  <c r="B45" i="1"/>
  <c r="B60" i="1" s="1"/>
  <c r="B64" i="1" s="1"/>
  <c r="S41" i="1"/>
  <c r="S40" i="1"/>
  <c r="S39" i="1"/>
  <c r="S38" i="1"/>
  <c r="S37" i="1"/>
  <c r="S36" i="1"/>
  <c r="S35" i="1"/>
  <c r="S34" i="1"/>
  <c r="S33" i="1"/>
  <c r="S32" i="1"/>
  <c r="S31" i="1"/>
  <c r="S30" i="1"/>
  <c r="S29" i="1"/>
  <c r="AO28" i="1"/>
  <c r="S28" i="1"/>
  <c r="F28" i="1"/>
  <c r="AO27" i="1"/>
  <c r="AF27" i="1"/>
  <c r="S27" i="1"/>
  <c r="F27" i="1"/>
  <c r="AO26" i="1"/>
  <c r="AF26" i="1"/>
  <c r="S26" i="1"/>
  <c r="F26" i="1"/>
  <c r="AO25" i="1"/>
  <c r="AF25" i="1"/>
  <c r="S25" i="1"/>
  <c r="F25" i="1"/>
  <c r="AO24" i="1"/>
  <c r="AF24" i="1"/>
  <c r="S24" i="1"/>
  <c r="F24" i="1"/>
  <c r="AO23" i="1"/>
  <c r="AF23" i="1"/>
  <c r="S23" i="1"/>
  <c r="F23" i="1"/>
  <c r="AO22" i="1"/>
  <c r="AF22" i="1"/>
  <c r="S22" i="1"/>
  <c r="F22" i="1"/>
  <c r="AO21" i="1"/>
  <c r="AF21" i="1"/>
  <c r="S21" i="1"/>
  <c r="F21" i="1"/>
  <c r="AO20" i="1"/>
  <c r="AF20" i="1"/>
  <c r="S20" i="1"/>
  <c r="F20" i="1"/>
  <c r="AO19" i="1"/>
  <c r="S19" i="1"/>
  <c r="F19" i="1"/>
  <c r="AO18" i="1"/>
  <c r="S18" i="1"/>
  <c r="F18" i="1"/>
  <c r="AO17" i="1"/>
  <c r="AE17" i="1"/>
  <c r="S17" i="1"/>
  <c r="F17" i="1"/>
  <c r="AO16" i="1"/>
  <c r="AE16" i="1"/>
  <c r="S16" i="1"/>
  <c r="F16" i="1"/>
  <c r="AO15" i="1"/>
  <c r="AE15" i="1"/>
  <c r="S15" i="1"/>
  <c r="F15" i="1"/>
  <c r="AO14" i="1"/>
  <c r="AE14" i="1"/>
  <c r="S14" i="1"/>
  <c r="F14" i="1"/>
  <c r="AO13" i="1"/>
  <c r="AE13" i="1"/>
  <c r="O110" i="1" s="1"/>
  <c r="F13" i="1"/>
  <c r="V148" i="1" l="1"/>
  <c r="AB148" i="1" s="1"/>
  <c r="V128" i="1"/>
  <c r="AB128" i="1" s="1"/>
  <c r="V127" i="1"/>
  <c r="AB127" i="1" s="1"/>
  <c r="V118" i="1"/>
  <c r="AB118" i="1" s="1"/>
  <c r="J46" i="1"/>
  <c r="V46" i="1" s="1"/>
  <c r="AB46" i="1" s="1"/>
  <c r="J48" i="1"/>
  <c r="V48" i="1" s="1"/>
  <c r="AB48" i="1" s="1"/>
  <c r="J45" i="1"/>
  <c r="V45" i="1" s="1"/>
  <c r="AB45" i="1" s="1"/>
  <c r="J47" i="1"/>
  <c r="V47" i="1" s="1"/>
  <c r="AB47" i="1" s="1"/>
  <c r="V106" i="1"/>
  <c r="AB106" i="1" s="1"/>
  <c r="G110" i="1"/>
  <c r="B69" i="1"/>
  <c r="B74" i="1" s="1"/>
  <c r="B80" i="1"/>
  <c r="B151" i="1"/>
  <c r="O85" i="1"/>
  <c r="S90" i="1" s="1"/>
  <c r="O74" i="1"/>
  <c r="V74" i="1" s="1"/>
  <c r="AB74" i="1" s="1"/>
  <c r="V64" i="1"/>
  <c r="AB64" i="1" s="1"/>
  <c r="B52" i="1"/>
  <c r="V69" i="1"/>
  <c r="AB69" i="1" s="1"/>
  <c r="V70" i="1"/>
  <c r="AB70" i="1" s="1"/>
  <c r="V90" i="1"/>
  <c r="AB90" i="1" s="1"/>
  <c r="I90" i="1"/>
  <c r="V75" i="1" l="1"/>
  <c r="AB75" i="1" s="1"/>
  <c r="B132" i="1"/>
  <c r="J54" i="1"/>
  <c r="V54" i="1" s="1"/>
  <c r="AB54" i="1" s="1"/>
  <c r="J55" i="1"/>
  <c r="V55" i="1" s="1"/>
  <c r="AB55" i="1" s="1"/>
  <c r="J52" i="1"/>
  <c r="V52" i="1" s="1"/>
  <c r="AB52" i="1" s="1"/>
  <c r="J53" i="1"/>
  <c r="V53" i="1" s="1"/>
  <c r="AB53" i="1" s="1"/>
  <c r="T110" i="1"/>
  <c r="AB110" i="1" s="1"/>
  <c r="G114" i="1"/>
  <c r="I85" i="1"/>
  <c r="V85" i="1" s="1"/>
  <c r="AB85" i="1" s="1"/>
  <c r="I86" i="1"/>
  <c r="V86" i="1" s="1"/>
  <c r="AB86" i="1" s="1"/>
  <c r="B85" i="1"/>
  <c r="B94" i="1" s="1"/>
  <c r="B98" i="1" s="1"/>
  <c r="B102" i="1" s="1"/>
  <c r="F102" i="1" s="1"/>
  <c r="V102" i="1" s="1"/>
  <c r="AB102" i="1" s="1"/>
  <c r="I81" i="1"/>
  <c r="V81" i="1" s="1"/>
  <c r="AB81" i="1" s="1"/>
  <c r="I80" i="1"/>
  <c r="V80" i="1" s="1"/>
  <c r="AB80" i="1" s="1"/>
  <c r="T114" i="1" l="1"/>
  <c r="O114" i="1"/>
  <c r="AB114" i="1" s="1"/>
</calcChain>
</file>

<file path=xl/sharedStrings.xml><?xml version="1.0" encoding="utf-8"?>
<sst xmlns="http://schemas.openxmlformats.org/spreadsheetml/2006/main" count="651" uniqueCount="150">
  <si>
    <t>小規模保育事業　延長保育・一時預かり事業計算シート</t>
    <rPh sb="8" eb="10">
      <t>エンチョウ</t>
    </rPh>
    <rPh sb="10" eb="12">
      <t>ホイク</t>
    </rPh>
    <rPh sb="13" eb="15">
      <t>イチジ</t>
    </rPh>
    <rPh sb="15" eb="16">
      <t>アズ</t>
    </rPh>
    <rPh sb="18" eb="20">
      <t>ジギョウ</t>
    </rPh>
    <rPh sb="20" eb="22">
      <t>ケイサン</t>
    </rPh>
    <phoneticPr fontId="4"/>
  </si>
  <si>
    <t>◆延長保育</t>
    <rPh sb="1" eb="3">
      <t>エンチョウ</t>
    </rPh>
    <rPh sb="3" eb="5">
      <t>ホイク</t>
    </rPh>
    <phoneticPr fontId="4"/>
  </si>
  <si>
    <t>◇一時預かり事業</t>
    <rPh sb="1" eb="3">
      <t>イチジ</t>
    </rPh>
    <rPh sb="3" eb="4">
      <t>アズ</t>
    </rPh>
    <rPh sb="6" eb="8">
      <t>ジギョウ</t>
    </rPh>
    <phoneticPr fontId="4"/>
  </si>
  <si>
    <t>型</t>
    <rPh sb="0" eb="1">
      <t>カタ</t>
    </rPh>
    <phoneticPr fontId="4"/>
  </si>
  <si>
    <t>事業の実施</t>
    <rPh sb="0" eb="2">
      <t>ジギョウ</t>
    </rPh>
    <rPh sb="3" eb="5">
      <t>ジッシ</t>
    </rPh>
    <phoneticPr fontId="4"/>
  </si>
  <si>
    <t>事業の型</t>
    <rPh sb="0" eb="2">
      <t>ジギョウ</t>
    </rPh>
    <rPh sb="3" eb="4">
      <t>カタ</t>
    </rPh>
    <phoneticPr fontId="4"/>
  </si>
  <si>
    <t>定員</t>
    <rPh sb="0" eb="2">
      <t>テイイン</t>
    </rPh>
    <phoneticPr fontId="4"/>
  </si>
  <si>
    <t>人</t>
    <rPh sb="0" eb="1">
      <t>ニン</t>
    </rPh>
    <phoneticPr fontId="4"/>
  </si>
  <si>
    <t>標準
時間</t>
    <rPh sb="0" eb="2">
      <t>ヒョウジュン</t>
    </rPh>
    <rPh sb="3" eb="5">
      <t>ジカン</t>
    </rPh>
    <phoneticPr fontId="4"/>
  </si>
  <si>
    <t>時間</t>
    <rPh sb="0" eb="2">
      <t>ジカン</t>
    </rPh>
    <phoneticPr fontId="4"/>
  </si>
  <si>
    <t>利用者数</t>
    <rPh sb="0" eb="2">
      <t>リヨウ</t>
    </rPh>
    <rPh sb="2" eb="3">
      <t>シャ</t>
    </rPh>
    <rPh sb="3" eb="4">
      <t>スウ</t>
    </rPh>
    <phoneticPr fontId="4"/>
  </si>
  <si>
    <t>3歳未満児</t>
    <rPh sb="1" eb="2">
      <t>サイ</t>
    </rPh>
    <rPh sb="2" eb="4">
      <t>ミマン</t>
    </rPh>
    <rPh sb="4" eb="5">
      <t>ジ</t>
    </rPh>
    <phoneticPr fontId="4"/>
  </si>
  <si>
    <t>1日</t>
    <rPh sb="1" eb="2">
      <t>ヒ</t>
    </rPh>
    <phoneticPr fontId="4"/>
  </si>
  <si>
    <t>人/月</t>
    <rPh sb="0" eb="1">
      <t>ニン</t>
    </rPh>
    <rPh sb="2" eb="3">
      <t>ツキ</t>
    </rPh>
    <phoneticPr fontId="4"/>
  </si>
  <si>
    <t>児童数</t>
    <rPh sb="0" eb="2">
      <t>ジドウ</t>
    </rPh>
    <rPh sb="2" eb="3">
      <t>スウ</t>
    </rPh>
    <phoneticPr fontId="4"/>
  </si>
  <si>
    <t>1・2歳児</t>
    <rPh sb="3" eb="4">
      <t>サイ</t>
    </rPh>
    <rPh sb="4" eb="5">
      <t>ジ</t>
    </rPh>
    <phoneticPr fontId="4"/>
  </si>
  <si>
    <t>標準時間</t>
    <rPh sb="0" eb="2">
      <t>ヒョウジュン</t>
    </rPh>
    <rPh sb="2" eb="4">
      <t>ジカン</t>
    </rPh>
    <phoneticPr fontId="4"/>
  </si>
  <si>
    <t>利用者数</t>
    <rPh sb="0" eb="3">
      <t>リヨウシャ</t>
    </rPh>
    <rPh sb="3" eb="4">
      <t>スウ</t>
    </rPh>
    <phoneticPr fontId="4"/>
  </si>
  <si>
    <t>半日</t>
    <rPh sb="0" eb="2">
      <t>ハンニチ</t>
    </rPh>
    <phoneticPr fontId="4"/>
  </si>
  <si>
    <t>短時間</t>
    <rPh sb="0" eb="3">
      <t>タンジカン</t>
    </rPh>
    <phoneticPr fontId="4"/>
  </si>
  <si>
    <t>1時間</t>
    <rPh sb="1" eb="3">
      <t>ジカン</t>
    </rPh>
    <phoneticPr fontId="4"/>
  </si>
  <si>
    <t>3歳以上児</t>
    <rPh sb="1" eb="2">
      <t>サイ</t>
    </rPh>
    <rPh sb="2" eb="4">
      <t>イジョウ</t>
    </rPh>
    <rPh sb="4" eb="5">
      <t>ジ</t>
    </rPh>
    <phoneticPr fontId="4"/>
  </si>
  <si>
    <t>0歳児</t>
    <rPh sb="1" eb="2">
      <t>サイ</t>
    </rPh>
    <rPh sb="2" eb="3">
      <t>ジ</t>
    </rPh>
    <phoneticPr fontId="4"/>
  </si>
  <si>
    <t>2時間</t>
    <rPh sb="1" eb="3">
      <t>ジカン</t>
    </rPh>
    <phoneticPr fontId="4"/>
  </si>
  <si>
    <t>3時間</t>
    <rPh sb="1" eb="3">
      <t>ジカン</t>
    </rPh>
    <phoneticPr fontId="4"/>
  </si>
  <si>
    <t>休日保育
事業</t>
    <rPh sb="0" eb="2">
      <t>キュウジツ</t>
    </rPh>
    <rPh sb="2" eb="4">
      <t>ホイク</t>
    </rPh>
    <rPh sb="5" eb="7">
      <t>ジギョウ</t>
    </rPh>
    <phoneticPr fontId="4"/>
  </si>
  <si>
    <t>施設の所有形態</t>
    <rPh sb="0" eb="2">
      <t>シセツ</t>
    </rPh>
    <rPh sb="3" eb="5">
      <t>ショユウ</t>
    </rPh>
    <rPh sb="5" eb="7">
      <t>ケイタイ</t>
    </rPh>
    <phoneticPr fontId="4"/>
  </si>
  <si>
    <t>保育士比率</t>
    <rPh sb="0" eb="3">
      <t>ホイクシ</t>
    </rPh>
    <rPh sb="3" eb="5">
      <t>ヒリツ</t>
    </rPh>
    <phoneticPr fontId="4"/>
  </si>
  <si>
    <t>%</t>
    <phoneticPr fontId="4"/>
  </si>
  <si>
    <t>病児保育事業</t>
    <rPh sb="0" eb="2">
      <t>ビョウジ</t>
    </rPh>
    <rPh sb="2" eb="4">
      <t>ホイク</t>
    </rPh>
    <rPh sb="4" eb="6">
      <t>ジギョウ</t>
    </rPh>
    <phoneticPr fontId="4"/>
  </si>
  <si>
    <t>利用者数</t>
  </si>
  <si>
    <t>/年</t>
    <rPh sb="1" eb="2">
      <t>ネン</t>
    </rPh>
    <phoneticPr fontId="4"/>
  </si>
  <si>
    <t>年齢</t>
    <rPh sb="0" eb="2">
      <t>ネンレイ</t>
    </rPh>
    <phoneticPr fontId="4"/>
  </si>
  <si>
    <t>必要量区分</t>
    <rPh sb="0" eb="2">
      <t>ヒツヨウ</t>
    </rPh>
    <rPh sb="2" eb="3">
      <t>リョウ</t>
    </rPh>
    <rPh sb="3" eb="5">
      <t>クブン</t>
    </rPh>
    <phoneticPr fontId="4"/>
  </si>
  <si>
    <t>検索列</t>
    <rPh sb="0" eb="2">
      <t>ケンサク</t>
    </rPh>
    <rPh sb="2" eb="3">
      <t>レツ</t>
    </rPh>
    <phoneticPr fontId="4"/>
  </si>
  <si>
    <t>基本単価</t>
    <rPh sb="0" eb="2">
      <t>キホン</t>
    </rPh>
    <rPh sb="2" eb="4">
      <t>タンカ</t>
    </rPh>
    <phoneticPr fontId="4"/>
  </si>
  <si>
    <t>処遇改善</t>
    <rPh sb="0" eb="2">
      <t>ショグウ</t>
    </rPh>
    <rPh sb="2" eb="4">
      <t>カイゼン</t>
    </rPh>
    <phoneticPr fontId="4"/>
  </si>
  <si>
    <t>保育士比率
処遇改善</t>
    <rPh sb="0" eb="3">
      <t>ホイクシ</t>
    </rPh>
    <rPh sb="3" eb="5">
      <t>ヒリツ</t>
    </rPh>
    <rPh sb="6" eb="8">
      <t>ショグウ</t>
    </rPh>
    <rPh sb="8" eb="10">
      <t>カイゼン</t>
    </rPh>
    <phoneticPr fontId="4"/>
  </si>
  <si>
    <t>年間延べ
利用子ども数</t>
    <rPh sb="0" eb="2">
      <t>ネンカン</t>
    </rPh>
    <rPh sb="2" eb="3">
      <t>ノ</t>
    </rPh>
    <rPh sb="5" eb="7">
      <t>リヨウ</t>
    </rPh>
    <rPh sb="7" eb="8">
      <t>コ</t>
    </rPh>
    <rPh sb="10" eb="11">
      <t>スウ</t>
    </rPh>
    <phoneticPr fontId="4"/>
  </si>
  <si>
    <t>基本分</t>
    <rPh sb="0" eb="2">
      <t>キホン</t>
    </rPh>
    <rPh sb="2" eb="3">
      <t>ブン</t>
    </rPh>
    <phoneticPr fontId="4"/>
  </si>
  <si>
    <t>処遇改善
等加算</t>
    <rPh sb="0" eb="2">
      <t>ショグウ</t>
    </rPh>
    <rPh sb="2" eb="4">
      <t>カイゼン</t>
    </rPh>
    <rPh sb="5" eb="6">
      <t>トウ</t>
    </rPh>
    <rPh sb="6" eb="8">
      <t>カサン</t>
    </rPh>
    <phoneticPr fontId="4"/>
  </si>
  <si>
    <t>利用児童数</t>
    <rPh sb="0" eb="2">
      <t>リヨウ</t>
    </rPh>
    <rPh sb="2" eb="4">
      <t>ジドウ</t>
    </rPh>
    <rPh sb="4" eb="5">
      <t>スウ</t>
    </rPh>
    <phoneticPr fontId="4"/>
  </si>
  <si>
    <t>単価</t>
    <rPh sb="0" eb="2">
      <t>タンカ</t>
    </rPh>
    <phoneticPr fontId="4"/>
  </si>
  <si>
    <t>A型</t>
    <rPh sb="1" eb="2">
      <t>ガタ</t>
    </rPh>
    <phoneticPr fontId="4"/>
  </si>
  <si>
    <t>6～12人</t>
  </si>
  <si>
    <t>延長保育</t>
    <rPh sb="0" eb="2">
      <t>エンチョウ</t>
    </rPh>
    <rPh sb="2" eb="4">
      <t>ホイク</t>
    </rPh>
    <phoneticPr fontId="4"/>
  </si>
  <si>
    <t>30分延長</t>
    <rPh sb="2" eb="3">
      <t>フン</t>
    </rPh>
    <rPh sb="3" eb="5">
      <t>エンチョウ</t>
    </rPh>
    <phoneticPr fontId="4"/>
  </si>
  <si>
    <t>300人未満</t>
    <rPh sb="3" eb="4">
      <t>ニン</t>
    </rPh>
    <rPh sb="4" eb="6">
      <t>ミマン</t>
    </rPh>
    <phoneticPr fontId="4"/>
  </si>
  <si>
    <t>短時間</t>
    <rPh sb="0" eb="1">
      <t>タン</t>
    </rPh>
    <rPh sb="1" eb="3">
      <t>ジカン</t>
    </rPh>
    <phoneticPr fontId="4"/>
  </si>
  <si>
    <t>～210人</t>
    <rPh sb="4" eb="5">
      <t>ニン</t>
    </rPh>
    <phoneticPr fontId="4"/>
  </si>
  <si>
    <t>+</t>
  </si>
  <si>
    <t>一時預かり</t>
    <rPh sb="0" eb="2">
      <t>イチジ</t>
    </rPh>
    <rPh sb="2" eb="3">
      <t>アズ</t>
    </rPh>
    <phoneticPr fontId="4"/>
  </si>
  <si>
    <t>1時間延長</t>
    <rPh sb="1" eb="3">
      <t>ジカン</t>
    </rPh>
    <rPh sb="3" eb="5">
      <t>エンチョウ</t>
    </rPh>
    <phoneticPr fontId="4"/>
  </si>
  <si>
    <t>300人以上900人未満</t>
    <rPh sb="3" eb="4">
      <t>ニン</t>
    </rPh>
    <rPh sb="4" eb="6">
      <t>イジョウ</t>
    </rPh>
    <rPh sb="9" eb="10">
      <t>ニン</t>
    </rPh>
    <rPh sb="10" eb="12">
      <t>ミマン</t>
    </rPh>
    <phoneticPr fontId="4"/>
  </si>
  <si>
    <t>211～279人</t>
    <rPh sb="7" eb="8">
      <t>ニン</t>
    </rPh>
    <phoneticPr fontId="4"/>
  </si>
  <si>
    <t>病児保育</t>
    <rPh sb="0" eb="2">
      <t>ビョウジ</t>
    </rPh>
    <rPh sb="2" eb="4">
      <t>ホイク</t>
    </rPh>
    <phoneticPr fontId="4"/>
  </si>
  <si>
    <t>2～3時間延長</t>
    <rPh sb="3" eb="5">
      <t>ジカン</t>
    </rPh>
    <rPh sb="5" eb="7">
      <t>エンチョウ</t>
    </rPh>
    <phoneticPr fontId="4"/>
  </si>
  <si>
    <t>900人以上1,500人未満</t>
    <rPh sb="3" eb="6">
      <t>ニンイジョウ</t>
    </rPh>
    <rPh sb="11" eb="12">
      <t>ニン</t>
    </rPh>
    <rPh sb="12" eb="14">
      <t>ミマン</t>
    </rPh>
    <phoneticPr fontId="4"/>
  </si>
  <si>
    <t>280～349人</t>
    <rPh sb="7" eb="8">
      <t>ニン</t>
    </rPh>
    <phoneticPr fontId="4"/>
  </si>
  <si>
    <t>乳児3人/月以上</t>
    <rPh sb="0" eb="2">
      <t>ニュウジ</t>
    </rPh>
    <rPh sb="3" eb="4">
      <t>ニン</t>
    </rPh>
    <rPh sb="5" eb="6">
      <t>ツキ</t>
    </rPh>
    <rPh sb="6" eb="8">
      <t>イジョウ</t>
    </rPh>
    <phoneticPr fontId="4"/>
  </si>
  <si>
    <t>4～5時間延長</t>
    <rPh sb="3" eb="5">
      <t>ジカン</t>
    </rPh>
    <rPh sb="5" eb="7">
      <t>エンチョウ</t>
    </rPh>
    <phoneticPr fontId="4"/>
  </si>
  <si>
    <t>1,500人以上2,100人未満</t>
    <rPh sb="5" eb="6">
      <t>ニン</t>
    </rPh>
    <rPh sb="6" eb="8">
      <t>イジョウ</t>
    </rPh>
    <rPh sb="13" eb="14">
      <t>ニン</t>
    </rPh>
    <rPh sb="14" eb="16">
      <t>ミマン</t>
    </rPh>
    <phoneticPr fontId="4"/>
  </si>
  <si>
    <t>13～19人</t>
  </si>
  <si>
    <t>350～419人</t>
    <rPh sb="7" eb="8">
      <t>ニン</t>
    </rPh>
    <phoneticPr fontId="4"/>
  </si>
  <si>
    <t>障害児1人以上</t>
    <rPh sb="0" eb="3">
      <t>ショウガイジ</t>
    </rPh>
    <rPh sb="4" eb="5">
      <t>ニン</t>
    </rPh>
    <rPh sb="5" eb="7">
      <t>イジョウ</t>
    </rPh>
    <phoneticPr fontId="4"/>
  </si>
  <si>
    <t>2,100人以上2,700人未満</t>
    <rPh sb="5" eb="6">
      <t>ニン</t>
    </rPh>
    <rPh sb="6" eb="8">
      <t>イジョウ</t>
    </rPh>
    <rPh sb="13" eb="14">
      <t>ニン</t>
    </rPh>
    <rPh sb="14" eb="16">
      <t>ミマン</t>
    </rPh>
    <phoneticPr fontId="4"/>
  </si>
  <si>
    <t>420～489人</t>
    <rPh sb="7" eb="8">
      <t>ニン</t>
    </rPh>
    <phoneticPr fontId="4"/>
  </si>
  <si>
    <t>2,700人以上3,300人未満</t>
    <rPh sb="5" eb="6">
      <t>ニン</t>
    </rPh>
    <rPh sb="6" eb="8">
      <t>イジョウ</t>
    </rPh>
    <rPh sb="13" eb="14">
      <t>ニン</t>
    </rPh>
    <rPh sb="14" eb="16">
      <t>ミマン</t>
    </rPh>
    <phoneticPr fontId="4"/>
  </si>
  <si>
    <t>490～559人</t>
    <rPh sb="7" eb="8">
      <t>ニン</t>
    </rPh>
    <phoneticPr fontId="4"/>
  </si>
  <si>
    <t>延長時間区別</t>
    <rPh sb="0" eb="2">
      <t>エンチョウ</t>
    </rPh>
    <rPh sb="2" eb="4">
      <t>ジカン</t>
    </rPh>
    <rPh sb="4" eb="6">
      <t>クベツ</t>
    </rPh>
    <phoneticPr fontId="4"/>
  </si>
  <si>
    <t>補助基準額（年額）</t>
    <rPh sb="0" eb="2">
      <t>ホジョ</t>
    </rPh>
    <rPh sb="2" eb="4">
      <t>キジュン</t>
    </rPh>
    <rPh sb="4" eb="5">
      <t>ガク</t>
    </rPh>
    <rPh sb="6" eb="8">
      <t>ネンガク</t>
    </rPh>
    <phoneticPr fontId="4"/>
  </si>
  <si>
    <t>3,300人以上3,900人未満</t>
    <rPh sb="5" eb="6">
      <t>ニン</t>
    </rPh>
    <rPh sb="6" eb="8">
      <t>イジョウ</t>
    </rPh>
    <rPh sb="13" eb="14">
      <t>ニン</t>
    </rPh>
    <rPh sb="14" eb="16">
      <t>ミマン</t>
    </rPh>
    <phoneticPr fontId="4"/>
  </si>
  <si>
    <t>560～629人</t>
    <rPh sb="7" eb="8">
      <t>ニン</t>
    </rPh>
    <phoneticPr fontId="4"/>
  </si>
  <si>
    <t>3,900人以上</t>
    <rPh sb="5" eb="6">
      <t>ニン</t>
    </rPh>
    <rPh sb="6" eb="8">
      <t>イジョウ</t>
    </rPh>
    <phoneticPr fontId="4"/>
  </si>
  <si>
    <t>B型</t>
    <rPh sb="1" eb="2">
      <t>ガタ</t>
    </rPh>
    <phoneticPr fontId="4"/>
  </si>
  <si>
    <t>630～699人</t>
    <rPh sb="7" eb="8">
      <t>ニン</t>
    </rPh>
    <phoneticPr fontId="4"/>
  </si>
  <si>
    <t>700～769人</t>
    <rPh sb="7" eb="8">
      <t>ニン</t>
    </rPh>
    <phoneticPr fontId="4"/>
  </si>
  <si>
    <t>770～839人</t>
    <rPh sb="7" eb="8">
      <t>ニン</t>
    </rPh>
    <phoneticPr fontId="4"/>
  </si>
  <si>
    <t>840～909人</t>
    <rPh sb="7" eb="8">
      <t>ニン</t>
    </rPh>
    <phoneticPr fontId="4"/>
  </si>
  <si>
    <t>910～979人</t>
    <rPh sb="7" eb="8">
      <t>ニン</t>
    </rPh>
    <phoneticPr fontId="4"/>
  </si>
  <si>
    <t>980～1,049人</t>
    <rPh sb="9" eb="10">
      <t>ニン</t>
    </rPh>
    <phoneticPr fontId="4"/>
  </si>
  <si>
    <t>1,050人～</t>
    <rPh sb="5" eb="6">
      <t>ニン</t>
    </rPh>
    <phoneticPr fontId="4"/>
  </si>
  <si>
    <t>◆基本分単価</t>
    <rPh sb="1" eb="3">
      <t>キホン</t>
    </rPh>
    <rPh sb="3" eb="4">
      <t>ブン</t>
    </rPh>
    <rPh sb="4" eb="6">
      <t>タンカ</t>
    </rPh>
    <phoneticPr fontId="4"/>
  </si>
  <si>
    <t>※この計算シートは仙台市内施設単価で作成しています</t>
    <phoneticPr fontId="4"/>
  </si>
  <si>
    <t>人数</t>
    <rPh sb="0" eb="2">
      <t>ニンズウ</t>
    </rPh>
    <phoneticPr fontId="4"/>
  </si>
  <si>
    <t>月額</t>
    <rPh sb="0" eb="2">
      <t>ゲツガク</t>
    </rPh>
    <phoneticPr fontId="4"/>
  </si>
  <si>
    <t>年額　ａ</t>
    <rPh sb="0" eb="2">
      <t>ネンガク</t>
    </rPh>
    <phoneticPr fontId="4"/>
  </si>
  <si>
    <t>円</t>
    <rPh sb="0" eb="1">
      <t>エン</t>
    </rPh>
    <phoneticPr fontId="4"/>
  </si>
  <si>
    <t>×</t>
    <phoneticPr fontId="4"/>
  </si>
  <si>
    <t>＝</t>
    <phoneticPr fontId="4"/>
  </si>
  <si>
    <t>×12＝</t>
    <phoneticPr fontId="4"/>
  </si>
  <si>
    <t>◆処遇改善等加算</t>
    <rPh sb="1" eb="3">
      <t>ショグウ</t>
    </rPh>
    <rPh sb="3" eb="5">
      <t>カイゼン</t>
    </rPh>
    <rPh sb="5" eb="6">
      <t>トウ</t>
    </rPh>
    <rPh sb="6" eb="8">
      <t>カサン</t>
    </rPh>
    <phoneticPr fontId="4"/>
  </si>
  <si>
    <t>加算率</t>
    <rPh sb="0" eb="2">
      <t>カサン</t>
    </rPh>
    <rPh sb="2" eb="3">
      <t>リツ</t>
    </rPh>
    <phoneticPr fontId="4"/>
  </si>
  <si>
    <t>年額　ｂ</t>
    <rPh sb="0" eb="2">
      <t>ネンガク</t>
    </rPh>
    <phoneticPr fontId="4"/>
  </si>
  <si>
    <t>◆管理者設置加算</t>
    <rPh sb="1" eb="4">
      <t>カンリシャ</t>
    </rPh>
    <rPh sb="4" eb="6">
      <t>セッチ</t>
    </rPh>
    <rPh sb="6" eb="8">
      <t>カサン</t>
    </rPh>
    <phoneticPr fontId="4"/>
  </si>
  <si>
    <r>
      <t>年額
ｃ</t>
    </r>
    <r>
      <rPr>
        <sz val="10"/>
        <color theme="1"/>
        <rFont val="游ゴシック"/>
        <family val="3"/>
        <charset val="128"/>
        <scheme val="minor"/>
      </rPr>
      <t>（基本分）</t>
    </r>
    <rPh sb="0" eb="2">
      <t>ネンガク</t>
    </rPh>
    <rPh sb="5" eb="7">
      <t>キホン</t>
    </rPh>
    <rPh sb="7" eb="8">
      <t>ブン</t>
    </rPh>
    <phoneticPr fontId="4"/>
  </si>
  <si>
    <t>処遇改善等加算</t>
    <rPh sb="0" eb="2">
      <t>ショグウ</t>
    </rPh>
    <rPh sb="2" eb="4">
      <t>カイゼン</t>
    </rPh>
    <rPh sb="4" eb="5">
      <t>トウ</t>
    </rPh>
    <rPh sb="5" eb="7">
      <t>カサン</t>
    </rPh>
    <phoneticPr fontId="4"/>
  </si>
  <si>
    <r>
      <t>年額
ｃ</t>
    </r>
    <r>
      <rPr>
        <sz val="10"/>
        <color theme="1"/>
        <rFont val="游ゴシック"/>
        <family val="3"/>
        <charset val="128"/>
        <scheme val="minor"/>
      </rPr>
      <t>（加算分）</t>
    </r>
    <rPh sb="0" eb="2">
      <t>ネンガク</t>
    </rPh>
    <rPh sb="5" eb="7">
      <t>カサン</t>
    </rPh>
    <rPh sb="7" eb="8">
      <t>ブン</t>
    </rPh>
    <rPh sb="8" eb="9">
      <t>ホンブン</t>
    </rPh>
    <phoneticPr fontId="4"/>
  </si>
  <si>
    <t>◆保育士比率向上加算（B型のみ）</t>
    <rPh sb="1" eb="4">
      <t>ホイクシ</t>
    </rPh>
    <rPh sb="4" eb="6">
      <t>ヒリツ</t>
    </rPh>
    <rPh sb="6" eb="8">
      <t>コウジョウ</t>
    </rPh>
    <rPh sb="8" eb="10">
      <t>カサン</t>
    </rPh>
    <rPh sb="12" eb="13">
      <t>ガタ</t>
    </rPh>
    <phoneticPr fontId="4"/>
  </si>
  <si>
    <t>年額
ｄ（基本分）</t>
    <rPh sb="0" eb="2">
      <t>ネンガク</t>
    </rPh>
    <rPh sb="5" eb="7">
      <t>キホン</t>
    </rPh>
    <rPh sb="7" eb="8">
      <t>ブン</t>
    </rPh>
    <phoneticPr fontId="4"/>
  </si>
  <si>
    <t>◆障害児保育加算</t>
    <rPh sb="1" eb="3">
      <t>ショウガイ</t>
    </rPh>
    <rPh sb="3" eb="4">
      <t>ジ</t>
    </rPh>
    <rPh sb="4" eb="6">
      <t>ホイク</t>
    </rPh>
    <rPh sb="6" eb="8">
      <t>カサン</t>
    </rPh>
    <phoneticPr fontId="4"/>
  </si>
  <si>
    <r>
      <t>年額
e</t>
    </r>
    <r>
      <rPr>
        <sz val="10"/>
        <color theme="1"/>
        <rFont val="游ゴシック"/>
        <family val="3"/>
        <charset val="128"/>
        <scheme val="minor"/>
      </rPr>
      <t>（基本分）</t>
    </r>
    <rPh sb="0" eb="2">
      <t>ネンガク</t>
    </rPh>
    <rPh sb="5" eb="7">
      <t>キホン</t>
    </rPh>
    <rPh sb="7" eb="8">
      <t>ブン</t>
    </rPh>
    <phoneticPr fontId="4"/>
  </si>
  <si>
    <r>
      <t>年額
ｅ</t>
    </r>
    <r>
      <rPr>
        <sz val="10"/>
        <color theme="1"/>
        <rFont val="游ゴシック"/>
        <family val="3"/>
        <charset val="128"/>
        <scheme val="minor"/>
      </rPr>
      <t>（加算分）</t>
    </r>
    <rPh sb="0" eb="2">
      <t>ネンガク</t>
    </rPh>
    <rPh sb="5" eb="7">
      <t>カサン</t>
    </rPh>
    <rPh sb="7" eb="8">
      <t>ブン</t>
    </rPh>
    <phoneticPr fontId="4"/>
  </si>
  <si>
    <t>◆休日保育加算</t>
    <rPh sb="1" eb="3">
      <t>キュウジツ</t>
    </rPh>
    <rPh sb="3" eb="5">
      <t>ホイク</t>
    </rPh>
    <rPh sb="5" eb="7">
      <t>カサン</t>
    </rPh>
    <phoneticPr fontId="4"/>
  </si>
  <si>
    <t>年間延べ
利用子ども数</t>
    <rPh sb="0" eb="2">
      <t>ネンカン</t>
    </rPh>
    <rPh sb="2" eb="3">
      <t>ノ</t>
    </rPh>
    <rPh sb="5" eb="7">
      <t>リヨウ</t>
    </rPh>
    <rPh sb="7" eb="8">
      <t>コ</t>
    </rPh>
    <rPh sb="10" eb="11">
      <t>カズ</t>
    </rPh>
    <phoneticPr fontId="4"/>
  </si>
  <si>
    <t>+</t>
    <phoneticPr fontId="4"/>
  </si>
  <si>
    <r>
      <t>年額
ｆ</t>
    </r>
    <r>
      <rPr>
        <sz val="10"/>
        <color theme="1"/>
        <rFont val="游ゴシック"/>
        <family val="3"/>
        <charset val="128"/>
        <scheme val="minor"/>
      </rPr>
      <t>（基本分）</t>
    </r>
    <rPh sb="0" eb="2">
      <t>ネンガク</t>
    </rPh>
    <rPh sb="5" eb="7">
      <t>キホン</t>
    </rPh>
    <rPh sb="7" eb="8">
      <t>ブン</t>
    </rPh>
    <phoneticPr fontId="4"/>
  </si>
  <si>
    <t>◆減価償却費加算(B地域都市部）</t>
    <rPh sb="1" eb="3">
      <t>ゲンカ</t>
    </rPh>
    <rPh sb="3" eb="5">
      <t>ショウキャク</t>
    </rPh>
    <rPh sb="5" eb="6">
      <t>ヒ</t>
    </rPh>
    <rPh sb="6" eb="8">
      <t>カサン</t>
    </rPh>
    <rPh sb="10" eb="12">
      <t>チイキ</t>
    </rPh>
    <rPh sb="12" eb="15">
      <t>トシブ</t>
    </rPh>
    <phoneticPr fontId="4"/>
  </si>
  <si>
    <t>年額　ｇ</t>
    <rPh sb="0" eb="2">
      <t>ネンガク</t>
    </rPh>
    <phoneticPr fontId="4"/>
  </si>
  <si>
    <t>◆賃借料加算(C地域都市部）</t>
    <rPh sb="1" eb="4">
      <t>チンシャクリョウ</t>
    </rPh>
    <rPh sb="4" eb="6">
      <t>カサン</t>
    </rPh>
    <rPh sb="8" eb="10">
      <t>チイキ</t>
    </rPh>
    <rPh sb="10" eb="13">
      <t>トシブ</t>
    </rPh>
    <phoneticPr fontId="4"/>
  </si>
  <si>
    <t>年額　ｈ</t>
    <rPh sb="0" eb="2">
      <t>ネンガク</t>
    </rPh>
    <phoneticPr fontId="4"/>
  </si>
  <si>
    <t>◆連携施設を設定しない場合</t>
    <rPh sb="1" eb="3">
      <t>レンケイ</t>
    </rPh>
    <rPh sb="3" eb="5">
      <t>シセツ</t>
    </rPh>
    <rPh sb="6" eb="8">
      <t>セッテイ</t>
    </rPh>
    <rPh sb="11" eb="13">
      <t>バアイ</t>
    </rPh>
    <phoneticPr fontId="4"/>
  </si>
  <si>
    <t>年額　ｉ</t>
    <rPh sb="0" eb="2">
      <t>ネンガク</t>
    </rPh>
    <phoneticPr fontId="4"/>
  </si>
  <si>
    <t>◆冷暖房費加算</t>
    <rPh sb="1" eb="4">
      <t>レイダンボウ</t>
    </rPh>
    <rPh sb="4" eb="5">
      <t>ヒ</t>
    </rPh>
    <rPh sb="5" eb="7">
      <t>カサン</t>
    </rPh>
    <phoneticPr fontId="4"/>
  </si>
  <si>
    <t>年額　ｊ</t>
    <rPh sb="0" eb="2">
      <t>ネンガク</t>
    </rPh>
    <phoneticPr fontId="4"/>
  </si>
  <si>
    <t>◆施設機能強化推進費加算</t>
    <rPh sb="1" eb="3">
      <t>シセツ</t>
    </rPh>
    <rPh sb="3" eb="5">
      <t>キノウ</t>
    </rPh>
    <rPh sb="5" eb="7">
      <t>キョウカ</t>
    </rPh>
    <rPh sb="7" eb="9">
      <t>スイシン</t>
    </rPh>
    <rPh sb="9" eb="10">
      <t>ヒ</t>
    </rPh>
    <rPh sb="10" eb="12">
      <t>カサン</t>
    </rPh>
    <phoneticPr fontId="4"/>
  </si>
  <si>
    <t>3月初日の利用子ども数</t>
    <rPh sb="1" eb="2">
      <t>ガツ</t>
    </rPh>
    <rPh sb="2" eb="4">
      <t>ショニチ</t>
    </rPh>
    <rPh sb="5" eb="7">
      <t>リヨウ</t>
    </rPh>
    <rPh sb="7" eb="8">
      <t>コ</t>
    </rPh>
    <rPh sb="10" eb="11">
      <t>スウ</t>
    </rPh>
    <phoneticPr fontId="4"/>
  </si>
  <si>
    <t>年額　ｋ</t>
    <rPh sb="0" eb="2">
      <t>ネンガク</t>
    </rPh>
    <phoneticPr fontId="4"/>
  </si>
  <si>
    <t>150,000円</t>
    <rPh sb="7" eb="8">
      <t>エン</t>
    </rPh>
    <phoneticPr fontId="4"/>
  </si>
  <si>
    <t>÷</t>
    <phoneticPr fontId="4"/>
  </si>
  <si>
    <t>◆栄養管理加算</t>
    <rPh sb="1" eb="3">
      <t>エイヨウ</t>
    </rPh>
    <rPh sb="3" eb="5">
      <t>カンリ</t>
    </rPh>
    <rPh sb="5" eb="7">
      <t>カサン</t>
    </rPh>
    <phoneticPr fontId="4"/>
  </si>
  <si>
    <t>年額　ｌ</t>
    <rPh sb="0" eb="2">
      <t>ネンガク</t>
    </rPh>
    <phoneticPr fontId="4"/>
  </si>
  <si>
    <t>120,000円</t>
    <rPh sb="7" eb="8">
      <t>エン</t>
    </rPh>
    <phoneticPr fontId="4"/>
  </si>
  <si>
    <t>◆延長保育料【Ａ・Ｂ型共通】</t>
    <rPh sb="1" eb="3">
      <t>エンチョウ</t>
    </rPh>
    <rPh sb="3" eb="5">
      <t>ホイク</t>
    </rPh>
    <rPh sb="5" eb="6">
      <t>リョウ</t>
    </rPh>
    <rPh sb="10" eb="11">
      <t>ガタ</t>
    </rPh>
    <rPh sb="11" eb="13">
      <t>キョウツウ</t>
    </rPh>
    <phoneticPr fontId="4"/>
  </si>
  <si>
    <t>延長保育料</t>
    <rPh sb="0" eb="2">
      <t>エンチョウ</t>
    </rPh>
    <rPh sb="2" eb="5">
      <t>ホイクリョウ</t>
    </rPh>
    <phoneticPr fontId="4"/>
  </si>
  <si>
    <t>年額　ｍ</t>
    <rPh sb="0" eb="2">
      <t>ネンガク</t>
    </rPh>
    <phoneticPr fontId="4"/>
  </si>
  <si>
    <t>×12＝</t>
  </si>
  <si>
    <t>◆延長保育料補助基準額（標準時間）</t>
    <rPh sb="1" eb="3">
      <t>エンチョウ</t>
    </rPh>
    <rPh sb="3" eb="5">
      <t>ホイク</t>
    </rPh>
    <rPh sb="5" eb="6">
      <t>リョウ</t>
    </rPh>
    <rPh sb="6" eb="8">
      <t>ホジョ</t>
    </rPh>
    <rPh sb="8" eb="10">
      <t>キジュン</t>
    </rPh>
    <rPh sb="10" eb="11">
      <t>ガク</t>
    </rPh>
    <rPh sb="12" eb="14">
      <t>ヒョウジュン</t>
    </rPh>
    <rPh sb="14" eb="16">
      <t>ジカン</t>
    </rPh>
    <phoneticPr fontId="4"/>
  </si>
  <si>
    <t>年額　ｎ</t>
    <rPh sb="0" eb="2">
      <t>ネンガク</t>
    </rPh>
    <phoneticPr fontId="4"/>
  </si>
  <si>
    <t>◆延長保育料補助基準額（短時間）【Ａ・Ｂ型共通】</t>
    <rPh sb="1" eb="3">
      <t>エンチョウ</t>
    </rPh>
    <rPh sb="3" eb="5">
      <t>ホイク</t>
    </rPh>
    <rPh sb="5" eb="6">
      <t>リョウ</t>
    </rPh>
    <rPh sb="6" eb="8">
      <t>ホジョ</t>
    </rPh>
    <rPh sb="8" eb="10">
      <t>キジュン</t>
    </rPh>
    <rPh sb="10" eb="11">
      <t>ガク</t>
    </rPh>
    <rPh sb="12" eb="13">
      <t>タン</t>
    </rPh>
    <rPh sb="13" eb="15">
      <t>ジカン</t>
    </rPh>
    <rPh sb="20" eb="21">
      <t>ガタ</t>
    </rPh>
    <rPh sb="21" eb="23">
      <t>キョウツウ</t>
    </rPh>
    <phoneticPr fontId="4"/>
  </si>
  <si>
    <t>補助基準額</t>
    <rPh sb="0" eb="2">
      <t>ホジョ</t>
    </rPh>
    <rPh sb="2" eb="4">
      <t>キジュン</t>
    </rPh>
    <rPh sb="4" eb="5">
      <t>ガク</t>
    </rPh>
    <phoneticPr fontId="4"/>
  </si>
  <si>
    <t>年額　ｏ</t>
    <rPh sb="0" eb="2">
      <t>ネンガク</t>
    </rPh>
    <phoneticPr fontId="4"/>
  </si>
  <si>
    <t>×12</t>
    <phoneticPr fontId="4"/>
  </si>
  <si>
    <t>延長保育補助金計　ｍ～ｏ</t>
    <rPh sb="0" eb="2">
      <t>エンチョウ</t>
    </rPh>
    <rPh sb="2" eb="4">
      <t>ホイク</t>
    </rPh>
    <rPh sb="4" eb="7">
      <t>ホジョキン</t>
    </rPh>
    <rPh sb="7" eb="8">
      <t>ケイ</t>
    </rPh>
    <phoneticPr fontId="4"/>
  </si>
  <si>
    <t>↑様式7　「延長保育補助金」欄へ記入</t>
    <rPh sb="1" eb="3">
      <t>ヨウシキ</t>
    </rPh>
    <rPh sb="6" eb="8">
      <t>エンチョウ</t>
    </rPh>
    <rPh sb="8" eb="10">
      <t>ホイク</t>
    </rPh>
    <rPh sb="10" eb="13">
      <t>ホジョキン</t>
    </rPh>
    <rPh sb="14" eb="15">
      <t>ラン</t>
    </rPh>
    <rPh sb="16" eb="18">
      <t>キニュウ</t>
    </rPh>
    <phoneticPr fontId="4"/>
  </si>
  <si>
    <t>◇一時預かり利用料【一般型・余裕活用型共通】</t>
    <rPh sb="1" eb="3">
      <t>イチジ</t>
    </rPh>
    <rPh sb="3" eb="4">
      <t>アズ</t>
    </rPh>
    <rPh sb="6" eb="9">
      <t>リヨウリョウ</t>
    </rPh>
    <rPh sb="10" eb="12">
      <t>イッパン</t>
    </rPh>
    <rPh sb="12" eb="13">
      <t>ガタ</t>
    </rPh>
    <rPh sb="14" eb="16">
      <t>ヨユウ</t>
    </rPh>
    <rPh sb="16" eb="18">
      <t>カツヨウ</t>
    </rPh>
    <rPh sb="18" eb="19">
      <t>ガタ</t>
    </rPh>
    <rPh sb="19" eb="21">
      <t>キョウツウ</t>
    </rPh>
    <phoneticPr fontId="4"/>
  </si>
  <si>
    <t>保育料</t>
    <rPh sb="0" eb="2">
      <t>ホイク</t>
    </rPh>
    <rPh sb="2" eb="3">
      <t>リョウ</t>
    </rPh>
    <phoneticPr fontId="4"/>
  </si>
  <si>
    <t>人数（月）</t>
    <rPh sb="0" eb="2">
      <t>ニンズウ</t>
    </rPh>
    <rPh sb="3" eb="4">
      <t>ツキ</t>
    </rPh>
    <phoneticPr fontId="4"/>
  </si>
  <si>
    <t>年額　ｐ</t>
    <rPh sb="0" eb="2">
      <t>ネンガク</t>
    </rPh>
    <phoneticPr fontId="4"/>
  </si>
  <si>
    <t>◇補助基準額【一般型】</t>
    <rPh sb="1" eb="3">
      <t>ホジョ</t>
    </rPh>
    <rPh sb="3" eb="5">
      <t>キジュン</t>
    </rPh>
    <rPh sb="5" eb="6">
      <t>ガク</t>
    </rPh>
    <rPh sb="7" eb="9">
      <t>イッパン</t>
    </rPh>
    <rPh sb="9" eb="10">
      <t>ガタ</t>
    </rPh>
    <phoneticPr fontId="4"/>
  </si>
  <si>
    <t>年間延べ利用児童数</t>
    <rPh sb="0" eb="2">
      <t>ネンカン</t>
    </rPh>
    <rPh sb="2" eb="3">
      <t>ノ</t>
    </rPh>
    <rPh sb="4" eb="6">
      <t>リヨウ</t>
    </rPh>
    <rPh sb="6" eb="8">
      <t>ジドウ</t>
    </rPh>
    <rPh sb="8" eb="9">
      <t>スウ</t>
    </rPh>
    <phoneticPr fontId="4"/>
  </si>
  <si>
    <t>年額　ｑ</t>
    <rPh sb="0" eb="2">
      <t>ネンガク</t>
    </rPh>
    <phoneticPr fontId="4"/>
  </si>
  <si>
    <t>◇補助基準額【余裕活用型】</t>
    <rPh sb="1" eb="3">
      <t>ホジョ</t>
    </rPh>
    <rPh sb="3" eb="5">
      <t>キジュン</t>
    </rPh>
    <rPh sb="5" eb="6">
      <t>ガク</t>
    </rPh>
    <rPh sb="7" eb="9">
      <t>ヨユウ</t>
    </rPh>
    <rPh sb="9" eb="11">
      <t>カツヨウ</t>
    </rPh>
    <rPh sb="11" eb="12">
      <t>ガタ</t>
    </rPh>
    <phoneticPr fontId="4"/>
  </si>
  <si>
    <t>補助基準額（日額）</t>
    <rPh sb="0" eb="2">
      <t>ホジョ</t>
    </rPh>
    <rPh sb="2" eb="4">
      <t>キジュン</t>
    </rPh>
    <rPh sb="4" eb="5">
      <t>ガク</t>
    </rPh>
    <rPh sb="6" eb="8">
      <t>ニチガク</t>
    </rPh>
    <phoneticPr fontId="4"/>
  </si>
  <si>
    <t>年額　ｒ</t>
    <rPh sb="0" eb="2">
      <t>ネンガク</t>
    </rPh>
    <phoneticPr fontId="4"/>
  </si>
  <si>
    <t>一時預かり補助金計　ｐ～ｒ</t>
    <rPh sb="0" eb="2">
      <t>イチジ</t>
    </rPh>
    <rPh sb="2" eb="3">
      <t>アズ</t>
    </rPh>
    <rPh sb="5" eb="8">
      <t>ホジョキン</t>
    </rPh>
    <rPh sb="8" eb="9">
      <t>ケイ</t>
    </rPh>
    <phoneticPr fontId="4"/>
  </si>
  <si>
    <t>↑様式7　「一時預かり保育補助金」欄へ記入</t>
    <rPh sb="6" eb="8">
      <t>イチジ</t>
    </rPh>
    <rPh sb="8" eb="9">
      <t>アズ</t>
    </rPh>
    <phoneticPr fontId="4"/>
  </si>
  <si>
    <t>↑様式１「令和２年度年間事業費」欄へ記入</t>
  </si>
  <si>
    <t>※単価表の「夜間保育加算」「食事の提供について自園調理又は連携施設等からの搬入以外の方法による 場合」「（常態的に土曜日に閉所する場合」「定員を恒常的に超過する場合」「処遇改善等加算Ⅱ」「第三者評価受審加算」は本計算シート上省略しています。</t>
    <rPh sb="1" eb="3">
      <t>タンカ</t>
    </rPh>
    <rPh sb="3" eb="4">
      <t>ヒョウ</t>
    </rPh>
    <rPh sb="84" eb="86">
      <t>ショグウ</t>
    </rPh>
    <rPh sb="86" eb="88">
      <t>カイゼン</t>
    </rPh>
    <rPh sb="88" eb="89">
      <t>トウ</t>
    </rPh>
    <rPh sb="89" eb="91">
      <t>カサン</t>
    </rPh>
    <phoneticPr fontId="4"/>
  </si>
  <si>
    <t>※色付きのセル部分をご入力ください</t>
    <rPh sb="1" eb="3">
      <t>イロツ</t>
    </rPh>
    <rPh sb="7" eb="9">
      <t>ブブン</t>
    </rPh>
    <rPh sb="11" eb="1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</si>
</sst>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0;[Red]\△#,##0"/>
  </numFmts>
  <fonts count="17" x14ac:knownFonts="1">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b/>
      <sz val="20"/>
      <color theme="1"/>
      <name val="ＭＳ Ｐゴシック"/>
      <family val="3"/>
      <charset val="128"/>
    </font>
    <font>
      <sz val="6"/>
      <name val="游ゴシック"/>
      <family val="2"/>
      <charset val="128"/>
      <scheme val="minor"/>
    </font>
    <font>
      <b/>
      <sz val="20"/>
      <color theme="1"/>
      <name val="Century"/>
      <family val="1"/>
    </font>
    <font>
      <sz val="9"/>
      <color theme="1"/>
      <name val="游ゴシック"/>
      <family val="2"/>
      <charset val="128"/>
      <scheme val="minor"/>
    </font>
    <font>
      <sz val="11"/>
      <color theme="1"/>
      <name val="游ゴシック"/>
      <family val="3"/>
      <charset val="128"/>
      <scheme val="minor"/>
    </font>
    <font>
      <sz val="11"/>
      <color theme="0"/>
      <name val="游ゴシック"/>
      <family val="2"/>
      <charset val="128"/>
      <scheme val="minor"/>
    </font>
    <font>
      <sz val="11"/>
      <color theme="0"/>
      <name val="游ゴシック"/>
      <family val="3"/>
      <charset val="128"/>
      <scheme val="minor"/>
    </font>
    <font>
      <sz val="10"/>
      <color theme="0"/>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rgb="FFFFCC99"/>
        <bgColor indexed="64"/>
      </patternFill>
    </fill>
    <fill>
      <patternFill patternType="solid">
        <fgColor theme="4" tint="0.79998168889431442"/>
        <bgColor indexed="64"/>
      </patternFill>
    </fill>
  </fills>
  <borders count="8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theme="0"/>
      </left>
      <right style="medium">
        <color indexed="64"/>
      </right>
      <top style="thin">
        <color auto="1"/>
      </top>
      <bottom style="medium">
        <color indexed="64"/>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top style="thin">
        <color auto="1"/>
      </top>
      <bottom/>
      <diagonal/>
    </border>
    <border>
      <left style="hair">
        <color auto="1"/>
      </left>
      <right style="thin">
        <color auto="1"/>
      </right>
      <top style="thin">
        <color auto="1"/>
      </top>
      <bottom style="hair">
        <color auto="1"/>
      </bottom>
      <diagonal/>
    </border>
    <border>
      <left/>
      <right style="thin">
        <color theme="0"/>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indexed="64"/>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theme="0"/>
      </right>
      <top style="hair">
        <color auto="1"/>
      </top>
      <bottom style="hair">
        <color auto="1"/>
      </bottom>
      <diagonal/>
    </border>
    <border>
      <left style="hair">
        <color auto="1"/>
      </left>
      <right style="medium">
        <color indexed="64"/>
      </right>
      <top style="hair">
        <color auto="1"/>
      </top>
      <bottom style="hair">
        <color auto="1"/>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0"/>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style="medium">
        <color indexed="64"/>
      </bottom>
      <diagonal/>
    </border>
    <border>
      <left style="hair">
        <color auto="1"/>
      </left>
      <right/>
      <top/>
      <bottom style="medium">
        <color indexed="64"/>
      </bottom>
      <diagonal/>
    </border>
    <border>
      <left/>
      <right/>
      <top/>
      <bottom style="medium">
        <color auto="1"/>
      </bottom>
      <diagonal/>
    </border>
    <border>
      <left style="hair">
        <color auto="1"/>
      </left>
      <right style="thin">
        <color auto="1"/>
      </right>
      <top style="hair">
        <color auto="1"/>
      </top>
      <bottom style="medium">
        <color indexed="64"/>
      </bottom>
      <diagonal/>
    </border>
    <border>
      <left style="thin">
        <color auto="1"/>
      </left>
      <right/>
      <top style="hair">
        <color auto="1"/>
      </top>
      <bottom style="medium">
        <color auto="1"/>
      </bottom>
      <diagonal/>
    </border>
    <border>
      <left/>
      <right style="thin">
        <color theme="0"/>
      </right>
      <top style="hair">
        <color auto="1"/>
      </top>
      <bottom style="medium">
        <color indexed="64"/>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thin">
        <color theme="0"/>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theme="0"/>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theme="0"/>
      </left>
      <right style="thin">
        <color theme="0"/>
      </right>
      <top style="thin">
        <color auto="1"/>
      </top>
      <bottom style="thin">
        <color auto="1"/>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auto="1"/>
      </top>
      <bottom style="double">
        <color auto="1"/>
      </bottom>
      <diagonal/>
    </border>
    <border>
      <left/>
      <right style="double">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8">
    <xf numFmtId="0" fontId="0" fillId="0" borderId="0" xfId="0">
      <alignment vertical="center"/>
    </xf>
    <xf numFmtId="38" fontId="0" fillId="0" borderId="0" xfId="1" applyFont="1">
      <alignment vertical="center"/>
    </xf>
    <xf numFmtId="38" fontId="6" fillId="0" borderId="0" xfId="1" applyFont="1">
      <alignment vertical="center"/>
    </xf>
    <xf numFmtId="38" fontId="7" fillId="0" borderId="0" xfId="1" applyFont="1" applyAlignment="1">
      <alignment horizontal="left" vertical="center"/>
    </xf>
    <xf numFmtId="38" fontId="7" fillId="0" borderId="7" xfId="1" applyFont="1" applyBorder="1" applyAlignment="1">
      <alignment horizontal="left" vertical="center"/>
    </xf>
    <xf numFmtId="38" fontId="7" fillId="0" borderId="0" xfId="1" applyFont="1" applyFill="1" applyBorder="1" applyAlignment="1">
      <alignment vertical="center" textRotation="255"/>
    </xf>
    <xf numFmtId="38" fontId="7" fillId="0" borderId="0" xfId="1" applyFont="1" applyFill="1" applyBorder="1" applyAlignment="1">
      <alignment vertical="center"/>
    </xf>
    <xf numFmtId="38" fontId="7" fillId="0" borderId="0" xfId="1" applyFont="1" applyFill="1" applyBorder="1" applyAlignment="1" applyProtection="1">
      <alignment vertical="center"/>
      <protection locked="0"/>
    </xf>
    <xf numFmtId="38" fontId="0" fillId="0" borderId="0" xfId="1" applyFont="1" applyFill="1" applyBorder="1" applyAlignment="1">
      <alignment horizontal="center" vertical="center" shrinkToFit="1"/>
    </xf>
    <xf numFmtId="38" fontId="7" fillId="0" borderId="0" xfId="1"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locked="0"/>
    </xf>
    <xf numFmtId="38" fontId="7" fillId="0" borderId="0" xfId="1" applyFont="1" applyBorder="1" applyAlignment="1">
      <alignment horizontal="left" vertical="center"/>
    </xf>
    <xf numFmtId="38" fontId="10" fillId="0" borderId="0" xfId="1" applyFont="1" applyFill="1" applyBorder="1" applyAlignment="1">
      <alignment vertical="center" wrapText="1"/>
    </xf>
    <xf numFmtId="38" fontId="10" fillId="0" borderId="0" xfId="1" applyFont="1" applyFill="1" applyBorder="1" applyAlignment="1">
      <alignment vertical="center"/>
    </xf>
    <xf numFmtId="38" fontId="9" fillId="0" borderId="0" xfId="1" applyFont="1" applyFill="1" applyBorder="1" applyAlignment="1">
      <alignment vertical="center"/>
    </xf>
    <xf numFmtId="38" fontId="9" fillId="0" borderId="0" xfId="1" applyFont="1" applyFill="1" applyBorder="1" applyAlignment="1" applyProtection="1">
      <alignment vertical="center"/>
      <protection locked="0"/>
    </xf>
    <xf numFmtId="0" fontId="9" fillId="0" borderId="71" xfId="0" applyFont="1" applyFill="1" applyBorder="1" applyAlignment="1">
      <alignment vertical="center"/>
    </xf>
    <xf numFmtId="0" fontId="9" fillId="0" borderId="72" xfId="0" applyFont="1" applyFill="1" applyBorder="1" applyAlignment="1">
      <alignment vertical="center"/>
    </xf>
    <xf numFmtId="0" fontId="9" fillId="0" borderId="73" xfId="0" applyFont="1" applyFill="1" applyBorder="1" applyAlignment="1">
      <alignment vertical="center"/>
    </xf>
    <xf numFmtId="0" fontId="9" fillId="0" borderId="74" xfId="0" applyFont="1" applyFill="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38" fontId="9" fillId="0" borderId="0" xfId="1" applyFont="1" applyFill="1" applyBorder="1" applyAlignment="1" applyProtection="1">
      <alignment vertical="center" shrinkToFit="1"/>
      <protection locked="0"/>
    </xf>
    <xf numFmtId="38" fontId="9" fillId="0" borderId="0" xfId="1" applyFont="1" applyFill="1" applyBorder="1" applyAlignment="1">
      <alignment horizontal="left" vertical="center"/>
    </xf>
    <xf numFmtId="38" fontId="0" fillId="0" borderId="16" xfId="1" applyFont="1" applyBorder="1">
      <alignment vertical="center"/>
    </xf>
    <xf numFmtId="0" fontId="0" fillId="0" borderId="0" xfId="0" applyAlignment="1">
      <alignment horizontal="right" vertical="center"/>
    </xf>
    <xf numFmtId="0" fontId="0" fillId="0" borderId="0" xfId="0" applyBorder="1">
      <alignment vertical="center"/>
    </xf>
    <xf numFmtId="38" fontId="7" fillId="0" borderId="0" xfId="1" applyFont="1" applyFill="1" applyAlignment="1">
      <alignment horizontal="left" vertical="center"/>
    </xf>
    <xf numFmtId="38" fontId="0" fillId="3" borderId="75" xfId="1" applyFont="1" applyFill="1" applyBorder="1" applyAlignment="1">
      <alignment vertical="center" shrinkToFit="1"/>
    </xf>
    <xf numFmtId="38" fontId="0" fillId="3" borderId="76" xfId="1" applyFont="1" applyFill="1" applyBorder="1" applyAlignment="1">
      <alignment vertical="center" shrinkToFit="1"/>
    </xf>
    <xf numFmtId="38" fontId="7" fillId="3" borderId="75" xfId="1" applyFont="1" applyFill="1" applyBorder="1" applyAlignment="1">
      <alignment horizontal="left" vertical="center" shrinkToFit="1"/>
    </xf>
    <xf numFmtId="38" fontId="0" fillId="0" borderId="75" xfId="1" applyFont="1" applyBorder="1" applyAlignment="1">
      <alignment vertical="center" shrinkToFit="1"/>
    </xf>
    <xf numFmtId="38" fontId="12" fillId="0" borderId="75" xfId="1" applyFont="1" applyBorder="1" applyAlignment="1">
      <alignment horizontal="right" vertical="center" shrinkToFit="1"/>
    </xf>
    <xf numFmtId="38" fontId="7" fillId="0" borderId="75" xfId="1" applyFont="1" applyBorder="1" applyAlignment="1">
      <alignment horizontal="left" vertical="center"/>
    </xf>
    <xf numFmtId="38" fontId="0" fillId="0" borderId="75" xfId="1" applyFont="1" applyBorder="1">
      <alignment vertical="center"/>
    </xf>
    <xf numFmtId="38" fontId="7" fillId="0" borderId="75" xfId="1" applyFont="1" applyBorder="1" applyAlignment="1">
      <alignment horizontal="center" vertical="center"/>
    </xf>
    <xf numFmtId="38" fontId="12" fillId="0" borderId="75" xfId="1" applyFont="1" applyBorder="1" applyAlignment="1">
      <alignment horizontal="right" vertical="center"/>
    </xf>
    <xf numFmtId="38" fontId="0" fillId="0" borderId="33" xfId="1" applyFont="1" applyBorder="1" applyAlignment="1">
      <alignment vertical="center" shrinkToFit="1"/>
    </xf>
    <xf numFmtId="38" fontId="0" fillId="0" borderId="33" xfId="1" applyFont="1" applyBorder="1" applyAlignment="1">
      <alignment horizontal="center" vertical="center" shrinkToFit="1"/>
    </xf>
    <xf numFmtId="38" fontId="12" fillId="0" borderId="33" xfId="1" applyFont="1" applyBorder="1" applyAlignment="1">
      <alignment horizontal="right" vertical="center" shrinkToFit="1"/>
    </xf>
    <xf numFmtId="38" fontId="12" fillId="0" borderId="33" xfId="1" applyFont="1" applyBorder="1" applyAlignment="1">
      <alignment horizontal="right" vertical="center"/>
    </xf>
    <xf numFmtId="38" fontId="7" fillId="0" borderId="0" xfId="1" applyFont="1" applyBorder="1" applyAlignment="1">
      <alignment horizontal="center" vertical="center"/>
    </xf>
    <xf numFmtId="41" fontId="13" fillId="0" borderId="0" xfId="1" applyNumberFormat="1" applyFont="1" applyBorder="1" applyAlignment="1">
      <alignment horizontal="center" vertical="center"/>
    </xf>
    <xf numFmtId="38" fontId="0" fillId="0" borderId="14" xfId="1" applyFont="1" applyBorder="1" applyAlignment="1">
      <alignment vertical="center" shrinkToFit="1"/>
    </xf>
    <xf numFmtId="38" fontId="0" fillId="0" borderId="33" xfId="1" applyFont="1" applyBorder="1">
      <alignment vertical="center"/>
    </xf>
    <xf numFmtId="38" fontId="6" fillId="0" borderId="33" xfId="1" applyFont="1" applyBorder="1" applyAlignment="1">
      <alignment horizontal="center" vertical="center"/>
    </xf>
    <xf numFmtId="38" fontId="0" fillId="0" borderId="0" xfId="1" applyFont="1" applyBorder="1" applyAlignment="1">
      <alignment vertical="center" shrinkToFit="1"/>
    </xf>
    <xf numFmtId="38" fontId="0" fillId="0" borderId="0" xfId="1" applyFont="1" applyBorder="1" applyAlignment="1">
      <alignment horizontal="center" vertical="center" shrinkToFit="1"/>
    </xf>
    <xf numFmtId="38" fontId="12" fillId="0" borderId="0" xfId="1" applyFont="1" applyBorder="1" applyAlignment="1">
      <alignment horizontal="right" vertical="center" shrinkToFit="1"/>
    </xf>
    <xf numFmtId="38" fontId="12" fillId="0" borderId="0" xfId="1" applyFont="1" applyBorder="1" applyAlignment="1">
      <alignment horizontal="right" vertical="center"/>
    </xf>
    <xf numFmtId="38" fontId="0" fillId="0" borderId="0" xfId="1" applyFont="1" applyBorder="1">
      <alignment vertical="center"/>
    </xf>
    <xf numFmtId="38" fontId="6" fillId="0" borderId="0" xfId="1" applyFont="1" applyBorder="1" applyAlignment="1">
      <alignment horizontal="center" vertical="center"/>
    </xf>
    <xf numFmtId="38" fontId="0" fillId="0" borderId="0" xfId="1" applyFont="1" applyAlignment="1">
      <alignment horizontal="center" vertical="center"/>
    </xf>
    <xf numFmtId="38" fontId="0" fillId="0" borderId="0" xfId="1" applyFont="1" applyAlignment="1">
      <alignment horizontal="right" vertical="center"/>
    </xf>
    <xf numFmtId="38" fontId="0" fillId="0" borderId="0" xfId="1" applyFont="1" applyAlignment="1">
      <alignment vertical="center" shrinkToFit="1"/>
    </xf>
    <xf numFmtId="38" fontId="6" fillId="0" borderId="0" xfId="1" applyFont="1" applyAlignment="1">
      <alignment vertical="center" shrinkToFit="1"/>
    </xf>
    <xf numFmtId="38" fontId="0" fillId="0" borderId="13" xfId="1" applyFont="1" applyBorder="1" applyAlignment="1">
      <alignment horizontal="right" vertical="center" shrinkToFit="1"/>
    </xf>
    <xf numFmtId="38" fontId="0" fillId="0" borderId="13" xfId="1" applyFont="1" applyFill="1" applyBorder="1" applyAlignment="1">
      <alignment horizontal="right" vertical="center" shrinkToFit="1"/>
    </xf>
    <xf numFmtId="38" fontId="0" fillId="3" borderId="14" xfId="1" applyFont="1" applyFill="1" applyBorder="1" applyAlignment="1">
      <alignment horizontal="left" vertical="center"/>
    </xf>
    <xf numFmtId="38" fontId="0" fillId="3" borderId="12" xfId="1" applyFont="1" applyFill="1" applyBorder="1" applyAlignment="1">
      <alignment horizontal="center" vertical="center"/>
    </xf>
    <xf numFmtId="38" fontId="0" fillId="3" borderId="13" xfId="1" applyFont="1" applyFill="1" applyBorder="1" applyAlignment="1">
      <alignment horizontal="center" vertical="center"/>
    </xf>
    <xf numFmtId="38" fontId="0" fillId="0" borderId="13" xfId="1" applyFont="1" applyBorder="1" applyAlignment="1">
      <alignment horizontal="right" vertical="center"/>
    </xf>
    <xf numFmtId="38" fontId="0" fillId="0" borderId="13" xfId="1" applyFont="1" applyFill="1" applyBorder="1" applyAlignment="1">
      <alignment horizontal="right" vertical="center"/>
    </xf>
    <xf numFmtId="38" fontId="0" fillId="0" borderId="72" xfId="1" applyFont="1" applyBorder="1" applyAlignment="1">
      <alignment horizontal="center" vertical="center"/>
    </xf>
    <xf numFmtId="38" fontId="0" fillId="0" borderId="73" xfId="1" applyFont="1" applyBorder="1" applyAlignment="1">
      <alignment horizontal="center" vertical="center"/>
    </xf>
    <xf numFmtId="38" fontId="0" fillId="0" borderId="0" xfId="1" applyFont="1" applyBorder="1" applyAlignment="1">
      <alignment horizontal="center" vertical="center"/>
    </xf>
    <xf numFmtId="38" fontId="0" fillId="0" borderId="0" xfId="1" applyFont="1" applyBorder="1" applyAlignment="1">
      <alignment horizontal="right" vertical="center"/>
    </xf>
    <xf numFmtId="38" fontId="0" fillId="0" borderId="0" xfId="1" applyFont="1" applyFill="1" applyBorder="1" applyAlignment="1">
      <alignment horizontal="center" vertical="center"/>
    </xf>
    <xf numFmtId="38" fontId="0" fillId="0" borderId="0" xfId="1" applyFont="1" applyFill="1" applyBorder="1" applyAlignment="1">
      <alignment horizontal="right" vertical="center"/>
    </xf>
    <xf numFmtId="38" fontId="0" fillId="3" borderId="14" xfId="1" applyFont="1" applyFill="1" applyBorder="1" applyAlignment="1">
      <alignment vertical="center"/>
    </xf>
    <xf numFmtId="38" fontId="0" fillId="3" borderId="12" xfId="1" applyFont="1" applyFill="1" applyBorder="1" applyAlignment="1">
      <alignment vertical="center"/>
    </xf>
    <xf numFmtId="38" fontId="0" fillId="3" borderId="13" xfId="1" applyFont="1" applyFill="1" applyBorder="1" applyAlignment="1">
      <alignment vertical="center"/>
    </xf>
    <xf numFmtId="38" fontId="0" fillId="0" borderId="17" xfId="1" applyFont="1" applyBorder="1" applyAlignment="1">
      <alignment horizontal="right" vertical="center" shrinkToFit="1"/>
    </xf>
    <xf numFmtId="38" fontId="14" fillId="0" borderId="0" xfId="1" applyFont="1" applyAlignment="1">
      <alignment horizontal="right" vertical="center"/>
    </xf>
    <xf numFmtId="38" fontId="0" fillId="0" borderId="17" xfId="1" applyFont="1" applyBorder="1" applyAlignment="1">
      <alignment horizontal="right" vertical="center"/>
    </xf>
    <xf numFmtId="38" fontId="0" fillId="0" borderId="17" xfId="1" applyFont="1" applyFill="1" applyBorder="1" applyAlignment="1">
      <alignment horizontal="right" vertical="center"/>
    </xf>
    <xf numFmtId="38" fontId="0" fillId="0" borderId="72" xfId="1" applyFont="1" applyBorder="1" applyAlignment="1">
      <alignment vertical="center" shrinkToFit="1"/>
    </xf>
    <xf numFmtId="38" fontId="0" fillId="0" borderId="0" xfId="1" applyFont="1" applyAlignment="1">
      <alignment horizontal="center" vertical="center" shrinkToFit="1"/>
    </xf>
    <xf numFmtId="38" fontId="0" fillId="3" borderId="77" xfId="1" applyFont="1" applyFill="1" applyBorder="1" applyAlignment="1">
      <alignment vertical="center"/>
    </xf>
    <xf numFmtId="38" fontId="0" fillId="3" borderId="33" xfId="1" applyFont="1" applyFill="1" applyBorder="1" applyAlignment="1">
      <alignment vertical="center"/>
    </xf>
    <xf numFmtId="38" fontId="0" fillId="3" borderId="78" xfId="1" applyFont="1" applyFill="1" applyBorder="1" applyAlignment="1">
      <alignment vertical="center"/>
    </xf>
    <xf numFmtId="38" fontId="0" fillId="0" borderId="79" xfId="1" applyFont="1" applyBorder="1" applyAlignment="1">
      <alignment horizontal="center" vertical="center"/>
    </xf>
    <xf numFmtId="38" fontId="0" fillId="0" borderId="71" xfId="1" applyFont="1" applyBorder="1" applyAlignment="1">
      <alignment horizontal="center" vertical="center"/>
    </xf>
    <xf numFmtId="38" fontId="15" fillId="0" borderId="0" xfId="1" applyFont="1" applyAlignment="1">
      <alignment vertical="center"/>
    </xf>
    <xf numFmtId="38" fontId="0" fillId="0" borderId="0" xfId="1" applyFont="1" applyAlignment="1">
      <alignment vertical="center"/>
    </xf>
    <xf numFmtId="38" fontId="0" fillId="0" borderId="73" xfId="1" applyFont="1" applyBorder="1" applyAlignment="1">
      <alignment vertical="center"/>
    </xf>
    <xf numFmtId="38" fontId="0" fillId="0" borderId="17" xfId="1" applyFont="1" applyFill="1" applyBorder="1">
      <alignment vertical="center"/>
    </xf>
    <xf numFmtId="38" fontId="0" fillId="0" borderId="0" xfId="1" applyFont="1" applyBorder="1" applyAlignment="1">
      <alignment horizontal="right" vertical="center" shrinkToFit="1"/>
    </xf>
    <xf numFmtId="38" fontId="0" fillId="0" borderId="0" xfId="1" applyFont="1" applyFill="1" applyBorder="1" applyAlignment="1">
      <alignment horizontal="right" vertical="center" shrinkToFit="1"/>
    </xf>
    <xf numFmtId="38" fontId="16" fillId="0" borderId="0" xfId="1" applyFont="1" applyBorder="1" applyAlignment="1">
      <alignment horizontal="right" vertical="center" shrinkToFit="1"/>
    </xf>
    <xf numFmtId="38" fontId="0" fillId="0" borderId="73" xfId="1" applyFont="1" applyFill="1" applyBorder="1" applyAlignment="1">
      <alignment horizontal="center" vertical="center" shrinkToFit="1"/>
    </xf>
    <xf numFmtId="38" fontId="0" fillId="0" borderId="0" xfId="1" applyFont="1" applyFill="1" applyBorder="1" applyAlignment="1">
      <alignment vertical="center" shrinkToFit="1"/>
    </xf>
    <xf numFmtId="38" fontId="0" fillId="0" borderId="71" xfId="1" applyFont="1" applyFill="1" applyBorder="1" applyAlignment="1">
      <alignment vertical="center" shrinkToFit="1"/>
    </xf>
    <xf numFmtId="41" fontId="0" fillId="0" borderId="0" xfId="1" applyNumberFormat="1" applyFont="1" applyFill="1" applyBorder="1" applyAlignment="1">
      <alignment vertical="center" shrinkToFit="1"/>
    </xf>
    <xf numFmtId="38" fontId="0" fillId="0" borderId="71" xfId="1" applyFont="1" applyFill="1" applyBorder="1" applyAlignment="1">
      <alignment horizontal="right" vertical="center"/>
    </xf>
    <xf numFmtId="38" fontId="0" fillId="0" borderId="0" xfId="1" applyFont="1" applyBorder="1" applyAlignment="1">
      <alignment horizontal="left" vertical="center"/>
    </xf>
    <xf numFmtId="38" fontId="0" fillId="0" borderId="16" xfId="1" applyFont="1" applyBorder="1" applyAlignment="1">
      <alignment horizontal="center" vertical="center" shrinkToFit="1"/>
    </xf>
    <xf numFmtId="38" fontId="0" fillId="0" borderId="16" xfId="1" applyFont="1" applyBorder="1" applyAlignment="1">
      <alignment horizontal="right" vertical="center" shrinkToFit="1"/>
    </xf>
    <xf numFmtId="38" fontId="0" fillId="0" borderId="0" xfId="1" applyFont="1" applyFill="1" applyBorder="1" applyAlignment="1">
      <alignment vertical="center"/>
    </xf>
    <xf numFmtId="38" fontId="0" fillId="0" borderId="85" xfId="1" applyFont="1" applyBorder="1" applyAlignment="1">
      <alignment horizontal="right" vertical="center"/>
    </xf>
    <xf numFmtId="38" fontId="0" fillId="0" borderId="33" xfId="1" applyFont="1" applyBorder="1" applyAlignment="1">
      <alignment horizontal="right" vertical="center" shrinkToFit="1"/>
    </xf>
    <xf numFmtId="38" fontId="0" fillId="0" borderId="0" xfId="1" applyFont="1" applyAlignment="1">
      <alignment vertical="center" wrapText="1"/>
    </xf>
    <xf numFmtId="38" fontId="0" fillId="0" borderId="0" xfId="1" applyFont="1" applyAlignment="1">
      <alignment vertical="top"/>
    </xf>
    <xf numFmtId="38" fontId="0" fillId="0" borderId="0" xfId="1" applyFont="1" applyBorder="1" applyAlignment="1">
      <alignment vertical="top"/>
    </xf>
    <xf numFmtId="38" fontId="0" fillId="0" borderId="0" xfId="1" applyFont="1" applyAlignment="1">
      <alignment horizontal="center" vertical="top"/>
    </xf>
    <xf numFmtId="38" fontId="0" fillId="0" borderId="0" xfId="1" applyFont="1" applyAlignment="1">
      <alignment vertical="top" wrapText="1"/>
    </xf>
    <xf numFmtId="38" fontId="0" fillId="0" borderId="0" xfId="1" applyFont="1" applyAlignment="1">
      <alignment horizontal="left" vertical="top" wrapText="1"/>
    </xf>
    <xf numFmtId="38" fontId="0" fillId="0" borderId="0" xfId="1" applyFont="1" applyFill="1" applyBorder="1" applyAlignment="1">
      <alignment horizontal="center" vertical="center"/>
    </xf>
    <xf numFmtId="38" fontId="0" fillId="0" borderId="83" xfId="1" applyFont="1" applyBorder="1" applyAlignment="1">
      <alignment horizontal="center" vertical="center"/>
    </xf>
    <xf numFmtId="38" fontId="0" fillId="0" borderId="84" xfId="1" applyFont="1" applyBorder="1" applyAlignment="1">
      <alignment horizontal="center" vertical="center"/>
    </xf>
    <xf numFmtId="38" fontId="0" fillId="0" borderId="0" xfId="1" applyFont="1" applyAlignment="1">
      <alignment horizontal="left" vertical="top" wrapText="1"/>
    </xf>
    <xf numFmtId="38" fontId="0" fillId="3" borderId="80" xfId="1" applyFont="1" applyFill="1" applyBorder="1" applyAlignment="1">
      <alignment horizontal="center" vertical="center"/>
    </xf>
    <xf numFmtId="38" fontId="0" fillId="3" borderId="81" xfId="1" applyFont="1" applyFill="1" applyBorder="1" applyAlignment="1">
      <alignment horizontal="center" vertical="center"/>
    </xf>
    <xf numFmtId="38" fontId="0" fillId="3" borderId="82" xfId="1" applyFont="1" applyFill="1" applyBorder="1" applyAlignment="1">
      <alignment horizontal="center" vertical="center"/>
    </xf>
    <xf numFmtId="38" fontId="0" fillId="0" borderId="0" xfId="1" applyFont="1" applyAlignment="1">
      <alignment horizontal="center" vertical="center"/>
    </xf>
    <xf numFmtId="38" fontId="0" fillId="3" borderId="14" xfId="1" applyFont="1" applyFill="1" applyBorder="1" applyAlignment="1">
      <alignment horizontal="center" vertical="center"/>
    </xf>
    <xf numFmtId="38" fontId="0" fillId="3" borderId="12" xfId="1" applyFont="1" applyFill="1" applyBorder="1" applyAlignment="1">
      <alignment horizontal="center" vertical="center"/>
    </xf>
    <xf numFmtId="38" fontId="0" fillId="3" borderId="13" xfId="1" applyFont="1" applyFill="1" applyBorder="1" applyAlignment="1">
      <alignment horizontal="center" vertical="center"/>
    </xf>
    <xf numFmtId="38" fontId="0" fillId="3" borderId="75" xfId="1" applyFont="1" applyFill="1" applyBorder="1" applyAlignment="1">
      <alignment horizontal="center" vertical="center"/>
    </xf>
    <xf numFmtId="38" fontId="0" fillId="3" borderId="75" xfId="1" applyFont="1" applyFill="1" applyBorder="1" applyAlignment="1">
      <alignment horizontal="center" vertical="center" wrapText="1"/>
    </xf>
    <xf numFmtId="38" fontId="0" fillId="0" borderId="14" xfId="1" applyFont="1" applyBorder="1" applyAlignment="1">
      <alignment horizontal="right" vertical="center"/>
    </xf>
    <xf numFmtId="38" fontId="0" fillId="0" borderId="12" xfId="1" applyFont="1" applyBorder="1" applyAlignment="1">
      <alignment horizontal="right" vertical="center"/>
    </xf>
    <xf numFmtId="38" fontId="0" fillId="0" borderId="0" xfId="1" applyFont="1" applyBorder="1" applyAlignment="1">
      <alignment horizontal="center" vertical="center"/>
    </xf>
    <xf numFmtId="38" fontId="0" fillId="0" borderId="71" xfId="1" applyFont="1" applyBorder="1" applyAlignment="1">
      <alignment horizontal="center" vertical="center"/>
    </xf>
    <xf numFmtId="38" fontId="0" fillId="0" borderId="14"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73" xfId="1" applyFont="1" applyBorder="1" applyAlignment="1">
      <alignment horizontal="center" vertical="center"/>
    </xf>
    <xf numFmtId="38" fontId="0" fillId="3" borderId="14" xfId="1" applyFont="1" applyFill="1" applyBorder="1" applyAlignment="1">
      <alignment horizontal="center" vertical="center" shrinkToFit="1"/>
    </xf>
    <xf numFmtId="38" fontId="0" fillId="3" borderId="12" xfId="1" applyFont="1" applyFill="1" applyBorder="1" applyAlignment="1">
      <alignment horizontal="center" vertical="center" shrinkToFit="1"/>
    </xf>
    <xf numFmtId="38" fontId="0" fillId="3" borderId="13" xfId="1" applyFont="1" applyFill="1" applyBorder="1" applyAlignment="1">
      <alignment horizontal="center" vertical="center" shrinkToFit="1"/>
    </xf>
    <xf numFmtId="38" fontId="0" fillId="3" borderId="14" xfId="1" applyFont="1" applyFill="1" applyBorder="1" applyAlignment="1">
      <alignment horizontal="center" vertical="center" wrapText="1"/>
    </xf>
    <xf numFmtId="38" fontId="0" fillId="3" borderId="12" xfId="1" applyFont="1" applyFill="1" applyBorder="1" applyAlignment="1">
      <alignment horizontal="center" vertical="center" wrapText="1"/>
    </xf>
    <xf numFmtId="38" fontId="0" fillId="3" borderId="13" xfId="1" applyFont="1" applyFill="1" applyBorder="1" applyAlignment="1">
      <alignment horizontal="center" vertical="center" wrapText="1"/>
    </xf>
    <xf numFmtId="38" fontId="0" fillId="0" borderId="14" xfId="1" applyFont="1" applyBorder="1" applyAlignment="1">
      <alignment horizontal="center" vertical="center"/>
    </xf>
    <xf numFmtId="38" fontId="0" fillId="0" borderId="12" xfId="1" applyFont="1" applyBorder="1" applyAlignment="1">
      <alignment horizontal="center" vertical="center"/>
    </xf>
    <xf numFmtId="38" fontId="0" fillId="0" borderId="14" xfId="1" applyFont="1" applyBorder="1" applyAlignment="1">
      <alignment horizontal="center" vertical="center" shrinkToFit="1"/>
    </xf>
    <xf numFmtId="38" fontId="0" fillId="0" borderId="12" xfId="1" applyFont="1" applyBorder="1" applyAlignment="1">
      <alignment horizontal="center" vertical="center" shrinkToFit="1"/>
    </xf>
    <xf numFmtId="38" fontId="0" fillId="0" borderId="13" xfId="1" applyFont="1" applyBorder="1" applyAlignment="1">
      <alignment horizontal="center" vertical="center" shrinkToFit="1"/>
    </xf>
    <xf numFmtId="38" fontId="0" fillId="0" borderId="18" xfId="1" applyFont="1" applyBorder="1" applyAlignment="1">
      <alignment horizontal="right" vertical="center"/>
    </xf>
    <xf numFmtId="38" fontId="0" fillId="0" borderId="16" xfId="1" applyFont="1" applyBorder="1" applyAlignment="1">
      <alignment horizontal="right" vertical="center"/>
    </xf>
    <xf numFmtId="38" fontId="0" fillId="0" borderId="77" xfId="1" applyFont="1" applyBorder="1" applyAlignment="1">
      <alignment horizontal="center" vertical="center" shrinkToFit="1"/>
    </xf>
    <xf numFmtId="38" fontId="0" fillId="0" borderId="33" xfId="1" applyFont="1" applyBorder="1" applyAlignment="1">
      <alignment horizontal="center" vertical="center" shrinkToFit="1"/>
    </xf>
    <xf numFmtId="38" fontId="0" fillId="0" borderId="78" xfId="1" applyFont="1" applyBorder="1" applyAlignment="1">
      <alignment horizontal="center" vertical="center" shrinkToFit="1"/>
    </xf>
    <xf numFmtId="38" fontId="0" fillId="0" borderId="18" xfId="1" applyFont="1" applyBorder="1" applyAlignment="1">
      <alignment horizontal="center" vertical="center" shrinkToFit="1"/>
    </xf>
    <xf numFmtId="38" fontId="0" fillId="0" borderId="16" xfId="1" applyFont="1" applyBorder="1" applyAlignment="1">
      <alignment horizontal="center" vertical="center" shrinkToFit="1"/>
    </xf>
    <xf numFmtId="38" fontId="0" fillId="0" borderId="17" xfId="1" applyFont="1" applyBorder="1" applyAlignment="1">
      <alignment horizontal="center" vertical="center" shrinkToFit="1"/>
    </xf>
    <xf numFmtId="38" fontId="0" fillId="0" borderId="14" xfId="1" applyFont="1" applyBorder="1" applyAlignment="1">
      <alignment horizontal="right" vertical="center" shrinkToFit="1"/>
    </xf>
    <xf numFmtId="38" fontId="0" fillId="0" borderId="12" xfId="1" applyFont="1" applyBorder="1" applyAlignment="1">
      <alignment horizontal="right" vertical="center" shrinkToFit="1"/>
    </xf>
    <xf numFmtId="38" fontId="0" fillId="0" borderId="14" xfId="1" applyFont="1" applyFill="1" applyBorder="1" applyAlignment="1">
      <alignment horizontal="right" vertical="center" shrinkToFit="1"/>
    </xf>
    <xf numFmtId="38" fontId="0" fillId="0" borderId="12" xfId="1" applyFont="1" applyFill="1" applyBorder="1" applyAlignment="1">
      <alignment horizontal="right" vertical="center" shrinkToFit="1"/>
    </xf>
    <xf numFmtId="38" fontId="16" fillId="0" borderId="14" xfId="1" applyFont="1" applyBorder="1" applyAlignment="1">
      <alignment horizontal="right" vertical="center" shrinkToFit="1"/>
    </xf>
    <xf numFmtId="38" fontId="16" fillId="0" borderId="12" xfId="1" applyFont="1" applyBorder="1" applyAlignment="1">
      <alignment horizontal="right" vertical="center" shrinkToFit="1"/>
    </xf>
    <xf numFmtId="38" fontId="0" fillId="0" borderId="72" xfId="1" applyFont="1" applyBorder="1" applyAlignment="1">
      <alignment horizontal="center" vertical="center" shrinkToFit="1"/>
    </xf>
    <xf numFmtId="38" fontId="0" fillId="0" borderId="73" xfId="1" applyFont="1" applyBorder="1" applyAlignment="1">
      <alignment horizontal="center" vertical="center" shrinkToFit="1"/>
    </xf>
    <xf numFmtId="38" fontId="0" fillId="0" borderId="71" xfId="1" applyFont="1" applyBorder="1" applyAlignment="1">
      <alignment horizontal="center" vertical="center" shrinkToFit="1"/>
    </xf>
    <xf numFmtId="38" fontId="0" fillId="3" borderId="75" xfId="1" applyFont="1" applyFill="1" applyBorder="1" applyAlignment="1">
      <alignment horizontal="center" vertical="center" shrinkToFit="1"/>
    </xf>
    <xf numFmtId="38" fontId="0" fillId="0" borderId="0" xfId="1" applyFont="1" applyBorder="1" applyAlignment="1">
      <alignment horizontal="center" vertical="center" shrinkToFit="1"/>
    </xf>
    <xf numFmtId="38" fontId="0" fillId="0" borderId="13" xfId="1" applyFont="1" applyBorder="1" applyAlignment="1">
      <alignment horizontal="center" vertical="center"/>
    </xf>
    <xf numFmtId="38" fontId="0" fillId="0" borderId="72" xfId="1" applyFont="1" applyBorder="1" applyAlignment="1">
      <alignment horizontal="center" vertical="center"/>
    </xf>
    <xf numFmtId="38" fontId="0" fillId="3" borderId="77" xfId="1" applyFont="1" applyFill="1" applyBorder="1" applyAlignment="1">
      <alignment horizontal="center" vertical="center"/>
    </xf>
    <xf numFmtId="38" fontId="0" fillId="3" borderId="33" xfId="1" applyFont="1" applyFill="1" applyBorder="1" applyAlignment="1">
      <alignment horizontal="center" vertical="center"/>
    </xf>
    <xf numFmtId="38" fontId="0" fillId="3" borderId="78" xfId="1" applyFont="1" applyFill="1" applyBorder="1" applyAlignment="1">
      <alignment horizontal="center" vertical="center"/>
    </xf>
    <xf numFmtId="38" fontId="0" fillId="0" borderId="14" xfId="1" applyFont="1" applyFill="1" applyBorder="1" applyAlignment="1">
      <alignment horizontal="center" vertical="center"/>
    </xf>
    <xf numFmtId="38" fontId="0" fillId="0" borderId="12" xfId="1" applyFont="1" applyFill="1" applyBorder="1" applyAlignment="1">
      <alignment horizontal="center" vertical="center"/>
    </xf>
    <xf numFmtId="177" fontId="0" fillId="0" borderId="14" xfId="1" applyNumberFormat="1" applyFont="1" applyBorder="1" applyAlignment="1">
      <alignment horizontal="right" vertical="center"/>
    </xf>
    <xf numFmtId="177" fontId="0" fillId="0" borderId="12" xfId="1" applyNumberFormat="1" applyFont="1" applyBorder="1" applyAlignment="1">
      <alignment horizontal="right" vertical="center"/>
    </xf>
    <xf numFmtId="38" fontId="0" fillId="0" borderId="75" xfId="1" applyFont="1" applyBorder="1" applyAlignment="1">
      <alignment horizontal="center" vertical="center"/>
    </xf>
    <xf numFmtId="177" fontId="0" fillId="0" borderId="14" xfId="1" applyNumberFormat="1" applyFont="1" applyBorder="1" applyAlignment="1">
      <alignment vertical="center"/>
    </xf>
    <xf numFmtId="177" fontId="0" fillId="0" borderId="12" xfId="1" applyNumberFormat="1" applyFont="1" applyBorder="1" applyAlignment="1">
      <alignment vertical="center"/>
    </xf>
    <xf numFmtId="38" fontId="0" fillId="0" borderId="14" xfId="1" applyFont="1" applyBorder="1" applyAlignment="1">
      <alignment vertical="center"/>
    </xf>
    <xf numFmtId="38" fontId="0" fillId="0" borderId="12" xfId="1" applyFont="1" applyBorder="1" applyAlignment="1">
      <alignment vertical="center"/>
    </xf>
    <xf numFmtId="38" fontId="0" fillId="0" borderId="14" xfId="1" applyFont="1" applyFill="1" applyBorder="1" applyAlignment="1">
      <alignment horizontal="center" vertical="center" shrinkToFit="1"/>
    </xf>
    <xf numFmtId="38" fontId="0" fillId="0" borderId="13" xfId="1" applyFont="1" applyFill="1" applyBorder="1" applyAlignment="1">
      <alignment horizontal="center" vertical="center" shrinkToFit="1"/>
    </xf>
    <xf numFmtId="38" fontId="0" fillId="0" borderId="77" xfId="1" applyFont="1" applyFill="1" applyBorder="1" applyAlignment="1">
      <alignment horizontal="center" vertical="center" shrinkToFit="1"/>
    </xf>
    <xf numFmtId="38" fontId="0" fillId="0" borderId="78" xfId="1" applyFont="1" applyFill="1" applyBorder="1" applyAlignment="1">
      <alignment horizontal="center" vertical="center" shrinkToFit="1"/>
    </xf>
    <xf numFmtId="38" fontId="0" fillId="0" borderId="18" xfId="1" applyFont="1" applyFill="1" applyBorder="1" applyAlignment="1">
      <alignment horizontal="center" vertical="center" shrinkToFit="1"/>
    </xf>
    <xf numFmtId="38" fontId="0" fillId="0" borderId="17" xfId="1" applyFont="1" applyFill="1" applyBorder="1" applyAlignment="1">
      <alignment horizontal="center" vertical="center" shrinkToFit="1"/>
    </xf>
    <xf numFmtId="38" fontId="0" fillId="3" borderId="18" xfId="1" applyFont="1" applyFill="1" applyBorder="1" applyAlignment="1">
      <alignment horizontal="center" vertical="center"/>
    </xf>
    <xf numFmtId="38" fontId="0" fillId="3" borderId="17" xfId="1" applyFont="1" applyFill="1" applyBorder="1" applyAlignment="1">
      <alignment horizontal="center" vertical="center"/>
    </xf>
    <xf numFmtId="38" fontId="0" fillId="3" borderId="16" xfId="1" applyFont="1" applyFill="1" applyBorder="1" applyAlignment="1">
      <alignment horizontal="center" vertical="center"/>
    </xf>
    <xf numFmtId="38" fontId="0" fillId="0" borderId="0" xfId="1" applyFont="1" applyAlignment="1">
      <alignment horizontal="center" vertical="center" shrinkToFit="1"/>
    </xf>
    <xf numFmtId="38" fontId="0" fillId="0" borderId="77" xfId="1" applyFont="1" applyBorder="1" applyAlignment="1">
      <alignment horizontal="center" vertical="center"/>
    </xf>
    <xf numFmtId="38" fontId="0" fillId="0" borderId="33" xfId="1" applyFont="1" applyBorder="1" applyAlignment="1">
      <alignment horizontal="center" vertical="center"/>
    </xf>
    <xf numFmtId="38" fontId="0" fillId="0" borderId="78" xfId="1" applyFont="1" applyBorder="1" applyAlignment="1">
      <alignment horizontal="center" vertical="center"/>
    </xf>
    <xf numFmtId="38" fontId="0" fillId="0" borderId="18" xfId="1" applyFont="1" applyBorder="1" applyAlignment="1">
      <alignment horizontal="center" vertical="center"/>
    </xf>
    <xf numFmtId="38" fontId="0" fillId="0" borderId="16" xfId="1" applyFont="1" applyBorder="1" applyAlignment="1">
      <alignment horizontal="center" vertical="center"/>
    </xf>
    <xf numFmtId="38" fontId="0" fillId="0" borderId="17" xfId="1" applyFont="1" applyBorder="1" applyAlignment="1">
      <alignment horizontal="center" vertical="center"/>
    </xf>
    <xf numFmtId="176" fontId="0" fillId="0" borderId="14" xfId="1" applyNumberFormat="1" applyFont="1" applyBorder="1" applyAlignment="1">
      <alignment horizontal="right" vertical="center" shrinkToFit="1"/>
    </xf>
    <xf numFmtId="176" fontId="0" fillId="0" borderId="12" xfId="1" applyNumberFormat="1" applyFont="1" applyBorder="1" applyAlignment="1">
      <alignment horizontal="right" vertical="center" shrinkToFit="1"/>
    </xf>
    <xf numFmtId="38" fontId="0" fillId="0" borderId="77" xfId="1" applyFont="1" applyFill="1" applyBorder="1" applyAlignment="1">
      <alignment horizontal="center" vertical="center"/>
    </xf>
    <xf numFmtId="38" fontId="0" fillId="0" borderId="78" xfId="1" applyFont="1" applyFill="1" applyBorder="1" applyAlignment="1">
      <alignment horizontal="center" vertical="center"/>
    </xf>
    <xf numFmtId="38" fontId="0" fillId="0" borderId="18" xfId="1" applyFont="1" applyFill="1" applyBorder="1" applyAlignment="1">
      <alignment horizontal="center" vertical="center"/>
    </xf>
    <xf numFmtId="38" fontId="0" fillId="0" borderId="17" xfId="1" applyFont="1" applyFill="1" applyBorder="1" applyAlignment="1">
      <alignment horizontal="center" vertical="center"/>
    </xf>
    <xf numFmtId="38" fontId="0" fillId="3" borderId="77" xfId="1" applyFont="1" applyFill="1" applyBorder="1" applyAlignment="1">
      <alignment horizontal="center" vertical="center" wrapText="1"/>
    </xf>
    <xf numFmtId="38" fontId="0" fillId="3" borderId="33" xfId="1" applyFont="1" applyFill="1" applyBorder="1" applyAlignment="1">
      <alignment horizontal="center" vertical="center" wrapText="1"/>
    </xf>
    <xf numFmtId="38" fontId="0" fillId="3" borderId="78" xfId="1" applyFont="1" applyFill="1" applyBorder="1" applyAlignment="1">
      <alignment horizontal="center" vertical="center" wrapText="1"/>
    </xf>
    <xf numFmtId="38" fontId="0" fillId="3" borderId="18" xfId="1" applyFont="1" applyFill="1" applyBorder="1" applyAlignment="1">
      <alignment horizontal="center" vertical="center" wrapText="1"/>
    </xf>
    <xf numFmtId="38" fontId="0" fillId="3" borderId="16" xfId="1" applyFont="1" applyFill="1" applyBorder="1" applyAlignment="1">
      <alignment horizontal="center" vertical="center" wrapText="1"/>
    </xf>
    <xf numFmtId="38" fontId="0" fillId="3" borderId="17" xfId="1" applyFont="1" applyFill="1" applyBorder="1" applyAlignment="1">
      <alignment horizontal="center" vertical="center" wrapText="1"/>
    </xf>
    <xf numFmtId="38" fontId="0" fillId="0" borderId="75" xfId="1" applyFont="1" applyFill="1" applyBorder="1" applyAlignment="1">
      <alignment horizontal="center" vertical="center"/>
    </xf>
    <xf numFmtId="38" fontId="0" fillId="0" borderId="75" xfId="1" applyFont="1" applyBorder="1" applyAlignment="1">
      <alignment horizontal="center" vertical="center" shrinkToFit="1"/>
    </xf>
    <xf numFmtId="38" fontId="0" fillId="0" borderId="75" xfId="1" applyFont="1" applyBorder="1" applyAlignment="1">
      <alignment horizontal="right" vertical="center" shrinkToFit="1"/>
    </xf>
    <xf numFmtId="0" fontId="0" fillId="0" borderId="77" xfId="1" applyNumberFormat="1" applyFont="1" applyFill="1" applyBorder="1" applyAlignment="1">
      <alignment horizontal="center" vertical="center" shrinkToFit="1"/>
    </xf>
    <xf numFmtId="38" fontId="0" fillId="0" borderId="73" xfId="1" applyFont="1" applyFill="1" applyBorder="1" applyAlignment="1">
      <alignment horizontal="center" vertical="center" shrinkToFit="1"/>
    </xf>
    <xf numFmtId="38" fontId="0" fillId="0" borderId="71" xfId="1" applyFont="1" applyFill="1" applyBorder="1" applyAlignment="1">
      <alignment horizontal="center" vertical="center" shrinkToFit="1"/>
    </xf>
    <xf numFmtId="38" fontId="7" fillId="0" borderId="75" xfId="1" applyFont="1" applyBorder="1" applyAlignment="1">
      <alignment horizontal="center" vertical="center"/>
    </xf>
    <xf numFmtId="38" fontId="7" fillId="0" borderId="14" xfId="1"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41" fontId="13" fillId="0" borderId="14" xfId="1" applyNumberFormat="1" applyFont="1" applyBorder="1" applyAlignment="1">
      <alignment horizontal="center" vertical="center"/>
    </xf>
    <xf numFmtId="41" fontId="13" fillId="0" borderId="13" xfId="1" applyNumberFormat="1" applyFont="1" applyBorder="1" applyAlignment="1">
      <alignment horizontal="center" vertical="center"/>
    </xf>
    <xf numFmtId="38" fontId="6" fillId="0" borderId="75" xfId="1" applyFont="1" applyBorder="1" applyAlignment="1">
      <alignment horizontal="center" vertical="center"/>
    </xf>
    <xf numFmtId="38" fontId="7" fillId="3" borderId="75" xfId="1" applyFont="1" applyFill="1" applyBorder="1" applyAlignment="1">
      <alignment horizontal="center" vertical="center"/>
    </xf>
    <xf numFmtId="38" fontId="7" fillId="3" borderId="75" xfId="1" applyFont="1" applyFill="1" applyBorder="1" applyAlignment="1">
      <alignment horizontal="right" vertical="center"/>
    </xf>
    <xf numFmtId="38" fontId="7" fillId="0" borderId="75" xfId="1" applyFont="1" applyBorder="1" applyAlignment="1">
      <alignment horizontal="center" vertical="center" shrinkToFit="1"/>
    </xf>
    <xf numFmtId="38" fontId="7" fillId="3" borderId="76" xfId="1" applyFont="1" applyFill="1" applyBorder="1" applyAlignment="1">
      <alignment horizontal="center" vertical="center" shrinkToFit="1"/>
    </xf>
    <xf numFmtId="38" fontId="7" fillId="3" borderId="75" xfId="1" applyFont="1" applyFill="1" applyBorder="1" applyAlignment="1">
      <alignment horizontal="center" vertical="center" shrinkToFit="1"/>
    </xf>
    <xf numFmtId="38" fontId="7" fillId="2" borderId="68" xfId="1" applyFont="1" applyFill="1" applyBorder="1" applyAlignment="1" applyProtection="1">
      <alignment horizontal="center" vertical="center"/>
      <protection locked="0"/>
    </xf>
    <xf numFmtId="38" fontId="7" fillId="2" borderId="69" xfId="1" applyFont="1" applyFill="1" applyBorder="1" applyAlignment="1" applyProtection="1">
      <alignment horizontal="center" vertical="center"/>
      <protection locked="0"/>
    </xf>
    <xf numFmtId="38" fontId="7" fillId="3" borderId="73" xfId="1" applyFont="1" applyFill="1" applyBorder="1" applyAlignment="1">
      <alignment horizontal="center" vertical="center" shrinkToFit="1"/>
    </xf>
    <xf numFmtId="38" fontId="7" fillId="3" borderId="0" xfId="1" applyFont="1" applyFill="1" applyBorder="1" applyAlignment="1">
      <alignment horizontal="center" vertical="center" shrinkToFit="1"/>
    </xf>
    <xf numFmtId="38" fontId="7" fillId="3" borderId="71" xfId="1" applyFont="1" applyFill="1" applyBorder="1" applyAlignment="1">
      <alignment horizontal="center" vertical="center" shrinkToFit="1"/>
    </xf>
    <xf numFmtId="38" fontId="7" fillId="3" borderId="18" xfId="1" applyFont="1" applyFill="1" applyBorder="1" applyAlignment="1">
      <alignment horizontal="center" vertical="center" shrinkToFit="1"/>
    </xf>
    <xf numFmtId="38" fontId="7" fillId="3" borderId="16" xfId="1" applyFont="1" applyFill="1" applyBorder="1" applyAlignment="1">
      <alignment horizontal="center" vertical="center" shrinkToFit="1"/>
    </xf>
    <xf numFmtId="38" fontId="7" fillId="3" borderId="17" xfId="1" applyFont="1" applyFill="1" applyBorder="1" applyAlignment="1">
      <alignment horizontal="center" vertical="center" shrinkToFit="1"/>
    </xf>
    <xf numFmtId="38" fontId="7" fillId="2" borderId="28" xfId="1" applyFont="1" applyFill="1" applyBorder="1" applyAlignment="1" applyProtection="1">
      <alignment horizontal="center" vertical="center"/>
      <protection locked="0"/>
    </xf>
    <xf numFmtId="38" fontId="7" fillId="2" borderId="35"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7" fillId="2" borderId="43" xfId="1" applyFont="1" applyFill="1" applyBorder="1" applyAlignment="1" applyProtection="1">
      <alignment horizontal="center" vertical="center"/>
      <protection locked="0"/>
    </xf>
    <xf numFmtId="38" fontId="7" fillId="2" borderId="50" xfId="1" applyFont="1" applyFill="1" applyBorder="1" applyAlignment="1" applyProtection="1">
      <alignment horizontal="center" vertical="center"/>
      <protection locked="0"/>
    </xf>
    <xf numFmtId="38" fontId="7" fillId="2" borderId="51" xfId="1" applyFont="1" applyFill="1" applyBorder="1" applyAlignment="1" applyProtection="1">
      <alignment horizontal="center" vertical="center"/>
      <protection locked="0"/>
    </xf>
    <xf numFmtId="38" fontId="7" fillId="2" borderId="61" xfId="1" applyFont="1" applyFill="1" applyBorder="1" applyAlignment="1" applyProtection="1">
      <alignment horizontal="center" vertical="center"/>
      <protection locked="0"/>
    </xf>
    <xf numFmtId="38" fontId="7" fillId="2" borderId="62" xfId="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38" fontId="7" fillId="2" borderId="29" xfId="1" applyFont="1" applyFill="1" applyBorder="1" applyAlignment="1" applyProtection="1">
      <alignment horizontal="center" vertical="center"/>
      <protection locked="0"/>
    </xf>
    <xf numFmtId="38" fontId="7" fillId="2" borderId="30" xfId="1" applyFont="1" applyFill="1" applyBorder="1" applyAlignment="1" applyProtection="1">
      <alignment horizontal="center" vertical="center"/>
      <protection locked="0"/>
    </xf>
    <xf numFmtId="38" fontId="3" fillId="0" borderId="0" xfId="1" applyFont="1" applyAlignment="1">
      <alignment horizontal="center" vertical="center"/>
    </xf>
    <xf numFmtId="38" fontId="5" fillId="0" borderId="0" xfId="1" applyFont="1" applyAlignment="1">
      <alignment horizontal="center" vertical="center"/>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38" fontId="7" fillId="2" borderId="14"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15"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9" xfId="1" applyFont="1" applyFill="1" applyBorder="1" applyAlignment="1" applyProtection="1">
      <alignment horizontal="center" vertical="center"/>
      <protection locked="0"/>
    </xf>
    <xf numFmtId="38" fontId="11" fillId="2" borderId="0" xfId="1" applyFont="1" applyFill="1" applyAlignment="1" applyProtection="1">
      <alignment horizontal="left" vertical="center"/>
      <protection locked="0"/>
    </xf>
    <xf numFmtId="38" fontId="7" fillId="2" borderId="0" xfId="1" applyFont="1" applyFill="1" applyAlignment="1" applyProtection="1">
      <alignment horizontal="left" vertical="center"/>
      <protection locked="0"/>
    </xf>
    <xf numFmtId="38" fontId="7" fillId="0" borderId="0" xfId="1" applyFont="1" applyAlignment="1" applyProtection="1">
      <alignment horizontal="left" vertical="center"/>
      <protection locked="0"/>
    </xf>
    <xf numFmtId="38" fontId="7" fillId="0" borderId="1" xfId="1"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4" xfId="1" applyFont="1" applyBorder="1" applyAlignment="1" applyProtection="1">
      <alignment horizontal="center" vertical="center"/>
      <protection locked="0"/>
    </xf>
    <xf numFmtId="38" fontId="7" fillId="0" borderId="5" xfId="1" applyFont="1" applyBorder="1" applyAlignment="1" applyProtection="1">
      <alignment horizontal="center" vertical="center"/>
      <protection locked="0"/>
    </xf>
    <xf numFmtId="38" fontId="7" fillId="0" borderId="6"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38" fontId="7" fillId="0" borderId="11" xfId="1" applyFont="1" applyBorder="1" applyAlignment="1" applyProtection="1">
      <alignment horizontal="center" vertical="center"/>
      <protection locked="0"/>
    </xf>
    <xf numFmtId="38" fontId="7" fillId="0" borderId="12" xfId="1" applyFont="1" applyBorder="1" applyAlignment="1" applyProtection="1">
      <alignment horizontal="center" vertical="center"/>
      <protection locked="0"/>
    </xf>
    <xf numFmtId="38" fontId="7" fillId="0" borderId="13" xfId="1" applyFont="1" applyBorder="1" applyAlignment="1" applyProtection="1">
      <alignment horizontal="center" vertical="center"/>
      <protection locked="0"/>
    </xf>
    <xf numFmtId="38" fontId="7" fillId="0" borderId="16"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38" fontId="7" fillId="0" borderId="20" xfId="1" applyFont="1" applyBorder="1" applyAlignment="1" applyProtection="1">
      <alignment vertical="center"/>
      <protection locked="0"/>
    </xf>
    <xf numFmtId="38" fontId="7" fillId="0" borderId="21" xfId="1" applyFont="1" applyBorder="1" applyAlignment="1" applyProtection="1">
      <alignment horizontal="center" vertical="center"/>
      <protection locked="0"/>
    </xf>
    <xf numFmtId="38" fontId="7" fillId="0" borderId="22" xfId="1" applyFont="1" applyBorder="1" applyAlignment="1" applyProtection="1">
      <alignment horizontal="center" vertical="center"/>
      <protection locked="0"/>
    </xf>
    <xf numFmtId="0" fontId="0" fillId="0" borderId="24" xfId="0" applyBorder="1" applyAlignment="1" applyProtection="1">
      <alignment vertical="center"/>
      <protection locked="0"/>
    </xf>
    <xf numFmtId="38" fontId="7" fillId="0" borderId="25" xfId="1" applyFont="1" applyBorder="1" applyAlignment="1" applyProtection="1">
      <alignment horizontal="center" vertical="center" wrapText="1"/>
      <protection locked="0"/>
    </xf>
    <xf numFmtId="38" fontId="7" fillId="0" borderId="26" xfId="1" applyFont="1" applyBorder="1" applyAlignment="1" applyProtection="1">
      <alignment horizontal="center" vertical="center"/>
      <protection locked="0"/>
    </xf>
    <xf numFmtId="38" fontId="7" fillId="0" borderId="26" xfId="1" applyFont="1" applyBorder="1" applyAlignment="1" applyProtection="1">
      <alignment horizontal="left" vertical="center"/>
      <protection locked="0"/>
    </xf>
    <xf numFmtId="38" fontId="7" fillId="0" borderId="27" xfId="1" applyFont="1" applyBorder="1" applyAlignment="1" applyProtection="1">
      <alignment horizontal="left" vertical="center"/>
      <protection locked="0"/>
    </xf>
    <xf numFmtId="38" fontId="7" fillId="0" borderId="31" xfId="1" applyFont="1" applyBorder="1" applyAlignment="1" applyProtection="1">
      <alignment horizontal="center" vertical="center" textRotation="255"/>
      <protection locked="0"/>
    </xf>
    <xf numFmtId="38" fontId="7" fillId="0" borderId="32" xfId="1" applyFont="1" applyBorder="1" applyAlignment="1" applyProtection="1">
      <alignment horizontal="center" vertical="center"/>
      <protection locked="0"/>
    </xf>
    <xf numFmtId="38" fontId="7" fillId="0" borderId="33" xfId="1" applyFont="1" applyBorder="1" applyAlignment="1" applyProtection="1">
      <alignment horizontal="center" vertical="center"/>
      <protection locked="0"/>
    </xf>
    <xf numFmtId="38" fontId="7" fillId="0" borderId="31" xfId="1" applyFont="1" applyBorder="1" applyAlignment="1" applyProtection="1">
      <alignment horizontal="center" vertical="center"/>
      <protection locked="0"/>
    </xf>
    <xf numFmtId="38" fontId="0" fillId="0" borderId="34" xfId="1" applyFont="1" applyBorder="1" applyAlignment="1" applyProtection="1">
      <alignment horizontal="center" vertical="center" shrinkToFit="1"/>
      <protection locked="0"/>
    </xf>
    <xf numFmtId="38" fontId="7" fillId="0" borderId="36" xfId="1" applyFont="1" applyBorder="1" applyAlignment="1" applyProtection="1">
      <alignment horizontal="left" vertical="center"/>
      <protection locked="0"/>
    </xf>
    <xf numFmtId="38" fontId="7" fillId="0" borderId="37" xfId="1" applyFont="1" applyBorder="1" applyAlignment="1" applyProtection="1">
      <alignment horizontal="left" vertical="center"/>
      <protection locked="0"/>
    </xf>
    <xf numFmtId="0" fontId="8" fillId="0" borderId="0" xfId="0" applyFont="1" applyFill="1" applyBorder="1" applyAlignment="1" applyProtection="1">
      <alignment vertical="center" textRotation="255"/>
      <protection locked="0"/>
    </xf>
    <xf numFmtId="0" fontId="10" fillId="0" borderId="0" xfId="0" applyFont="1" applyFill="1" applyBorder="1" applyAlignment="1" applyProtection="1">
      <alignment vertical="center"/>
      <protection locked="0"/>
    </xf>
    <xf numFmtId="0" fontId="9" fillId="0" borderId="38" xfId="0" applyFont="1" applyFill="1" applyBorder="1" applyAlignment="1" applyProtection="1">
      <alignment vertical="center"/>
      <protection locked="0"/>
    </xf>
    <xf numFmtId="38" fontId="7" fillId="0" borderId="39" xfId="1" applyFont="1" applyBorder="1" applyAlignment="1" applyProtection="1">
      <alignment horizontal="center" vertical="center"/>
      <protection locked="0"/>
    </xf>
    <xf numFmtId="38" fontId="7" fillId="0" borderId="40" xfId="1" applyFont="1" applyBorder="1" applyAlignment="1" applyProtection="1">
      <alignment horizontal="center" vertical="center"/>
      <protection locked="0"/>
    </xf>
    <xf numFmtId="38" fontId="11" fillId="0" borderId="40" xfId="1" applyFont="1" applyBorder="1" applyAlignment="1" applyProtection="1">
      <alignment horizontal="center" vertical="center"/>
      <protection locked="0"/>
    </xf>
    <xf numFmtId="38" fontId="11" fillId="0" borderId="41" xfId="1" applyFont="1" applyBorder="1" applyAlignment="1" applyProtection="1">
      <alignment horizontal="center" vertical="center"/>
      <protection locked="0"/>
    </xf>
    <xf numFmtId="38" fontId="7" fillId="0" borderId="39" xfId="1" applyFont="1" applyBorder="1" applyAlignment="1" applyProtection="1">
      <alignment horizontal="left" vertical="center"/>
      <protection locked="0"/>
    </xf>
    <xf numFmtId="38" fontId="7" fillId="0" borderId="44" xfId="1" applyFont="1" applyBorder="1" applyAlignment="1" applyProtection="1">
      <alignment horizontal="left" vertical="center"/>
      <protection locked="0"/>
    </xf>
    <xf numFmtId="38" fontId="7" fillId="0" borderId="45" xfId="1" applyFont="1" applyBorder="1" applyAlignment="1" applyProtection="1">
      <alignment horizontal="center" vertical="center" textRotation="255"/>
      <protection locked="0"/>
    </xf>
    <xf numFmtId="38" fontId="7" fillId="0" borderId="46" xfId="1" applyFont="1" applyBorder="1" applyAlignment="1" applyProtection="1">
      <alignment horizontal="center" vertical="center"/>
      <protection locked="0"/>
    </xf>
    <xf numFmtId="38" fontId="7" fillId="0" borderId="47" xfId="1" applyFont="1" applyBorder="1" applyAlignment="1" applyProtection="1">
      <alignment horizontal="center" vertical="center"/>
      <protection locked="0"/>
    </xf>
    <xf numFmtId="38" fontId="7" fillId="0" borderId="48" xfId="1" applyFont="1" applyBorder="1" applyAlignment="1" applyProtection="1">
      <alignment horizontal="center" vertical="center"/>
      <protection locked="0"/>
    </xf>
    <xf numFmtId="38" fontId="0" fillId="0" borderId="49" xfId="1" applyFont="1" applyBorder="1" applyAlignment="1" applyProtection="1">
      <alignment horizontal="center" vertical="center" shrinkToFit="1"/>
      <protection locked="0"/>
    </xf>
    <xf numFmtId="38" fontId="7" fillId="0" borderId="52" xfId="1" applyFont="1" applyBorder="1" applyAlignment="1" applyProtection="1">
      <alignment horizontal="left" vertical="center"/>
      <protection locked="0"/>
    </xf>
    <xf numFmtId="38" fontId="7" fillId="0" borderId="53" xfId="1" applyFont="1" applyBorder="1" applyAlignment="1" applyProtection="1">
      <alignment horizontal="left" vertical="center"/>
      <protection locked="0"/>
    </xf>
    <xf numFmtId="38" fontId="7" fillId="0" borderId="40" xfId="1" applyFont="1" applyBorder="1" applyAlignment="1" applyProtection="1">
      <alignment horizontal="left" vertical="center"/>
      <protection locked="0"/>
    </xf>
    <xf numFmtId="38" fontId="7" fillId="0" borderId="41" xfId="1" applyFont="1" applyBorder="1" applyAlignment="1" applyProtection="1">
      <alignment horizontal="left" vertical="center"/>
      <protection locked="0"/>
    </xf>
    <xf numFmtId="38" fontId="7" fillId="0" borderId="54" xfId="1" applyFont="1" applyBorder="1" applyAlignment="1" applyProtection="1">
      <alignment horizontal="center" vertical="center"/>
      <protection locked="0"/>
    </xf>
    <xf numFmtId="38" fontId="7" fillId="0" borderId="55" xfId="1" applyFont="1" applyBorder="1" applyAlignment="1" applyProtection="1">
      <alignment horizontal="center" vertical="center"/>
      <protection locked="0"/>
    </xf>
    <xf numFmtId="38" fontId="7" fillId="0" borderId="56" xfId="1" applyFont="1" applyBorder="1" applyAlignment="1" applyProtection="1">
      <alignment horizontal="center" vertical="center"/>
      <protection locked="0"/>
    </xf>
    <xf numFmtId="38" fontId="7" fillId="0" borderId="57" xfId="1" applyFont="1" applyBorder="1" applyAlignment="1" applyProtection="1">
      <alignment horizontal="center" vertical="center" textRotation="255"/>
      <protection locked="0"/>
    </xf>
    <xf numFmtId="38" fontId="7" fillId="0" borderId="58" xfId="1" applyFont="1" applyBorder="1" applyAlignment="1" applyProtection="1">
      <alignment horizontal="center" vertical="center"/>
      <protection locked="0"/>
    </xf>
    <xf numFmtId="38" fontId="7" fillId="0" borderId="59" xfId="1" applyFont="1" applyBorder="1" applyAlignment="1" applyProtection="1">
      <alignment horizontal="center" vertical="center"/>
      <protection locked="0"/>
    </xf>
    <xf numFmtId="38" fontId="7" fillId="0" borderId="57" xfId="1" applyFont="1" applyBorder="1" applyAlignment="1" applyProtection="1">
      <alignment horizontal="center" vertical="center"/>
      <protection locked="0"/>
    </xf>
    <xf numFmtId="38" fontId="0" fillId="0" borderId="60" xfId="1" applyFont="1" applyBorder="1" applyAlignment="1" applyProtection="1">
      <alignment horizontal="center" vertical="center" shrinkToFit="1"/>
      <protection locked="0"/>
    </xf>
    <xf numFmtId="38" fontId="7" fillId="0" borderId="63" xfId="1" applyFont="1" applyBorder="1" applyAlignment="1" applyProtection="1">
      <alignment horizontal="left" vertical="center"/>
      <protection locked="0"/>
    </xf>
    <xf numFmtId="38" fontId="7" fillId="0" borderId="64" xfId="1" applyFont="1" applyBorder="1" applyAlignment="1" applyProtection="1">
      <alignment horizontal="left" vertical="center"/>
      <protection locked="0"/>
    </xf>
    <xf numFmtId="0" fontId="9" fillId="0" borderId="0" xfId="0" applyFont="1" applyFill="1" applyBorder="1" applyAlignment="1" applyProtection="1">
      <alignment vertical="center" textRotation="255"/>
      <protection locked="0"/>
    </xf>
    <xf numFmtId="38" fontId="7" fillId="0" borderId="65" xfId="1" applyFont="1" applyBorder="1" applyAlignment="1" applyProtection="1">
      <alignment horizontal="center" vertical="center"/>
      <protection locked="0"/>
    </xf>
    <xf numFmtId="38" fontId="7" fillId="0" borderId="66" xfId="1" applyFont="1" applyBorder="1" applyAlignment="1" applyProtection="1">
      <alignment horizontal="center" vertical="center"/>
      <protection locked="0"/>
    </xf>
    <xf numFmtId="38" fontId="7" fillId="0" borderId="66" xfId="1" applyFont="1" applyBorder="1" applyAlignment="1" applyProtection="1">
      <alignment horizontal="left" vertical="center"/>
      <protection locked="0"/>
    </xf>
    <xf numFmtId="38" fontId="7" fillId="0" borderId="67" xfId="1" applyFont="1" applyBorder="1" applyAlignment="1" applyProtection="1">
      <alignment horizontal="left" vertical="center"/>
      <protection locked="0"/>
    </xf>
    <xf numFmtId="38" fontId="7" fillId="0" borderId="65" xfId="1" applyFont="1" applyBorder="1" applyAlignment="1" applyProtection="1">
      <alignment horizontal="left" vertical="center"/>
      <protection locked="0"/>
    </xf>
    <xf numFmtId="38" fontId="7" fillId="0" borderId="70" xfId="1" applyFont="1" applyBorder="1" applyAlignment="1" applyProtection="1">
      <alignment horizontal="left" vertical="center"/>
      <protection locked="0"/>
    </xf>
    <xf numFmtId="38" fontId="7" fillId="0" borderId="0" xfId="1" applyFont="1" applyBorder="1" applyAlignment="1" applyProtection="1">
      <alignment vertical="center" textRotation="255"/>
      <protection locked="0"/>
    </xf>
    <xf numFmtId="38" fontId="7" fillId="0" borderId="0" xfId="1" applyFont="1" applyBorder="1" applyAlignment="1" applyProtection="1">
      <alignment vertical="center"/>
      <protection locked="0"/>
    </xf>
    <xf numFmtId="38" fontId="7" fillId="0" borderId="0" xfId="1" applyFont="1" applyBorder="1" applyAlignment="1" applyProtection="1">
      <alignment horizontal="left" vertical="center"/>
      <protection locked="0"/>
    </xf>
    <xf numFmtId="38" fontId="7" fillId="0" borderId="0" xfId="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161925</xdr:colOff>
      <xdr:row>121</xdr:row>
      <xdr:rowOff>171450</xdr:rowOff>
    </xdr:from>
    <xdr:to>
      <xdr:col>26</xdr:col>
      <xdr:colOff>9523</xdr:colOff>
      <xdr:row>122</xdr:row>
      <xdr:rowOff>142875</xdr:rowOff>
    </xdr:to>
    <xdr:sp macro="" textlink="">
      <xdr:nvSpPr>
        <xdr:cNvPr id="2" name="右矢印 1"/>
        <xdr:cNvSpPr/>
      </xdr:nvSpPr>
      <xdr:spPr>
        <a:xfrm>
          <a:off x="6496050" y="5429250"/>
          <a:ext cx="1276348" cy="257175"/>
        </a:xfrm>
        <a:prstGeom prst="rightArrow">
          <a:avLst/>
        </a:prstGeom>
        <a:solidFill>
          <a:srgbClr val="FFFF00"/>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900"/>
        </a:p>
      </xdr:txBody>
    </xdr:sp>
    <xdr:clientData/>
  </xdr:twoCellAnchor>
  <xdr:twoCellAnchor>
    <xdr:from>
      <xdr:col>21</xdr:col>
      <xdr:colOff>161925</xdr:colOff>
      <xdr:row>142</xdr:row>
      <xdr:rowOff>171450</xdr:rowOff>
    </xdr:from>
    <xdr:to>
      <xdr:col>26</xdr:col>
      <xdr:colOff>9523</xdr:colOff>
      <xdr:row>143</xdr:row>
      <xdr:rowOff>142875</xdr:rowOff>
    </xdr:to>
    <xdr:sp macro="" textlink="">
      <xdr:nvSpPr>
        <xdr:cNvPr id="3" name="右矢印 2"/>
        <xdr:cNvSpPr/>
      </xdr:nvSpPr>
      <xdr:spPr>
        <a:xfrm>
          <a:off x="6496050" y="11372850"/>
          <a:ext cx="1276348" cy="257175"/>
        </a:xfrm>
        <a:prstGeom prst="rightArrow">
          <a:avLst/>
        </a:prstGeom>
        <a:solidFill>
          <a:srgbClr val="FFFF00"/>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310;&#38263;&#20445;&#32946;&#12539;&#19968;&#26178;&#38928;&#12363;&#12426;&#20107;&#26989;&#35036;&#21161;&#37329;&#35336;&#31639;&#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_最初にお読みください"/>
      <sheetName val="様式1_協議書"/>
      <sheetName val="様式2_誓約書"/>
      <sheetName val="様式3_土地・建物の状況"/>
      <sheetName val="様式4-1_確約書（賃貸借）"/>
      <sheetName val="様式4-2_確約書（売買）"/>
      <sheetName val="様式5_施設整備の資金計画"/>
      <sheetName val="様式6_認可財源の資金計画"/>
      <sheetName val="様式7_R3収支予算書"/>
      <sheetName val="R3公定価格計算シート"/>
      <sheetName val="様式7_R4収支予算書"/>
      <sheetName val="R4公定価格計算シート"/>
      <sheetName val="様式7_R5収支予算書"/>
      <sheetName val="R5公定価格計算シート"/>
      <sheetName val="様式8-1_職員の勤務状況（平日）"/>
      <sheetName val="様式8-2_職員の勤務状況（土曜）"/>
      <sheetName val="様式8-3_職員の勤務状況（休日）"/>
    </sheetNames>
    <sheetDataSet>
      <sheetData sheetId="0"/>
      <sheetData sheetId="1"/>
      <sheetData sheetId="2">
        <row r="1">
          <cell r="DM1" t="str">
            <v>元</v>
          </cell>
        </row>
        <row r="2">
          <cell r="DM2">
            <v>2</v>
          </cell>
        </row>
        <row r="3">
          <cell r="DM3">
            <v>3</v>
          </cell>
        </row>
        <row r="4">
          <cell r="DM4">
            <v>4</v>
          </cell>
        </row>
        <row r="5">
          <cell r="DM5">
            <v>5</v>
          </cell>
        </row>
        <row r="6">
          <cell r="DM6">
            <v>6</v>
          </cell>
        </row>
        <row r="7">
          <cell r="DM7">
            <v>7</v>
          </cell>
        </row>
        <row r="8">
          <cell r="DM8">
            <v>8</v>
          </cell>
        </row>
        <row r="9">
          <cell r="DM9">
            <v>9</v>
          </cell>
        </row>
        <row r="10">
          <cell r="DM10">
            <v>10</v>
          </cell>
        </row>
        <row r="11">
          <cell r="DM11">
            <v>11</v>
          </cell>
        </row>
        <row r="12">
          <cell r="DM12">
            <v>12</v>
          </cell>
        </row>
        <row r="13">
          <cell r="DM13">
            <v>13</v>
          </cell>
        </row>
        <row r="14">
          <cell r="DM14">
            <v>14</v>
          </cell>
        </row>
        <row r="15">
          <cell r="DM15">
            <v>15</v>
          </cell>
        </row>
        <row r="16">
          <cell r="DM16">
            <v>16</v>
          </cell>
        </row>
        <row r="17">
          <cell r="DM17">
            <v>17</v>
          </cell>
        </row>
        <row r="18">
          <cell r="DM18">
            <v>18</v>
          </cell>
        </row>
        <row r="19">
          <cell r="DM19">
            <v>19</v>
          </cell>
        </row>
        <row r="20">
          <cell r="DM20">
            <v>20</v>
          </cell>
        </row>
        <row r="21">
          <cell r="DM21">
            <v>21</v>
          </cell>
        </row>
        <row r="22">
          <cell r="DM22">
            <v>22</v>
          </cell>
        </row>
        <row r="23">
          <cell r="DM23">
            <v>23</v>
          </cell>
        </row>
        <row r="24">
          <cell r="DM24">
            <v>24</v>
          </cell>
        </row>
        <row r="25">
          <cell r="DM25">
            <v>25</v>
          </cell>
        </row>
        <row r="26">
          <cell r="DM26">
            <v>26</v>
          </cell>
        </row>
        <row r="27">
          <cell r="DM27">
            <v>27</v>
          </cell>
        </row>
        <row r="28">
          <cell r="DM28">
            <v>28</v>
          </cell>
        </row>
        <row r="29">
          <cell r="DM29">
            <v>29</v>
          </cell>
        </row>
        <row r="30">
          <cell r="DM30">
            <v>30</v>
          </cell>
        </row>
        <row r="31">
          <cell r="DM31">
            <v>31</v>
          </cell>
        </row>
        <row r="32">
          <cell r="DM32">
            <v>32</v>
          </cell>
        </row>
        <row r="33">
          <cell r="DM33">
            <v>33</v>
          </cell>
        </row>
        <row r="34">
          <cell r="DM34">
            <v>34</v>
          </cell>
        </row>
        <row r="35">
          <cell r="DM35">
            <v>35</v>
          </cell>
        </row>
        <row r="36">
          <cell r="DM36">
            <v>36</v>
          </cell>
        </row>
        <row r="37">
          <cell r="DM37">
            <v>37</v>
          </cell>
        </row>
        <row r="38">
          <cell r="DM38">
            <v>38</v>
          </cell>
        </row>
        <row r="39">
          <cell r="DM39">
            <v>39</v>
          </cell>
        </row>
        <row r="40">
          <cell r="DM40">
            <v>43</v>
          </cell>
        </row>
        <row r="41">
          <cell r="DM41">
            <v>44</v>
          </cell>
        </row>
        <row r="42">
          <cell r="DM42">
            <v>45</v>
          </cell>
        </row>
        <row r="43">
          <cell r="DM43">
            <v>46</v>
          </cell>
        </row>
        <row r="44">
          <cell r="DM44">
            <v>47</v>
          </cell>
        </row>
        <row r="45">
          <cell r="DM45">
            <v>48</v>
          </cell>
        </row>
        <row r="46">
          <cell r="DM46">
            <v>49</v>
          </cell>
        </row>
        <row r="47">
          <cell r="DM47">
            <v>50</v>
          </cell>
        </row>
        <row r="48">
          <cell r="DM48">
            <v>51</v>
          </cell>
        </row>
        <row r="49">
          <cell r="DM49">
            <v>52</v>
          </cell>
        </row>
        <row r="50">
          <cell r="DM50">
            <v>53</v>
          </cell>
        </row>
        <row r="51">
          <cell r="DM51">
            <v>54</v>
          </cell>
        </row>
        <row r="52">
          <cell r="DM52">
            <v>55</v>
          </cell>
        </row>
        <row r="53">
          <cell r="DM53">
            <v>56</v>
          </cell>
        </row>
        <row r="54">
          <cell r="DM54">
            <v>57</v>
          </cell>
        </row>
        <row r="55">
          <cell r="DM55">
            <v>58</v>
          </cell>
        </row>
        <row r="56">
          <cell r="DM56">
            <v>59</v>
          </cell>
        </row>
        <row r="57">
          <cell r="DM57">
            <v>60</v>
          </cell>
        </row>
        <row r="58">
          <cell r="DM58">
            <v>61</v>
          </cell>
        </row>
        <row r="59">
          <cell r="DM59">
            <v>62</v>
          </cell>
        </row>
        <row r="60">
          <cell r="DM60">
            <v>63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Y420"/>
  <sheetViews>
    <sheetView showGridLines="0" tabSelected="1" view="pageBreakPreview" zoomScale="85" zoomScaleNormal="100" zoomScaleSheetLayoutView="85" workbookViewId="0">
      <selection activeCell="N4" sqref="N4:Q4"/>
    </sheetView>
  </sheetViews>
  <sheetFormatPr defaultColWidth="8.875" defaultRowHeight="18.75" outlineLevelRow="1" x14ac:dyDescent="0.4"/>
  <cols>
    <col min="1" max="1" width="8.125" style="1" customWidth="1"/>
    <col min="2" max="35" width="3.75" style="1" customWidth="1"/>
    <col min="36" max="38" width="4" style="1" customWidth="1"/>
    <col min="39" max="40" width="7.125" style="2" hidden="1" customWidth="1"/>
    <col min="41" max="57" width="4" style="1" customWidth="1"/>
    <col min="58" max="16384" width="8.875" style="1"/>
  </cols>
  <sheetData>
    <row r="1" spans="1:51" ht="24.75" customHeight="1" x14ac:dyDescent="0.4">
      <c r="B1" s="238"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row>
    <row r="2" spans="1:51" ht="24.75" customHeight="1" thickBot="1"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51" ht="24.75" customHeight="1" thickBot="1" x14ac:dyDescent="0.45">
      <c r="A3" s="3"/>
      <c r="B3" s="248" t="s">
        <v>149</v>
      </c>
      <c r="C3" s="249"/>
      <c r="D3" s="249"/>
      <c r="E3" s="250"/>
      <c r="F3" s="250"/>
      <c r="G3" s="250"/>
      <c r="H3" s="250"/>
      <c r="I3" s="250"/>
      <c r="J3" s="251" t="s">
        <v>1</v>
      </c>
      <c r="K3" s="252"/>
      <c r="L3" s="252"/>
      <c r="M3" s="252"/>
      <c r="N3" s="252"/>
      <c r="O3" s="252"/>
      <c r="P3" s="252"/>
      <c r="Q3" s="253"/>
      <c r="R3" s="254" t="s">
        <v>2</v>
      </c>
      <c r="S3" s="255"/>
      <c r="T3" s="255"/>
      <c r="U3" s="255"/>
      <c r="V3" s="255"/>
      <c r="W3" s="255"/>
      <c r="X3" s="255"/>
      <c r="Y3" s="255"/>
      <c r="Z3" s="256"/>
      <c r="AA3" s="4"/>
      <c r="AB3" s="3"/>
      <c r="AC3" s="3"/>
      <c r="AD3" s="3"/>
      <c r="AE3" s="3"/>
      <c r="AF3" s="3"/>
      <c r="AG3" s="3"/>
      <c r="AH3" s="3"/>
      <c r="AI3" s="3"/>
      <c r="AJ3" s="3"/>
    </row>
    <row r="4" spans="1:51" ht="24.75" customHeight="1" x14ac:dyDescent="0.4">
      <c r="A4" s="3"/>
      <c r="B4" s="257" t="s">
        <v>3</v>
      </c>
      <c r="C4" s="258"/>
      <c r="D4" s="258"/>
      <c r="E4" s="258"/>
      <c r="F4" s="258"/>
      <c r="G4" s="240"/>
      <c r="H4" s="240"/>
      <c r="I4" s="241"/>
      <c r="J4" s="259" t="s">
        <v>4</v>
      </c>
      <c r="K4" s="260"/>
      <c r="L4" s="260"/>
      <c r="M4" s="261"/>
      <c r="N4" s="242"/>
      <c r="O4" s="243"/>
      <c r="P4" s="243"/>
      <c r="Q4" s="244"/>
      <c r="R4" s="262" t="s">
        <v>5</v>
      </c>
      <c r="S4" s="262"/>
      <c r="T4" s="262"/>
      <c r="U4" s="262"/>
      <c r="V4" s="263"/>
      <c r="W4" s="245"/>
      <c r="X4" s="246"/>
      <c r="Y4" s="247"/>
      <c r="Z4" s="264" t="s">
        <v>3</v>
      </c>
      <c r="AA4" s="5"/>
      <c r="AB4" s="6"/>
      <c r="AC4" s="6"/>
      <c r="AD4" s="6"/>
      <c r="AE4" s="6"/>
      <c r="AF4" s="6"/>
      <c r="AG4" s="7"/>
      <c r="AH4" s="7"/>
      <c r="AI4" s="7"/>
      <c r="AJ4" s="6"/>
      <c r="AK4" s="3"/>
      <c r="AM4" s="1"/>
      <c r="AO4" s="2"/>
    </row>
    <row r="5" spans="1:51" ht="24.75" customHeight="1" thickBot="1" x14ac:dyDescent="0.45">
      <c r="A5" s="3"/>
      <c r="B5" s="265" t="s">
        <v>6</v>
      </c>
      <c r="C5" s="266"/>
      <c r="D5" s="266"/>
      <c r="E5" s="266"/>
      <c r="F5" s="266"/>
      <c r="G5" s="234"/>
      <c r="H5" s="235"/>
      <c r="I5" s="267" t="s">
        <v>7</v>
      </c>
      <c r="J5" s="268" t="s">
        <v>8</v>
      </c>
      <c r="K5" s="269"/>
      <c r="L5" s="270" t="s">
        <v>9</v>
      </c>
      <c r="M5" s="271"/>
      <c r="N5" s="226"/>
      <c r="O5" s="236"/>
      <c r="P5" s="236"/>
      <c r="Q5" s="237"/>
      <c r="R5" s="272" t="s">
        <v>10</v>
      </c>
      <c r="S5" s="273" t="s">
        <v>11</v>
      </c>
      <c r="T5" s="274"/>
      <c r="U5" s="275"/>
      <c r="V5" s="276" t="s">
        <v>12</v>
      </c>
      <c r="W5" s="226"/>
      <c r="X5" s="227"/>
      <c r="Y5" s="277" t="s">
        <v>13</v>
      </c>
      <c r="Z5" s="278"/>
      <c r="AA5" s="5"/>
      <c r="AB5" s="5"/>
      <c r="AC5" s="6"/>
      <c r="AD5" s="6"/>
      <c r="AE5" s="6"/>
      <c r="AF5" s="8"/>
      <c r="AG5" s="7"/>
      <c r="AH5" s="7"/>
      <c r="AI5" s="9"/>
      <c r="AJ5" s="9"/>
      <c r="AK5" s="3"/>
      <c r="AM5" s="1"/>
      <c r="AO5" s="2"/>
    </row>
    <row r="6" spans="1:51" ht="24.75" customHeight="1" x14ac:dyDescent="0.4">
      <c r="A6" s="3"/>
      <c r="B6" s="279" t="s">
        <v>14</v>
      </c>
      <c r="C6" s="11" t="s">
        <v>15</v>
      </c>
      <c r="D6" s="11"/>
      <c r="E6" s="280" t="s">
        <v>16</v>
      </c>
      <c r="F6" s="280"/>
      <c r="G6" s="11"/>
      <c r="H6" s="11"/>
      <c r="I6" s="281" t="s">
        <v>7</v>
      </c>
      <c r="J6" s="282"/>
      <c r="K6" s="283"/>
      <c r="L6" s="284" t="s">
        <v>17</v>
      </c>
      <c r="M6" s="285"/>
      <c r="N6" s="228"/>
      <c r="O6" s="229"/>
      <c r="P6" s="286" t="s">
        <v>13</v>
      </c>
      <c r="Q6" s="287"/>
      <c r="R6" s="288"/>
      <c r="S6" s="289"/>
      <c r="T6" s="290"/>
      <c r="U6" s="291"/>
      <c r="V6" s="292" t="s">
        <v>18</v>
      </c>
      <c r="W6" s="230"/>
      <c r="X6" s="231"/>
      <c r="Y6" s="293" t="s">
        <v>13</v>
      </c>
      <c r="Z6" s="294"/>
      <c r="AA6" s="5"/>
      <c r="AB6" s="5"/>
      <c r="AC6" s="6"/>
      <c r="AD6" s="6"/>
      <c r="AE6" s="6"/>
      <c r="AF6" s="8"/>
      <c r="AG6" s="7"/>
      <c r="AH6" s="7"/>
      <c r="AI6" s="9"/>
      <c r="AJ6" s="9"/>
      <c r="AK6" s="3"/>
      <c r="AL6" s="3"/>
      <c r="AM6" s="3"/>
      <c r="AN6" s="3"/>
      <c r="AO6" s="3"/>
      <c r="AP6" s="3"/>
      <c r="AQ6" s="3"/>
      <c r="AR6" s="3"/>
      <c r="AU6" s="2"/>
      <c r="AV6" s="2"/>
    </row>
    <row r="7" spans="1:51" ht="24.75" customHeight="1" x14ac:dyDescent="0.4">
      <c r="A7" s="3"/>
      <c r="B7" s="279"/>
      <c r="C7" s="11"/>
      <c r="D7" s="11"/>
      <c r="E7" s="280" t="s">
        <v>19</v>
      </c>
      <c r="F7" s="280"/>
      <c r="G7" s="11"/>
      <c r="H7" s="11"/>
      <c r="I7" s="281" t="s">
        <v>7</v>
      </c>
      <c r="J7" s="282" t="s">
        <v>19</v>
      </c>
      <c r="K7" s="283"/>
      <c r="L7" s="295" t="s">
        <v>20</v>
      </c>
      <c r="M7" s="296"/>
      <c r="N7" s="228"/>
      <c r="O7" s="229"/>
      <c r="P7" s="286" t="s">
        <v>13</v>
      </c>
      <c r="Q7" s="287"/>
      <c r="R7" s="288"/>
      <c r="S7" s="297" t="s">
        <v>21</v>
      </c>
      <c r="T7" s="298"/>
      <c r="U7" s="299"/>
      <c r="V7" s="292" t="s">
        <v>12</v>
      </c>
      <c r="W7" s="230"/>
      <c r="X7" s="231"/>
      <c r="Y7" s="293" t="s">
        <v>13</v>
      </c>
      <c r="Z7" s="294"/>
      <c r="AA7" s="5"/>
      <c r="AB7" s="5"/>
      <c r="AC7" s="6"/>
      <c r="AD7" s="6"/>
      <c r="AE7" s="6"/>
      <c r="AF7" s="8"/>
      <c r="AG7" s="7"/>
      <c r="AH7" s="7"/>
      <c r="AI7" s="9"/>
      <c r="AJ7" s="9"/>
      <c r="AK7" s="3"/>
      <c r="AL7" s="3"/>
      <c r="AM7" s="3"/>
      <c r="AN7" s="3"/>
      <c r="AO7" s="3"/>
      <c r="AP7" s="3"/>
      <c r="AQ7" s="3"/>
      <c r="AR7" s="3"/>
      <c r="AU7" s="2"/>
      <c r="AV7" s="2"/>
    </row>
    <row r="8" spans="1:51" ht="24.75" customHeight="1" thickBot="1" x14ac:dyDescent="0.45">
      <c r="A8" s="3"/>
      <c r="B8" s="279"/>
      <c r="C8" s="11" t="s">
        <v>22</v>
      </c>
      <c r="D8" s="11"/>
      <c r="E8" s="280" t="s">
        <v>16</v>
      </c>
      <c r="F8" s="280"/>
      <c r="G8" s="11"/>
      <c r="H8" s="11"/>
      <c r="I8" s="281" t="s">
        <v>7</v>
      </c>
      <c r="J8" s="282"/>
      <c r="K8" s="283"/>
      <c r="L8" s="295" t="s">
        <v>23</v>
      </c>
      <c r="M8" s="296"/>
      <c r="N8" s="228"/>
      <c r="O8" s="229"/>
      <c r="P8" s="286" t="s">
        <v>13</v>
      </c>
      <c r="Q8" s="287"/>
      <c r="R8" s="300"/>
      <c r="S8" s="301"/>
      <c r="T8" s="302"/>
      <c r="U8" s="303"/>
      <c r="V8" s="304" t="s">
        <v>18</v>
      </c>
      <c r="W8" s="232"/>
      <c r="X8" s="233"/>
      <c r="Y8" s="305" t="s">
        <v>13</v>
      </c>
      <c r="Z8" s="306"/>
      <c r="AA8" s="5"/>
      <c r="AB8" s="5"/>
      <c r="AC8" s="6"/>
      <c r="AD8" s="6"/>
      <c r="AE8" s="6"/>
      <c r="AF8" s="8"/>
      <c r="AG8" s="7"/>
      <c r="AH8" s="7"/>
      <c r="AI8" s="9"/>
      <c r="AJ8" s="9"/>
      <c r="AK8" s="3"/>
      <c r="AL8" s="3"/>
      <c r="AM8" s="3"/>
      <c r="AN8" s="3"/>
      <c r="AO8" s="3"/>
      <c r="AP8" s="3"/>
      <c r="AQ8" s="3"/>
      <c r="AR8" s="3"/>
      <c r="AU8" s="2"/>
      <c r="AV8" s="2"/>
    </row>
    <row r="9" spans="1:51" ht="24.75" customHeight="1" thickBot="1" x14ac:dyDescent="0.45">
      <c r="A9" s="3"/>
      <c r="B9" s="307"/>
      <c r="C9" s="11"/>
      <c r="D9" s="11"/>
      <c r="E9" s="280" t="s">
        <v>19</v>
      </c>
      <c r="F9" s="280"/>
      <c r="G9" s="11"/>
      <c r="H9" s="11"/>
      <c r="I9" s="281" t="s">
        <v>7</v>
      </c>
      <c r="J9" s="308"/>
      <c r="K9" s="309"/>
      <c r="L9" s="310" t="s">
        <v>24</v>
      </c>
      <c r="M9" s="311"/>
      <c r="N9" s="218"/>
      <c r="O9" s="219"/>
      <c r="P9" s="312" t="s">
        <v>13</v>
      </c>
      <c r="Q9" s="313"/>
      <c r="R9" s="314"/>
      <c r="S9" s="315"/>
      <c r="T9" s="315"/>
      <c r="U9" s="316"/>
      <c r="V9" s="316"/>
      <c r="W9" s="7"/>
      <c r="X9" s="7"/>
      <c r="Y9" s="317"/>
      <c r="Z9" s="317"/>
      <c r="AA9" s="13" t="s">
        <v>25</v>
      </c>
      <c r="AB9" s="14"/>
      <c r="AC9" s="15" t="s">
        <v>4</v>
      </c>
      <c r="AD9" s="15"/>
      <c r="AE9" s="15"/>
      <c r="AF9" s="15"/>
      <c r="AG9" s="16"/>
      <c r="AH9" s="16"/>
      <c r="AI9" s="16"/>
      <c r="AJ9" s="16"/>
      <c r="AK9" s="3"/>
      <c r="AL9" s="3"/>
      <c r="AM9" s="3"/>
      <c r="AN9" s="3"/>
      <c r="AO9" s="3"/>
      <c r="AP9" s="3"/>
      <c r="AQ9" s="3"/>
      <c r="AR9" s="3"/>
      <c r="AU9" s="2"/>
      <c r="AV9" s="2"/>
    </row>
    <row r="10" spans="1:51" ht="24.75" customHeight="1" x14ac:dyDescent="0.4">
      <c r="A10" s="3"/>
      <c r="B10" s="10" t="s">
        <v>26</v>
      </c>
      <c r="C10" s="10"/>
      <c r="D10" s="10"/>
      <c r="E10" s="10"/>
      <c r="F10" s="10"/>
      <c r="G10" s="11"/>
      <c r="H10" s="11"/>
      <c r="I10" s="11"/>
      <c r="J10" s="17" t="s">
        <v>27</v>
      </c>
      <c r="K10" s="18"/>
      <c r="L10" s="19"/>
      <c r="M10" s="10"/>
      <c r="N10" s="16"/>
      <c r="O10" s="16"/>
      <c r="P10" s="16"/>
      <c r="Q10" s="20" t="s">
        <v>28</v>
      </c>
      <c r="R10" s="21" t="s">
        <v>29</v>
      </c>
      <c r="S10" s="22"/>
      <c r="T10" s="22"/>
      <c r="U10" s="22"/>
      <c r="V10" s="22"/>
      <c r="W10" s="16"/>
      <c r="X10" s="16"/>
      <c r="Y10" s="16"/>
      <c r="Z10" s="16"/>
      <c r="AA10" s="14"/>
      <c r="AB10" s="14"/>
      <c r="AC10" s="15" t="s">
        <v>30</v>
      </c>
      <c r="AD10" s="15"/>
      <c r="AE10" s="15"/>
      <c r="AF10" s="15"/>
      <c r="AG10" s="23"/>
      <c r="AH10" s="23"/>
      <c r="AI10" s="23"/>
      <c r="AJ10" s="24" t="s">
        <v>31</v>
      </c>
      <c r="AK10" s="3"/>
      <c r="AL10" s="3"/>
      <c r="AM10" s="3"/>
      <c r="AN10" s="3"/>
      <c r="AO10" s="3"/>
      <c r="AP10" s="3"/>
      <c r="AQ10" s="3"/>
      <c r="AR10" s="3"/>
      <c r="AU10" s="2"/>
      <c r="AV10" s="2"/>
    </row>
    <row r="11" spans="1:51" ht="24.75" hidden="1" customHeight="1" outlineLevel="1" x14ac:dyDescent="0.4">
      <c r="A11" s="3"/>
      <c r="B11" s="25"/>
      <c r="H11" s="26"/>
      <c r="I11"/>
      <c r="J11"/>
      <c r="K11" s="27"/>
      <c r="L11" s="27"/>
      <c r="M11" s="12"/>
      <c r="N11" s="12"/>
      <c r="O11" s="12"/>
      <c r="P11" s="12"/>
      <c r="Q11" s="12"/>
      <c r="R11" s="12"/>
      <c r="S11" s="12"/>
      <c r="T11" s="12"/>
      <c r="U11" s="12"/>
      <c r="V11" s="12"/>
      <c r="W11" s="9"/>
      <c r="X11" s="9"/>
      <c r="Y11" s="9"/>
      <c r="Z11" s="9"/>
      <c r="AA11" s="9"/>
      <c r="AB11" s="9"/>
      <c r="AC11" s="9"/>
      <c r="AD11" s="28"/>
      <c r="AE11" s="28"/>
      <c r="AF11" s="28"/>
      <c r="AG11" s="28"/>
      <c r="AH11" s="28"/>
      <c r="AI11" s="28"/>
      <c r="AJ11" s="28"/>
      <c r="AK11" s="3"/>
      <c r="AL11" s="3"/>
      <c r="AM11" s="3"/>
      <c r="AN11" s="3"/>
      <c r="AO11" s="3"/>
      <c r="AP11" s="3"/>
      <c r="AS11" s="2"/>
      <c r="AT11" s="2"/>
    </row>
    <row r="12" spans="1:51" ht="24.75" hidden="1" customHeight="1" outlineLevel="1" x14ac:dyDescent="0.4">
      <c r="A12" s="3"/>
      <c r="B12" s="29" t="s">
        <v>3</v>
      </c>
      <c r="C12" s="29" t="s">
        <v>6</v>
      </c>
      <c r="D12" s="29" t="s">
        <v>32</v>
      </c>
      <c r="E12" s="29" t="s">
        <v>33</v>
      </c>
      <c r="F12" s="156" t="s">
        <v>34</v>
      </c>
      <c r="G12" s="156"/>
      <c r="H12" s="156"/>
      <c r="I12" s="156"/>
      <c r="J12" s="29" t="s">
        <v>35</v>
      </c>
      <c r="K12" s="30" t="s">
        <v>36</v>
      </c>
      <c r="L12" s="30" t="s">
        <v>27</v>
      </c>
      <c r="M12" s="30" t="s">
        <v>37</v>
      </c>
      <c r="N12" s="3"/>
      <c r="O12" s="3"/>
      <c r="P12" s="216" t="s">
        <v>38</v>
      </c>
      <c r="Q12" s="216"/>
      <c r="R12" s="216"/>
      <c r="S12" s="220" t="s">
        <v>34</v>
      </c>
      <c r="T12" s="221"/>
      <c r="U12" s="221"/>
      <c r="V12" s="222"/>
      <c r="W12" s="216" t="s">
        <v>39</v>
      </c>
      <c r="X12" s="216"/>
      <c r="Y12" s="216"/>
      <c r="Z12" s="216" t="s">
        <v>40</v>
      </c>
      <c r="AA12" s="216"/>
      <c r="AC12" s="3"/>
      <c r="AD12" s="3"/>
      <c r="AE12" s="3"/>
      <c r="AF12" s="3"/>
      <c r="AG12" s="3"/>
      <c r="AH12" s="3"/>
      <c r="AI12" s="3"/>
      <c r="AJ12" s="3"/>
      <c r="AK12" s="3"/>
      <c r="AL12" s="3"/>
      <c r="AM12" s="31" t="s">
        <v>3</v>
      </c>
      <c r="AN12" s="31" t="s">
        <v>41</v>
      </c>
      <c r="AO12" s="31" t="s">
        <v>34</v>
      </c>
      <c r="AP12" s="217" t="s">
        <v>42</v>
      </c>
      <c r="AQ12" s="217"/>
      <c r="AR12" s="217"/>
      <c r="AS12" s="217"/>
      <c r="AT12" s="217"/>
      <c r="AU12" s="3"/>
      <c r="AX12" s="2"/>
      <c r="AY12" s="2"/>
    </row>
    <row r="13" spans="1:51" hidden="1" outlineLevel="1" x14ac:dyDescent="0.4">
      <c r="A13" s="3"/>
      <c r="B13" s="32" t="s">
        <v>43</v>
      </c>
      <c r="C13" s="32" t="s">
        <v>44</v>
      </c>
      <c r="D13" s="32" t="s">
        <v>15</v>
      </c>
      <c r="E13" s="32" t="s">
        <v>16</v>
      </c>
      <c r="F13" s="201" t="str">
        <f>B13&amp;C13&amp;D13&amp;E13</f>
        <v>A型6～12人1・2歳児標準時間</v>
      </c>
      <c r="G13" s="201"/>
      <c r="H13" s="201"/>
      <c r="I13" s="201"/>
      <c r="J13" s="33">
        <v>159310</v>
      </c>
      <c r="K13" s="33">
        <v>1470</v>
      </c>
      <c r="L13" s="33">
        <v>0</v>
      </c>
      <c r="M13" s="33">
        <v>0</v>
      </c>
      <c r="N13" s="3"/>
      <c r="O13" s="3"/>
      <c r="P13" s="217"/>
      <c r="Q13" s="217"/>
      <c r="R13" s="217"/>
      <c r="S13" s="223"/>
      <c r="T13" s="224"/>
      <c r="U13" s="224"/>
      <c r="V13" s="225"/>
      <c r="W13" s="217"/>
      <c r="X13" s="217"/>
      <c r="Y13" s="217"/>
      <c r="Z13" s="217"/>
      <c r="AA13" s="217"/>
      <c r="AB13" s="3"/>
      <c r="AC13" s="215" t="s">
        <v>45</v>
      </c>
      <c r="AD13" s="215"/>
      <c r="AE13" s="206" t="b">
        <f>IF(W4="あり",TRUE,FALSE)</f>
        <v>0</v>
      </c>
      <c r="AF13" s="206"/>
      <c r="AG13" s="3"/>
      <c r="AH13" s="3" t="s">
        <v>46</v>
      </c>
      <c r="AI13" s="3"/>
      <c r="AJ13" s="3"/>
      <c r="AK13" s="3"/>
      <c r="AM13" s="34" t="s">
        <v>43</v>
      </c>
      <c r="AN13" s="35" t="s">
        <v>47</v>
      </c>
      <c r="AO13" s="35" t="str">
        <f>AM13&amp;AN13</f>
        <v>A型300人未満</v>
      </c>
      <c r="AP13" s="212">
        <v>1524000</v>
      </c>
      <c r="AQ13" s="212"/>
      <c r="AR13" s="212"/>
      <c r="AS13" s="212"/>
      <c r="AT13" s="212"/>
      <c r="AW13" s="2"/>
      <c r="AX13" s="2"/>
    </row>
    <row r="14" spans="1:51" hidden="1" outlineLevel="1" x14ac:dyDescent="0.4">
      <c r="A14" s="3"/>
      <c r="B14" s="32" t="s">
        <v>43</v>
      </c>
      <c r="C14" s="32" t="s">
        <v>44</v>
      </c>
      <c r="D14" s="32" t="s">
        <v>15</v>
      </c>
      <c r="E14" s="32" t="s">
        <v>48</v>
      </c>
      <c r="F14" s="201" t="str">
        <f t="shared" ref="F14:F27" si="0">B14&amp;C14&amp;D14&amp;E14</f>
        <v>A型6～12人1・2歳児短時間</v>
      </c>
      <c r="G14" s="201"/>
      <c r="H14" s="201"/>
      <c r="I14" s="201"/>
      <c r="J14" s="33">
        <v>154690</v>
      </c>
      <c r="K14" s="33">
        <v>1440</v>
      </c>
      <c r="L14" s="33">
        <v>0</v>
      </c>
      <c r="M14" s="33">
        <v>0</v>
      </c>
      <c r="N14" s="3"/>
      <c r="O14" s="32" t="s">
        <v>43</v>
      </c>
      <c r="P14" s="206" t="s">
        <v>49</v>
      </c>
      <c r="Q14" s="206"/>
      <c r="R14" s="206"/>
      <c r="S14" s="207" t="str">
        <f>O14&amp;P14</f>
        <v>A型～210人</v>
      </c>
      <c r="T14" s="208"/>
      <c r="U14" s="208"/>
      <c r="V14" s="209"/>
      <c r="W14" s="207">
        <v>247100</v>
      </c>
      <c r="X14" s="209"/>
      <c r="Y14" s="36" t="s">
        <v>50</v>
      </c>
      <c r="Z14" s="206">
        <v>2470</v>
      </c>
      <c r="AA14" s="206"/>
      <c r="AB14" s="3"/>
      <c r="AC14" s="215" t="s">
        <v>51</v>
      </c>
      <c r="AD14" s="215"/>
      <c r="AE14" s="206" t="b">
        <f>IF(AG4="一般",TRUE,FALSE)</f>
        <v>0</v>
      </c>
      <c r="AF14" s="206"/>
      <c r="AG14" s="3"/>
      <c r="AH14" s="3" t="s">
        <v>52</v>
      </c>
      <c r="AI14" s="3"/>
      <c r="AJ14" s="3"/>
      <c r="AK14" s="3"/>
      <c r="AM14" s="34" t="s">
        <v>43</v>
      </c>
      <c r="AN14" s="35" t="s">
        <v>53</v>
      </c>
      <c r="AO14" s="35" t="str">
        <f t="shared" ref="AO14:AO27" si="1">AM14&amp;AN14</f>
        <v>A型300人以上900人未満</v>
      </c>
      <c r="AP14" s="212">
        <v>1680000</v>
      </c>
      <c r="AQ14" s="212"/>
      <c r="AR14" s="212"/>
      <c r="AS14" s="212"/>
      <c r="AT14" s="212"/>
    </row>
    <row r="15" spans="1:51" hidden="1" outlineLevel="1" x14ac:dyDescent="0.4">
      <c r="A15" s="3"/>
      <c r="B15" s="32" t="s">
        <v>43</v>
      </c>
      <c r="C15" s="32" t="s">
        <v>44</v>
      </c>
      <c r="D15" s="32" t="s">
        <v>22</v>
      </c>
      <c r="E15" s="32" t="s">
        <v>16</v>
      </c>
      <c r="F15" s="201" t="str">
        <f t="shared" si="0"/>
        <v>A型6～12人0歳児標準時間</v>
      </c>
      <c r="G15" s="201"/>
      <c r="H15" s="201"/>
      <c r="I15" s="201"/>
      <c r="J15" s="33">
        <v>229520</v>
      </c>
      <c r="K15" s="33">
        <v>2190</v>
      </c>
      <c r="L15" s="33">
        <v>0</v>
      </c>
      <c r="M15" s="33">
        <v>0</v>
      </c>
      <c r="N15" s="3"/>
      <c r="O15" s="32" t="s">
        <v>43</v>
      </c>
      <c r="P15" s="206" t="s">
        <v>54</v>
      </c>
      <c r="Q15" s="206"/>
      <c r="R15" s="206"/>
      <c r="S15" s="207" t="str">
        <f t="shared" ref="S15:S41" si="2">O15&amp;P15</f>
        <v>A型211～279人</v>
      </c>
      <c r="T15" s="208"/>
      <c r="U15" s="208"/>
      <c r="V15" s="209"/>
      <c r="W15" s="207">
        <v>264300</v>
      </c>
      <c r="X15" s="209"/>
      <c r="Y15" s="36" t="s">
        <v>50</v>
      </c>
      <c r="Z15" s="206">
        <v>2640</v>
      </c>
      <c r="AA15" s="206"/>
      <c r="AB15" s="3"/>
      <c r="AC15" s="215" t="s">
        <v>55</v>
      </c>
      <c r="AD15" s="215"/>
      <c r="AE15" s="206" t="b">
        <f>IF(W10="あり",TRUE,FALSE)</f>
        <v>0</v>
      </c>
      <c r="AF15" s="206"/>
      <c r="AG15" s="3"/>
      <c r="AH15" s="3" t="s">
        <v>56</v>
      </c>
      <c r="AI15" s="3"/>
      <c r="AJ15" s="3"/>
      <c r="AK15" s="3"/>
      <c r="AM15" s="34" t="s">
        <v>43</v>
      </c>
      <c r="AN15" s="35" t="s">
        <v>57</v>
      </c>
      <c r="AO15" s="35" t="str">
        <f t="shared" si="1"/>
        <v>A型900人以上1,500人未満</v>
      </c>
      <c r="AP15" s="212">
        <v>3020000</v>
      </c>
      <c r="AQ15" s="212"/>
      <c r="AR15" s="212"/>
      <c r="AS15" s="212"/>
      <c r="AT15" s="212"/>
    </row>
    <row r="16" spans="1:51" hidden="1" outlineLevel="1" x14ac:dyDescent="0.4">
      <c r="A16" s="3"/>
      <c r="B16" s="32" t="s">
        <v>43</v>
      </c>
      <c r="C16" s="32" t="s">
        <v>44</v>
      </c>
      <c r="D16" s="32" t="s">
        <v>22</v>
      </c>
      <c r="E16" s="32" t="s">
        <v>48</v>
      </c>
      <c r="F16" s="201" t="str">
        <f t="shared" si="0"/>
        <v>A型6～12人0歳児短時間</v>
      </c>
      <c r="G16" s="201"/>
      <c r="H16" s="201"/>
      <c r="I16" s="201"/>
      <c r="J16" s="33">
        <v>224900</v>
      </c>
      <c r="K16" s="33">
        <v>2140</v>
      </c>
      <c r="L16" s="33">
        <v>0</v>
      </c>
      <c r="M16" s="33">
        <v>0</v>
      </c>
      <c r="N16" s="3"/>
      <c r="O16" s="32" t="s">
        <v>43</v>
      </c>
      <c r="P16" s="206" t="s">
        <v>58</v>
      </c>
      <c r="Q16" s="206"/>
      <c r="R16" s="206"/>
      <c r="S16" s="207" t="str">
        <f t="shared" si="2"/>
        <v>A型280～349人</v>
      </c>
      <c r="T16" s="208"/>
      <c r="U16" s="208"/>
      <c r="V16" s="209"/>
      <c r="W16" s="207">
        <v>298700</v>
      </c>
      <c r="X16" s="209"/>
      <c r="Y16" s="36" t="s">
        <v>50</v>
      </c>
      <c r="Z16" s="206">
        <v>2980</v>
      </c>
      <c r="AA16" s="206"/>
      <c r="AB16" s="3"/>
      <c r="AC16" s="215" t="s">
        <v>59</v>
      </c>
      <c r="AD16" s="215"/>
      <c r="AE16" s="206" t="b">
        <f>IF(SUM(G8:H9)&gt;=3,TRUE,FALSE)</f>
        <v>0</v>
      </c>
      <c r="AF16" s="206"/>
      <c r="AG16" s="3"/>
      <c r="AH16" s="3" t="s">
        <v>60</v>
      </c>
      <c r="AI16" s="3"/>
      <c r="AJ16" s="3"/>
      <c r="AK16" s="3"/>
      <c r="AM16" s="34" t="s">
        <v>43</v>
      </c>
      <c r="AN16" s="35" t="s">
        <v>61</v>
      </c>
      <c r="AO16" s="35" t="str">
        <f t="shared" si="1"/>
        <v>A型1,500人以上2,100人未満</v>
      </c>
      <c r="AP16" s="212">
        <v>4370000</v>
      </c>
      <c r="AQ16" s="212"/>
      <c r="AR16" s="212"/>
      <c r="AS16" s="212"/>
      <c r="AT16" s="212"/>
    </row>
    <row r="17" spans="1:46" hidden="1" outlineLevel="1" x14ac:dyDescent="0.4">
      <c r="A17" s="3"/>
      <c r="B17" s="32" t="s">
        <v>43</v>
      </c>
      <c r="C17" s="32" t="s">
        <v>62</v>
      </c>
      <c r="D17" s="32" t="s">
        <v>15</v>
      </c>
      <c r="E17" s="32" t="s">
        <v>16</v>
      </c>
      <c r="F17" s="201" t="str">
        <f t="shared" si="0"/>
        <v>A型13～19人1・2歳児標準時間</v>
      </c>
      <c r="G17" s="201"/>
      <c r="H17" s="201"/>
      <c r="I17" s="201"/>
      <c r="J17" s="33">
        <v>130350</v>
      </c>
      <c r="K17" s="33">
        <v>1200</v>
      </c>
      <c r="L17" s="33">
        <v>0</v>
      </c>
      <c r="M17" s="33">
        <v>0</v>
      </c>
      <c r="N17" s="3"/>
      <c r="O17" s="32" t="s">
        <v>43</v>
      </c>
      <c r="P17" s="206" t="s">
        <v>63</v>
      </c>
      <c r="Q17" s="206"/>
      <c r="R17" s="206"/>
      <c r="S17" s="207" t="str">
        <f t="shared" si="2"/>
        <v>A型350～419人</v>
      </c>
      <c r="T17" s="208"/>
      <c r="U17" s="208"/>
      <c r="V17" s="209"/>
      <c r="W17" s="207">
        <v>333100</v>
      </c>
      <c r="X17" s="209"/>
      <c r="Y17" s="36" t="s">
        <v>50</v>
      </c>
      <c r="Z17" s="206">
        <v>3330</v>
      </c>
      <c r="AA17" s="206"/>
      <c r="AB17" s="3"/>
      <c r="AC17" s="215" t="s">
        <v>64</v>
      </c>
      <c r="AD17" s="215"/>
      <c r="AE17" s="206" t="b">
        <f>IF(SUM(N8:O9)&gt;=1,TRUE,FALSE)</f>
        <v>0</v>
      </c>
      <c r="AF17" s="206"/>
      <c r="AG17" s="3"/>
      <c r="AH17" s="3"/>
      <c r="AI17" s="3"/>
      <c r="AJ17" s="3"/>
      <c r="AK17" s="3"/>
      <c r="AM17" s="34" t="s">
        <v>43</v>
      </c>
      <c r="AN17" s="35" t="s">
        <v>65</v>
      </c>
      <c r="AO17" s="35" t="str">
        <f t="shared" si="1"/>
        <v>A型2,100人以上2,700人未満</v>
      </c>
      <c r="AP17" s="212">
        <v>5710000</v>
      </c>
      <c r="AQ17" s="212"/>
      <c r="AR17" s="212"/>
      <c r="AS17" s="212"/>
      <c r="AT17" s="212"/>
    </row>
    <row r="18" spans="1:46" hidden="1" outlineLevel="1" x14ac:dyDescent="0.4">
      <c r="A18" s="3"/>
      <c r="B18" s="32" t="s">
        <v>43</v>
      </c>
      <c r="C18" s="32" t="s">
        <v>62</v>
      </c>
      <c r="D18" s="32" t="s">
        <v>15</v>
      </c>
      <c r="E18" s="32" t="s">
        <v>48</v>
      </c>
      <c r="F18" s="201" t="str">
        <f t="shared" si="0"/>
        <v>A型13～19人1・2歳児短時間</v>
      </c>
      <c r="G18" s="201"/>
      <c r="H18" s="201"/>
      <c r="I18" s="201"/>
      <c r="J18" s="33">
        <v>127430</v>
      </c>
      <c r="K18" s="33">
        <v>1170</v>
      </c>
      <c r="L18" s="33">
        <v>0</v>
      </c>
      <c r="M18" s="33">
        <v>0</v>
      </c>
      <c r="N18" s="3"/>
      <c r="O18" s="32" t="s">
        <v>43</v>
      </c>
      <c r="P18" s="206" t="s">
        <v>66</v>
      </c>
      <c r="Q18" s="206"/>
      <c r="R18" s="206"/>
      <c r="S18" s="207" t="str">
        <f t="shared" si="2"/>
        <v>A型420～489人</v>
      </c>
      <c r="T18" s="208"/>
      <c r="U18" s="208"/>
      <c r="V18" s="209"/>
      <c r="W18" s="207">
        <v>367500</v>
      </c>
      <c r="X18" s="209"/>
      <c r="Y18" s="36" t="s">
        <v>50</v>
      </c>
      <c r="Z18" s="206">
        <v>3670</v>
      </c>
      <c r="AA18" s="206"/>
      <c r="AB18" s="3"/>
      <c r="AC18" s="3"/>
      <c r="AD18" s="3"/>
      <c r="AE18" s="3"/>
      <c r="AF18" s="3"/>
      <c r="AG18" s="3"/>
      <c r="AH18" s="3"/>
      <c r="AI18" s="3"/>
      <c r="AJ18" s="3"/>
      <c r="AK18" s="3"/>
      <c r="AM18" s="34" t="s">
        <v>43</v>
      </c>
      <c r="AN18" s="35" t="s">
        <v>67</v>
      </c>
      <c r="AO18" s="35" t="str">
        <f t="shared" si="1"/>
        <v>A型2,700人以上3,300人未満</v>
      </c>
      <c r="AP18" s="212">
        <v>7060000</v>
      </c>
      <c r="AQ18" s="212"/>
      <c r="AR18" s="212"/>
      <c r="AS18" s="212"/>
      <c r="AT18" s="212"/>
    </row>
    <row r="19" spans="1:46" hidden="1" outlineLevel="1" x14ac:dyDescent="0.4">
      <c r="A19" s="3"/>
      <c r="B19" s="32" t="s">
        <v>43</v>
      </c>
      <c r="C19" s="32" t="s">
        <v>62</v>
      </c>
      <c r="D19" s="32" t="s">
        <v>22</v>
      </c>
      <c r="E19" s="32" t="s">
        <v>16</v>
      </c>
      <c r="F19" s="201" t="str">
        <f t="shared" si="0"/>
        <v>A型13～19人0歳児標準時間</v>
      </c>
      <c r="G19" s="201"/>
      <c r="H19" s="201"/>
      <c r="I19" s="201"/>
      <c r="J19" s="33">
        <v>200560</v>
      </c>
      <c r="K19" s="33">
        <v>1900</v>
      </c>
      <c r="L19" s="33">
        <v>0</v>
      </c>
      <c r="M19" s="33">
        <v>0</v>
      </c>
      <c r="N19" s="3"/>
      <c r="O19" s="32" t="s">
        <v>43</v>
      </c>
      <c r="P19" s="206" t="s">
        <v>68</v>
      </c>
      <c r="Q19" s="206"/>
      <c r="R19" s="206"/>
      <c r="S19" s="207" t="str">
        <f t="shared" si="2"/>
        <v>A型490～559人</v>
      </c>
      <c r="T19" s="208"/>
      <c r="U19" s="208"/>
      <c r="V19" s="209"/>
      <c r="W19" s="207">
        <v>401900</v>
      </c>
      <c r="X19" s="209"/>
      <c r="Y19" s="36" t="s">
        <v>50</v>
      </c>
      <c r="Z19" s="206">
        <v>4010</v>
      </c>
      <c r="AA19" s="206"/>
      <c r="AB19" s="3"/>
      <c r="AC19" s="213" t="s">
        <v>69</v>
      </c>
      <c r="AD19" s="213"/>
      <c r="AE19" s="213"/>
      <c r="AF19" s="213" t="s">
        <v>34</v>
      </c>
      <c r="AG19" s="213"/>
      <c r="AH19" s="213"/>
      <c r="AI19" s="213"/>
      <c r="AJ19" s="214" t="s">
        <v>70</v>
      </c>
      <c r="AK19" s="214"/>
      <c r="AM19" s="34" t="s">
        <v>43</v>
      </c>
      <c r="AN19" s="35" t="s">
        <v>71</v>
      </c>
      <c r="AO19" s="35" t="str">
        <f t="shared" si="1"/>
        <v>A型3,300人以上3,900人未満</v>
      </c>
      <c r="AP19" s="212">
        <v>8400000</v>
      </c>
      <c r="AQ19" s="212"/>
      <c r="AR19" s="212"/>
      <c r="AS19" s="212"/>
      <c r="AT19" s="212"/>
    </row>
    <row r="20" spans="1:46" hidden="1" outlineLevel="1" x14ac:dyDescent="0.4">
      <c r="A20" s="3"/>
      <c r="B20" s="32" t="s">
        <v>43</v>
      </c>
      <c r="C20" s="32" t="s">
        <v>62</v>
      </c>
      <c r="D20" s="32" t="s">
        <v>22</v>
      </c>
      <c r="E20" s="32" t="s">
        <v>48</v>
      </c>
      <c r="F20" s="201" t="str">
        <f t="shared" si="0"/>
        <v>A型13～19人0歳児短時間</v>
      </c>
      <c r="G20" s="201"/>
      <c r="H20" s="201"/>
      <c r="I20" s="201"/>
      <c r="J20" s="33">
        <v>197640</v>
      </c>
      <c r="K20" s="33">
        <v>1870</v>
      </c>
      <c r="L20" s="33">
        <v>0</v>
      </c>
      <c r="M20" s="33">
        <v>0</v>
      </c>
      <c r="N20" s="3"/>
      <c r="O20" s="32" t="s">
        <v>43</v>
      </c>
      <c r="P20" s="206" t="s">
        <v>72</v>
      </c>
      <c r="Q20" s="206"/>
      <c r="R20" s="206"/>
      <c r="S20" s="207" t="str">
        <f t="shared" si="2"/>
        <v>A型560～629人</v>
      </c>
      <c r="T20" s="208"/>
      <c r="U20" s="208"/>
      <c r="V20" s="209"/>
      <c r="W20" s="207">
        <v>436300</v>
      </c>
      <c r="X20" s="209"/>
      <c r="Y20" s="36" t="s">
        <v>50</v>
      </c>
      <c r="Z20" s="206">
        <v>4360</v>
      </c>
      <c r="AA20" s="206"/>
      <c r="AB20" s="3"/>
      <c r="AC20" s="206" t="s">
        <v>46</v>
      </c>
      <c r="AD20" s="206"/>
      <c r="AE20" s="206"/>
      <c r="AF20" s="206" t="str">
        <f>B20&amp;AC20</f>
        <v>A型30分延長</v>
      </c>
      <c r="AG20" s="206"/>
      <c r="AH20" s="206"/>
      <c r="AI20" s="206"/>
      <c r="AJ20" s="210">
        <v>300000</v>
      </c>
      <c r="AK20" s="211"/>
      <c r="AM20" s="34" t="s">
        <v>43</v>
      </c>
      <c r="AN20" s="35" t="s">
        <v>73</v>
      </c>
      <c r="AO20" s="35" t="str">
        <f t="shared" si="1"/>
        <v>A型3,900人以上</v>
      </c>
      <c r="AP20" s="212">
        <v>9740000</v>
      </c>
      <c r="AQ20" s="212"/>
      <c r="AR20" s="212"/>
      <c r="AS20" s="212"/>
      <c r="AT20" s="212"/>
    </row>
    <row r="21" spans="1:46" hidden="1" outlineLevel="1" x14ac:dyDescent="0.4">
      <c r="A21" s="3"/>
      <c r="B21" s="32" t="s">
        <v>74</v>
      </c>
      <c r="C21" s="32" t="s">
        <v>44</v>
      </c>
      <c r="D21" s="32" t="s">
        <v>15</v>
      </c>
      <c r="E21" s="32" t="s">
        <v>16</v>
      </c>
      <c r="F21" s="201" t="str">
        <f t="shared" si="0"/>
        <v>B型6～12人1・2歳児標準時間</v>
      </c>
      <c r="G21" s="201"/>
      <c r="H21" s="201"/>
      <c r="I21" s="201"/>
      <c r="J21" s="33">
        <v>139130</v>
      </c>
      <c r="K21" s="33">
        <v>1280</v>
      </c>
      <c r="L21" s="33">
        <v>10060</v>
      </c>
      <c r="M21" s="37">
        <v>100</v>
      </c>
      <c r="N21" s="3"/>
      <c r="O21" s="32" t="s">
        <v>43</v>
      </c>
      <c r="P21" s="206" t="s">
        <v>75</v>
      </c>
      <c r="Q21" s="206"/>
      <c r="R21" s="206"/>
      <c r="S21" s="207" t="str">
        <f t="shared" si="2"/>
        <v>A型630～699人</v>
      </c>
      <c r="T21" s="208"/>
      <c r="U21" s="208"/>
      <c r="V21" s="209"/>
      <c r="W21" s="207">
        <v>470800</v>
      </c>
      <c r="X21" s="209"/>
      <c r="Y21" s="36" t="s">
        <v>50</v>
      </c>
      <c r="Z21" s="206">
        <v>4700</v>
      </c>
      <c r="AA21" s="206"/>
      <c r="AB21" s="3"/>
      <c r="AC21" s="206" t="s">
        <v>46</v>
      </c>
      <c r="AD21" s="206"/>
      <c r="AE21" s="206"/>
      <c r="AF21" s="206" t="str">
        <f>B21&amp;AC21</f>
        <v>B型30分延長</v>
      </c>
      <c r="AG21" s="206"/>
      <c r="AH21" s="206"/>
      <c r="AI21" s="206"/>
      <c r="AJ21" s="210">
        <v>300000</v>
      </c>
      <c r="AK21" s="211"/>
      <c r="AM21" s="32" t="s">
        <v>74</v>
      </c>
      <c r="AN21" s="35" t="s">
        <v>47</v>
      </c>
      <c r="AO21" s="35" t="str">
        <f t="shared" si="1"/>
        <v>B型300人未満</v>
      </c>
      <c r="AP21" s="212">
        <v>1378000</v>
      </c>
      <c r="AQ21" s="212"/>
      <c r="AR21" s="212"/>
      <c r="AS21" s="212"/>
      <c r="AT21" s="212"/>
    </row>
    <row r="22" spans="1:46" hidden="1" outlineLevel="1" x14ac:dyDescent="0.4">
      <c r="A22" s="3"/>
      <c r="B22" s="32" t="s">
        <v>74</v>
      </c>
      <c r="C22" s="32" t="s">
        <v>44</v>
      </c>
      <c r="D22" s="32" t="s">
        <v>15</v>
      </c>
      <c r="E22" s="32" t="s">
        <v>48</v>
      </c>
      <c r="F22" s="201" t="str">
        <f t="shared" si="0"/>
        <v>B型6～12人1・2歳児短時間</v>
      </c>
      <c r="G22" s="201"/>
      <c r="H22" s="201"/>
      <c r="I22" s="201"/>
      <c r="J22" s="33">
        <v>134560</v>
      </c>
      <c r="K22" s="33">
        <v>1240</v>
      </c>
      <c r="L22" s="33">
        <v>10060</v>
      </c>
      <c r="M22" s="37">
        <v>100</v>
      </c>
      <c r="N22" s="3"/>
      <c r="O22" s="32" t="s">
        <v>43</v>
      </c>
      <c r="P22" s="206" t="s">
        <v>76</v>
      </c>
      <c r="Q22" s="206"/>
      <c r="R22" s="206"/>
      <c r="S22" s="207" t="str">
        <f t="shared" si="2"/>
        <v>A型700～769人</v>
      </c>
      <c r="T22" s="208"/>
      <c r="U22" s="208"/>
      <c r="V22" s="209"/>
      <c r="W22" s="207">
        <v>505200</v>
      </c>
      <c r="X22" s="209"/>
      <c r="Y22" s="36" t="s">
        <v>50</v>
      </c>
      <c r="Z22" s="206">
        <v>5050</v>
      </c>
      <c r="AA22" s="206"/>
      <c r="AB22" s="3"/>
      <c r="AC22" s="206" t="s">
        <v>52</v>
      </c>
      <c r="AD22" s="206"/>
      <c r="AE22" s="206"/>
      <c r="AF22" s="206" t="str">
        <f>B20&amp;AC22</f>
        <v>A型1時間延長</v>
      </c>
      <c r="AG22" s="206"/>
      <c r="AH22" s="206"/>
      <c r="AI22" s="206"/>
      <c r="AJ22" s="210">
        <v>1192000</v>
      </c>
      <c r="AK22" s="211"/>
      <c r="AM22" s="32" t="s">
        <v>74</v>
      </c>
      <c r="AN22" s="35" t="s">
        <v>53</v>
      </c>
      <c r="AO22" s="35" t="str">
        <f t="shared" si="1"/>
        <v>B型300人以上900人未満</v>
      </c>
      <c r="AP22" s="212">
        <v>1610000</v>
      </c>
      <c r="AQ22" s="212"/>
      <c r="AR22" s="212"/>
      <c r="AS22" s="212"/>
      <c r="AT22" s="212"/>
    </row>
    <row r="23" spans="1:46" hidden="1" outlineLevel="1" x14ac:dyDescent="0.4">
      <c r="A23" s="3"/>
      <c r="B23" s="32" t="s">
        <v>74</v>
      </c>
      <c r="C23" s="32" t="s">
        <v>44</v>
      </c>
      <c r="D23" s="32" t="s">
        <v>22</v>
      </c>
      <c r="E23" s="32" t="s">
        <v>16</v>
      </c>
      <c r="F23" s="201" t="str">
        <f t="shared" si="0"/>
        <v>B型6～12人0歳児標準時間</v>
      </c>
      <c r="G23" s="201"/>
      <c r="H23" s="201"/>
      <c r="I23" s="201"/>
      <c r="J23" s="33">
        <v>195980</v>
      </c>
      <c r="K23" s="33">
        <v>1840</v>
      </c>
      <c r="L23" s="33">
        <v>16770</v>
      </c>
      <c r="M23" s="37">
        <v>170</v>
      </c>
      <c r="N23" s="3"/>
      <c r="O23" s="32" t="s">
        <v>43</v>
      </c>
      <c r="P23" s="206" t="s">
        <v>77</v>
      </c>
      <c r="Q23" s="206"/>
      <c r="R23" s="206"/>
      <c r="S23" s="207" t="str">
        <f t="shared" si="2"/>
        <v>A型770～839人</v>
      </c>
      <c r="T23" s="208"/>
      <c r="U23" s="208"/>
      <c r="V23" s="209"/>
      <c r="W23" s="207">
        <v>539600</v>
      </c>
      <c r="X23" s="209"/>
      <c r="Y23" s="36" t="s">
        <v>50</v>
      </c>
      <c r="Z23" s="206">
        <v>5390</v>
      </c>
      <c r="AA23" s="206"/>
      <c r="AB23" s="3"/>
      <c r="AC23" s="206" t="s">
        <v>52</v>
      </c>
      <c r="AD23" s="206"/>
      <c r="AE23" s="206"/>
      <c r="AF23" s="206" t="str">
        <f>B23&amp;AC23</f>
        <v>B型1時間延長</v>
      </c>
      <c r="AG23" s="206"/>
      <c r="AH23" s="206"/>
      <c r="AI23" s="206"/>
      <c r="AJ23" s="210">
        <v>1192000</v>
      </c>
      <c r="AK23" s="211"/>
      <c r="AM23" s="32" t="s">
        <v>74</v>
      </c>
      <c r="AN23" s="35" t="s">
        <v>57</v>
      </c>
      <c r="AO23" s="35" t="str">
        <f t="shared" si="1"/>
        <v>B型900人以上1,500人未満</v>
      </c>
      <c r="AP23" s="212">
        <v>2900000</v>
      </c>
      <c r="AQ23" s="212"/>
      <c r="AR23" s="212"/>
      <c r="AS23" s="212"/>
      <c r="AT23" s="212"/>
    </row>
    <row r="24" spans="1:46" hidden="1" outlineLevel="1" x14ac:dyDescent="0.4">
      <c r="A24" s="3"/>
      <c r="B24" s="32" t="s">
        <v>74</v>
      </c>
      <c r="C24" s="32" t="s">
        <v>44</v>
      </c>
      <c r="D24" s="32" t="s">
        <v>22</v>
      </c>
      <c r="E24" s="32" t="s">
        <v>48</v>
      </c>
      <c r="F24" s="201" t="str">
        <f t="shared" si="0"/>
        <v>B型6～12人0歳児短時間</v>
      </c>
      <c r="G24" s="201"/>
      <c r="H24" s="201"/>
      <c r="I24" s="201"/>
      <c r="J24" s="33">
        <v>191350</v>
      </c>
      <c r="K24" s="33">
        <v>1800</v>
      </c>
      <c r="L24" s="33">
        <v>16770</v>
      </c>
      <c r="M24" s="37">
        <v>170</v>
      </c>
      <c r="N24" s="3"/>
      <c r="O24" s="32" t="s">
        <v>43</v>
      </c>
      <c r="P24" s="206" t="s">
        <v>78</v>
      </c>
      <c r="Q24" s="206"/>
      <c r="R24" s="206"/>
      <c r="S24" s="207" t="str">
        <f t="shared" si="2"/>
        <v>A型840～909人</v>
      </c>
      <c r="T24" s="208"/>
      <c r="U24" s="208"/>
      <c r="V24" s="209"/>
      <c r="W24" s="207">
        <v>574000</v>
      </c>
      <c r="X24" s="209"/>
      <c r="Y24" s="36" t="s">
        <v>50</v>
      </c>
      <c r="Z24" s="206">
        <v>5740</v>
      </c>
      <c r="AA24" s="206"/>
      <c r="AB24" s="3"/>
      <c r="AC24" s="206" t="s">
        <v>56</v>
      </c>
      <c r="AD24" s="206"/>
      <c r="AE24" s="206"/>
      <c r="AF24" s="206" t="str">
        <f>B19&amp;AC24</f>
        <v>A型2～3時間延長</v>
      </c>
      <c r="AG24" s="206"/>
      <c r="AH24" s="206"/>
      <c r="AI24" s="206"/>
      <c r="AJ24" s="210">
        <v>1488000</v>
      </c>
      <c r="AK24" s="211"/>
      <c r="AM24" s="32" t="s">
        <v>74</v>
      </c>
      <c r="AN24" s="35" t="s">
        <v>61</v>
      </c>
      <c r="AO24" s="35" t="str">
        <f t="shared" si="1"/>
        <v>B型1,500人以上2,100人未満</v>
      </c>
      <c r="AP24" s="212">
        <v>4190000</v>
      </c>
      <c r="AQ24" s="212"/>
      <c r="AR24" s="212"/>
      <c r="AS24" s="212"/>
      <c r="AT24" s="212"/>
    </row>
    <row r="25" spans="1:46" hidden="1" outlineLevel="1" x14ac:dyDescent="0.4">
      <c r="A25" s="3"/>
      <c r="B25" s="32" t="s">
        <v>74</v>
      </c>
      <c r="C25" s="32" t="s">
        <v>62</v>
      </c>
      <c r="D25" s="32" t="s">
        <v>15</v>
      </c>
      <c r="E25" s="32" t="s">
        <v>16</v>
      </c>
      <c r="F25" s="201" t="str">
        <f t="shared" si="0"/>
        <v>B型13～19人1・2歳児標準時間</v>
      </c>
      <c r="G25" s="201"/>
      <c r="H25" s="201"/>
      <c r="I25" s="201"/>
      <c r="J25" s="33">
        <v>112640</v>
      </c>
      <c r="K25" s="33">
        <v>1020</v>
      </c>
      <c r="L25" s="33">
        <v>8890</v>
      </c>
      <c r="M25" s="37">
        <v>90</v>
      </c>
      <c r="N25" s="3"/>
      <c r="O25" s="32" t="s">
        <v>43</v>
      </c>
      <c r="P25" s="206" t="s">
        <v>79</v>
      </c>
      <c r="Q25" s="206"/>
      <c r="R25" s="206"/>
      <c r="S25" s="207" t="str">
        <f t="shared" si="2"/>
        <v>A型910～979人</v>
      </c>
      <c r="T25" s="208"/>
      <c r="U25" s="208"/>
      <c r="V25" s="209"/>
      <c r="W25" s="207">
        <v>608400</v>
      </c>
      <c r="X25" s="209"/>
      <c r="Y25" s="36" t="s">
        <v>50</v>
      </c>
      <c r="Z25" s="206">
        <v>6080</v>
      </c>
      <c r="AA25" s="206"/>
      <c r="AB25" s="3"/>
      <c r="AC25" s="206" t="s">
        <v>56</v>
      </c>
      <c r="AD25" s="206"/>
      <c r="AE25" s="206"/>
      <c r="AF25" s="206" t="str">
        <f>B25&amp;AC25</f>
        <v>B型2～3時間延長</v>
      </c>
      <c r="AG25" s="206"/>
      <c r="AH25" s="206"/>
      <c r="AI25" s="206"/>
      <c r="AJ25" s="210">
        <v>1488000</v>
      </c>
      <c r="AK25" s="211"/>
      <c r="AM25" s="32" t="s">
        <v>74</v>
      </c>
      <c r="AN25" s="35" t="s">
        <v>65</v>
      </c>
      <c r="AO25" s="35" t="str">
        <f t="shared" si="1"/>
        <v>B型2,100人以上2,700人未満</v>
      </c>
      <c r="AP25" s="212">
        <v>5480000</v>
      </c>
      <c r="AQ25" s="212"/>
      <c r="AR25" s="212"/>
      <c r="AS25" s="212"/>
      <c r="AT25" s="212"/>
    </row>
    <row r="26" spans="1:46" hidden="1" outlineLevel="1" x14ac:dyDescent="0.4">
      <c r="A26" s="3"/>
      <c r="B26" s="32" t="s">
        <v>74</v>
      </c>
      <c r="C26" s="32" t="s">
        <v>62</v>
      </c>
      <c r="D26" s="32" t="s">
        <v>15</v>
      </c>
      <c r="E26" s="32" t="s">
        <v>48</v>
      </c>
      <c r="F26" s="201" t="str">
        <f t="shared" si="0"/>
        <v>B型13～19人1・2歳児短時間</v>
      </c>
      <c r="G26" s="201"/>
      <c r="H26" s="201"/>
      <c r="I26" s="201"/>
      <c r="J26" s="33">
        <v>109720</v>
      </c>
      <c r="K26" s="33">
        <v>990</v>
      </c>
      <c r="L26" s="33">
        <v>8890</v>
      </c>
      <c r="M26" s="37">
        <v>90</v>
      </c>
      <c r="N26" s="3"/>
      <c r="O26" s="32" t="s">
        <v>43</v>
      </c>
      <c r="P26" s="206" t="s">
        <v>80</v>
      </c>
      <c r="Q26" s="206"/>
      <c r="R26" s="206"/>
      <c r="S26" s="207" t="str">
        <f t="shared" si="2"/>
        <v>A型980～1,049人</v>
      </c>
      <c r="T26" s="208"/>
      <c r="U26" s="208"/>
      <c r="V26" s="209"/>
      <c r="W26" s="207">
        <v>642800</v>
      </c>
      <c r="X26" s="209"/>
      <c r="Y26" s="36" t="s">
        <v>50</v>
      </c>
      <c r="Z26" s="206">
        <v>6420</v>
      </c>
      <c r="AA26" s="206"/>
      <c r="AB26" s="3"/>
      <c r="AC26" s="206" t="s">
        <v>60</v>
      </c>
      <c r="AD26" s="206"/>
      <c r="AE26" s="206"/>
      <c r="AF26" s="206" t="str">
        <f>B18&amp;AC26</f>
        <v>A型4～5時間延長</v>
      </c>
      <c r="AG26" s="206"/>
      <c r="AH26" s="206"/>
      <c r="AI26" s="206"/>
      <c r="AJ26" s="210">
        <v>3947000</v>
      </c>
      <c r="AK26" s="211"/>
      <c r="AM26" s="32" t="s">
        <v>74</v>
      </c>
      <c r="AN26" s="35" t="s">
        <v>67</v>
      </c>
      <c r="AO26" s="35" t="str">
        <f t="shared" si="1"/>
        <v>B型2,700人以上3,300人未満</v>
      </c>
      <c r="AP26" s="212">
        <v>6770000</v>
      </c>
      <c r="AQ26" s="212"/>
      <c r="AR26" s="212"/>
      <c r="AS26" s="212"/>
      <c r="AT26" s="212"/>
    </row>
    <row r="27" spans="1:46" hidden="1" outlineLevel="1" x14ac:dyDescent="0.4">
      <c r="A27" s="3"/>
      <c r="B27" s="32" t="s">
        <v>74</v>
      </c>
      <c r="C27" s="32" t="s">
        <v>62</v>
      </c>
      <c r="D27" s="32" t="s">
        <v>22</v>
      </c>
      <c r="E27" s="32" t="s">
        <v>16</v>
      </c>
      <c r="F27" s="201" t="str">
        <f t="shared" si="0"/>
        <v>B型13～19人0歳児標準時間</v>
      </c>
      <c r="G27" s="201"/>
      <c r="H27" s="201"/>
      <c r="I27" s="201"/>
      <c r="J27" s="33">
        <v>169430</v>
      </c>
      <c r="K27" s="33">
        <v>1580</v>
      </c>
      <c r="L27" s="33">
        <v>15600</v>
      </c>
      <c r="M27" s="37">
        <v>160</v>
      </c>
      <c r="N27" s="3"/>
      <c r="O27" s="32" t="s">
        <v>43</v>
      </c>
      <c r="P27" s="206" t="s">
        <v>81</v>
      </c>
      <c r="Q27" s="206"/>
      <c r="R27" s="206"/>
      <c r="S27" s="207" t="str">
        <f t="shared" si="2"/>
        <v>A型1,050人～</v>
      </c>
      <c r="T27" s="208"/>
      <c r="U27" s="208"/>
      <c r="V27" s="209"/>
      <c r="W27" s="207">
        <v>677300</v>
      </c>
      <c r="X27" s="209"/>
      <c r="Y27" s="36" t="s">
        <v>50</v>
      </c>
      <c r="Z27" s="206">
        <v>6770</v>
      </c>
      <c r="AA27" s="206"/>
      <c r="AB27" s="3"/>
      <c r="AC27" s="206" t="s">
        <v>60</v>
      </c>
      <c r="AD27" s="206"/>
      <c r="AE27" s="206"/>
      <c r="AF27" s="206" t="str">
        <f>B27&amp;AC27</f>
        <v>B型4～5時間延長</v>
      </c>
      <c r="AG27" s="206"/>
      <c r="AH27" s="206"/>
      <c r="AI27" s="206"/>
      <c r="AJ27" s="210">
        <v>3947000</v>
      </c>
      <c r="AK27" s="211"/>
      <c r="AM27" s="32" t="s">
        <v>74</v>
      </c>
      <c r="AN27" s="35" t="s">
        <v>71</v>
      </c>
      <c r="AO27" s="35" t="str">
        <f t="shared" si="1"/>
        <v>B型3,300人以上3,900人未満</v>
      </c>
      <c r="AP27" s="212">
        <v>8060000</v>
      </c>
      <c r="AQ27" s="212"/>
      <c r="AR27" s="212"/>
      <c r="AS27" s="212"/>
      <c r="AT27" s="212"/>
    </row>
    <row r="28" spans="1:46" hidden="1" outlineLevel="1" x14ac:dyDescent="0.4">
      <c r="A28" s="3"/>
      <c r="B28" s="32" t="s">
        <v>74</v>
      </c>
      <c r="C28" s="32" t="s">
        <v>62</v>
      </c>
      <c r="D28" s="32" t="s">
        <v>22</v>
      </c>
      <c r="E28" s="32" t="s">
        <v>48</v>
      </c>
      <c r="F28" s="201" t="str">
        <f>B28&amp;C28&amp;D28&amp;E28</f>
        <v>B型13～19人0歳児短時間</v>
      </c>
      <c r="G28" s="201"/>
      <c r="H28" s="201"/>
      <c r="I28" s="201"/>
      <c r="J28" s="33">
        <v>166510</v>
      </c>
      <c r="K28" s="33">
        <v>1550</v>
      </c>
      <c r="L28" s="33">
        <v>15600</v>
      </c>
      <c r="M28" s="37">
        <v>160</v>
      </c>
      <c r="N28" s="3"/>
      <c r="O28" s="32" t="s">
        <v>74</v>
      </c>
      <c r="P28" s="206" t="s">
        <v>49</v>
      </c>
      <c r="Q28" s="206"/>
      <c r="R28" s="206"/>
      <c r="S28" s="207" t="str">
        <f t="shared" si="2"/>
        <v>B型～210人</v>
      </c>
      <c r="T28" s="208"/>
      <c r="U28" s="208"/>
      <c r="V28" s="209"/>
      <c r="W28" s="207">
        <v>190000</v>
      </c>
      <c r="X28" s="209"/>
      <c r="Y28" s="36" t="s">
        <v>50</v>
      </c>
      <c r="Z28" s="206">
        <v>1900</v>
      </c>
      <c r="AA28" s="206"/>
      <c r="AB28" s="3"/>
      <c r="AC28" s="3"/>
      <c r="AD28" s="3"/>
      <c r="AE28" s="3"/>
      <c r="AF28" s="3"/>
      <c r="AG28" s="3"/>
      <c r="AH28" s="3"/>
      <c r="AI28" s="3"/>
      <c r="AJ28" s="3"/>
      <c r="AK28" s="3"/>
      <c r="AM28" s="32" t="s">
        <v>74</v>
      </c>
      <c r="AN28" s="35" t="s">
        <v>73</v>
      </c>
      <c r="AO28" s="35" t="str">
        <f>AM28&amp;AN28</f>
        <v>B型3,900人以上</v>
      </c>
      <c r="AP28" s="212">
        <v>9350000</v>
      </c>
      <c r="AQ28" s="212"/>
      <c r="AR28" s="212"/>
      <c r="AS28" s="212"/>
      <c r="AT28" s="212"/>
    </row>
    <row r="29" spans="1:46" hidden="1" outlineLevel="1" x14ac:dyDescent="0.4">
      <c r="A29" s="3"/>
      <c r="B29" s="38"/>
      <c r="C29" s="38"/>
      <c r="D29" s="38"/>
      <c r="E29" s="38"/>
      <c r="F29" s="39"/>
      <c r="G29" s="39"/>
      <c r="H29" s="39"/>
      <c r="I29" s="39"/>
      <c r="J29" s="40"/>
      <c r="K29" s="40"/>
      <c r="L29" s="40"/>
      <c r="M29" s="41"/>
      <c r="N29" s="3"/>
      <c r="O29" s="32" t="s">
        <v>74</v>
      </c>
      <c r="P29" s="206" t="s">
        <v>54</v>
      </c>
      <c r="Q29" s="206"/>
      <c r="R29" s="206"/>
      <c r="S29" s="207" t="str">
        <f t="shared" si="2"/>
        <v>B型211～279人</v>
      </c>
      <c r="T29" s="208"/>
      <c r="U29" s="208"/>
      <c r="V29" s="209"/>
      <c r="W29" s="207">
        <v>202500</v>
      </c>
      <c r="X29" s="209"/>
      <c r="Y29" s="36" t="s">
        <v>50</v>
      </c>
      <c r="Z29" s="206">
        <v>2020</v>
      </c>
      <c r="AA29" s="206"/>
      <c r="AB29" s="3"/>
      <c r="AC29" s="42"/>
      <c r="AD29" s="42"/>
      <c r="AE29" s="42"/>
      <c r="AF29" s="42"/>
      <c r="AG29" s="42"/>
      <c r="AH29" s="42"/>
      <c r="AI29" s="42"/>
      <c r="AJ29" s="43"/>
      <c r="AK29" s="43"/>
      <c r="AM29" s="44"/>
      <c r="AN29" s="45"/>
      <c r="AO29" s="45"/>
      <c r="AP29" s="46"/>
      <c r="AQ29" s="46"/>
      <c r="AR29" s="46"/>
      <c r="AS29" s="46"/>
      <c r="AT29" s="46"/>
    </row>
    <row r="30" spans="1:46" hidden="1" outlineLevel="1" x14ac:dyDescent="0.4">
      <c r="A30" s="3"/>
      <c r="B30" s="47"/>
      <c r="C30" s="47"/>
      <c r="D30" s="47"/>
      <c r="E30" s="47"/>
      <c r="F30" s="48"/>
      <c r="G30" s="48"/>
      <c r="H30" s="48"/>
      <c r="I30" s="48"/>
      <c r="J30" s="49"/>
      <c r="K30" s="49"/>
      <c r="L30" s="49"/>
      <c r="M30" s="50"/>
      <c r="N30" s="3"/>
      <c r="O30" s="32" t="s">
        <v>74</v>
      </c>
      <c r="P30" s="206" t="s">
        <v>58</v>
      </c>
      <c r="Q30" s="206"/>
      <c r="R30" s="206"/>
      <c r="S30" s="207" t="str">
        <f t="shared" si="2"/>
        <v>B型280～349人</v>
      </c>
      <c r="T30" s="208"/>
      <c r="U30" s="208"/>
      <c r="V30" s="209"/>
      <c r="W30" s="207">
        <v>227600</v>
      </c>
      <c r="X30" s="209"/>
      <c r="Y30" s="36" t="s">
        <v>50</v>
      </c>
      <c r="Z30" s="206">
        <v>2270</v>
      </c>
      <c r="AA30" s="206"/>
      <c r="AB30" s="3"/>
      <c r="AC30" s="42"/>
      <c r="AD30" s="42"/>
      <c r="AE30" s="42"/>
      <c r="AF30" s="42"/>
      <c r="AG30" s="42"/>
      <c r="AH30" s="42"/>
      <c r="AI30" s="42"/>
      <c r="AJ30" s="43"/>
      <c r="AK30" s="43"/>
      <c r="AM30" s="44"/>
      <c r="AN30" s="51"/>
      <c r="AO30" s="51"/>
      <c r="AP30" s="52"/>
      <c r="AQ30" s="52"/>
      <c r="AR30" s="52"/>
      <c r="AS30" s="52"/>
      <c r="AT30" s="52"/>
    </row>
    <row r="31" spans="1:46" hidden="1" outlineLevel="1" x14ac:dyDescent="0.4">
      <c r="A31" s="3"/>
      <c r="B31" s="47"/>
      <c r="C31" s="47"/>
      <c r="D31" s="47"/>
      <c r="E31" s="47"/>
      <c r="F31" s="48"/>
      <c r="G31" s="48"/>
      <c r="H31" s="48"/>
      <c r="I31" s="48"/>
      <c r="J31" s="49"/>
      <c r="K31" s="49"/>
      <c r="L31" s="49"/>
      <c r="M31" s="50"/>
      <c r="N31" s="3"/>
      <c r="O31" s="32" t="s">
        <v>74</v>
      </c>
      <c r="P31" s="206" t="s">
        <v>63</v>
      </c>
      <c r="Q31" s="206"/>
      <c r="R31" s="206"/>
      <c r="S31" s="207" t="str">
        <f t="shared" si="2"/>
        <v>B型350～419人</v>
      </c>
      <c r="T31" s="208"/>
      <c r="U31" s="208"/>
      <c r="V31" s="209"/>
      <c r="W31" s="207">
        <v>252700</v>
      </c>
      <c r="X31" s="209"/>
      <c r="Y31" s="36" t="s">
        <v>50</v>
      </c>
      <c r="Z31" s="206">
        <v>2520</v>
      </c>
      <c r="AA31" s="206"/>
      <c r="AB31" s="3"/>
      <c r="AC31" s="42"/>
      <c r="AD31" s="42"/>
      <c r="AE31" s="42"/>
      <c r="AF31" s="42"/>
      <c r="AG31" s="42"/>
      <c r="AH31" s="42"/>
      <c r="AI31" s="42"/>
      <c r="AJ31" s="43"/>
      <c r="AK31" s="43"/>
      <c r="AM31" s="44"/>
      <c r="AN31" s="51"/>
      <c r="AO31" s="51"/>
      <c r="AP31" s="52"/>
      <c r="AQ31" s="52"/>
      <c r="AR31" s="52"/>
      <c r="AS31" s="52"/>
      <c r="AT31" s="52"/>
    </row>
    <row r="32" spans="1:46" hidden="1" outlineLevel="1" x14ac:dyDescent="0.4">
      <c r="A32" s="3"/>
      <c r="B32" s="47"/>
      <c r="C32" s="47"/>
      <c r="D32" s="47"/>
      <c r="E32" s="47"/>
      <c r="F32" s="48"/>
      <c r="G32" s="48"/>
      <c r="H32" s="48"/>
      <c r="I32" s="48"/>
      <c r="J32" s="49"/>
      <c r="K32" s="49"/>
      <c r="L32" s="49"/>
      <c r="M32" s="50"/>
      <c r="N32" s="3"/>
      <c r="O32" s="32" t="s">
        <v>74</v>
      </c>
      <c r="P32" s="206" t="s">
        <v>66</v>
      </c>
      <c r="Q32" s="206"/>
      <c r="R32" s="206"/>
      <c r="S32" s="207" t="str">
        <f t="shared" si="2"/>
        <v>B型420～489人</v>
      </c>
      <c r="T32" s="208"/>
      <c r="U32" s="208"/>
      <c r="V32" s="209"/>
      <c r="W32" s="207">
        <v>277700</v>
      </c>
      <c r="X32" s="209"/>
      <c r="Y32" s="36" t="s">
        <v>50</v>
      </c>
      <c r="Z32" s="206">
        <v>2770</v>
      </c>
      <c r="AA32" s="206"/>
      <c r="AB32" s="3"/>
      <c r="AC32" s="42"/>
      <c r="AD32" s="42"/>
      <c r="AE32" s="42"/>
      <c r="AF32" s="42"/>
      <c r="AG32" s="42"/>
      <c r="AH32" s="42"/>
      <c r="AI32" s="42"/>
      <c r="AJ32" s="43"/>
      <c r="AK32" s="43"/>
      <c r="AM32" s="44"/>
      <c r="AN32" s="51"/>
      <c r="AO32" s="51"/>
      <c r="AP32" s="52"/>
      <c r="AQ32" s="52"/>
      <c r="AR32" s="52"/>
      <c r="AS32" s="52"/>
      <c r="AT32" s="52"/>
    </row>
    <row r="33" spans="1:46" hidden="1" outlineLevel="1" x14ac:dyDescent="0.4">
      <c r="A33" s="3"/>
      <c r="B33" s="47"/>
      <c r="C33" s="47"/>
      <c r="D33" s="47"/>
      <c r="E33" s="47"/>
      <c r="F33" s="48"/>
      <c r="G33" s="48"/>
      <c r="H33" s="48"/>
      <c r="I33" s="48"/>
      <c r="J33" s="49"/>
      <c r="K33" s="49"/>
      <c r="L33" s="49"/>
      <c r="M33" s="50"/>
      <c r="N33" s="3"/>
      <c r="O33" s="32" t="s">
        <v>74</v>
      </c>
      <c r="P33" s="206" t="s">
        <v>68</v>
      </c>
      <c r="Q33" s="206"/>
      <c r="R33" s="206"/>
      <c r="S33" s="207" t="str">
        <f t="shared" si="2"/>
        <v>B型490～559人</v>
      </c>
      <c r="T33" s="208"/>
      <c r="U33" s="208"/>
      <c r="V33" s="209"/>
      <c r="W33" s="207">
        <v>302800</v>
      </c>
      <c r="X33" s="209"/>
      <c r="Y33" s="36" t="s">
        <v>50</v>
      </c>
      <c r="Z33" s="206">
        <v>3020</v>
      </c>
      <c r="AA33" s="206"/>
      <c r="AB33" s="3"/>
      <c r="AC33" s="42"/>
      <c r="AD33" s="42"/>
      <c r="AE33" s="42"/>
      <c r="AF33" s="42"/>
      <c r="AG33" s="42"/>
      <c r="AH33" s="42"/>
      <c r="AI33" s="42"/>
      <c r="AJ33" s="43"/>
      <c r="AK33" s="43"/>
      <c r="AM33" s="44"/>
      <c r="AN33" s="51"/>
      <c r="AO33" s="51"/>
      <c r="AP33" s="52"/>
      <c r="AQ33" s="52"/>
      <c r="AR33" s="52"/>
      <c r="AS33" s="52"/>
      <c r="AT33" s="52"/>
    </row>
    <row r="34" spans="1:46" hidden="1" outlineLevel="1" x14ac:dyDescent="0.4">
      <c r="A34" s="3"/>
      <c r="B34" s="47"/>
      <c r="C34" s="47"/>
      <c r="D34" s="47"/>
      <c r="E34" s="47"/>
      <c r="F34" s="48"/>
      <c r="G34" s="48"/>
      <c r="H34" s="48"/>
      <c r="I34" s="48"/>
      <c r="J34" s="49"/>
      <c r="K34" s="49"/>
      <c r="L34" s="49"/>
      <c r="M34" s="50"/>
      <c r="N34" s="3"/>
      <c r="O34" s="32" t="s">
        <v>74</v>
      </c>
      <c r="P34" s="206" t="s">
        <v>72</v>
      </c>
      <c r="Q34" s="206"/>
      <c r="R34" s="206"/>
      <c r="S34" s="207" t="str">
        <f t="shared" si="2"/>
        <v>B型560～629人</v>
      </c>
      <c r="T34" s="208"/>
      <c r="U34" s="208"/>
      <c r="V34" s="209"/>
      <c r="W34" s="207">
        <v>327900</v>
      </c>
      <c r="X34" s="209"/>
      <c r="Y34" s="36" t="s">
        <v>50</v>
      </c>
      <c r="Z34" s="206">
        <v>3270</v>
      </c>
      <c r="AA34" s="206"/>
      <c r="AB34" s="3"/>
      <c r="AC34" s="42"/>
      <c r="AD34" s="42"/>
      <c r="AE34" s="42"/>
      <c r="AF34" s="42"/>
      <c r="AG34" s="42"/>
      <c r="AH34" s="42"/>
      <c r="AI34" s="42"/>
      <c r="AJ34" s="43"/>
      <c r="AK34" s="43"/>
      <c r="AM34" s="44"/>
      <c r="AN34" s="51"/>
      <c r="AO34" s="51"/>
      <c r="AP34" s="52"/>
      <c r="AQ34" s="52"/>
      <c r="AR34" s="52"/>
      <c r="AS34" s="52"/>
      <c r="AT34" s="52"/>
    </row>
    <row r="35" spans="1:46" hidden="1" outlineLevel="1" x14ac:dyDescent="0.4">
      <c r="A35" s="3"/>
      <c r="B35" s="47"/>
      <c r="C35" s="47"/>
      <c r="D35" s="47"/>
      <c r="E35" s="47"/>
      <c r="F35" s="48"/>
      <c r="G35" s="48"/>
      <c r="H35" s="48"/>
      <c r="I35" s="48"/>
      <c r="J35" s="49"/>
      <c r="K35" s="49"/>
      <c r="L35" s="49"/>
      <c r="M35" s="50"/>
      <c r="N35" s="3"/>
      <c r="O35" s="32" t="s">
        <v>74</v>
      </c>
      <c r="P35" s="206" t="s">
        <v>75</v>
      </c>
      <c r="Q35" s="206"/>
      <c r="R35" s="206"/>
      <c r="S35" s="207" t="str">
        <f t="shared" si="2"/>
        <v>B型630～699人</v>
      </c>
      <c r="T35" s="208"/>
      <c r="U35" s="208"/>
      <c r="V35" s="209"/>
      <c r="W35" s="207">
        <v>353000</v>
      </c>
      <c r="X35" s="209"/>
      <c r="Y35" s="36" t="s">
        <v>50</v>
      </c>
      <c r="Z35" s="206">
        <v>3530</v>
      </c>
      <c r="AA35" s="206"/>
      <c r="AB35" s="3"/>
      <c r="AC35" s="42"/>
      <c r="AD35" s="42"/>
      <c r="AE35" s="42"/>
      <c r="AF35" s="42"/>
      <c r="AG35" s="42"/>
      <c r="AH35" s="42"/>
      <c r="AI35" s="42"/>
      <c r="AJ35" s="43"/>
      <c r="AK35" s="43"/>
      <c r="AM35" s="44"/>
      <c r="AN35" s="51"/>
      <c r="AO35" s="51"/>
      <c r="AP35" s="52"/>
      <c r="AQ35" s="52"/>
      <c r="AR35" s="52"/>
      <c r="AS35" s="52"/>
      <c r="AT35" s="52"/>
    </row>
    <row r="36" spans="1:46" hidden="1" outlineLevel="1" x14ac:dyDescent="0.4">
      <c r="A36" s="3"/>
      <c r="B36" s="47"/>
      <c r="C36" s="47"/>
      <c r="D36" s="47"/>
      <c r="E36" s="47"/>
      <c r="F36" s="48"/>
      <c r="G36" s="48"/>
      <c r="H36" s="48"/>
      <c r="I36" s="48"/>
      <c r="J36" s="49"/>
      <c r="K36" s="49"/>
      <c r="L36" s="49"/>
      <c r="M36" s="50"/>
      <c r="N36" s="3"/>
      <c r="O36" s="32" t="s">
        <v>74</v>
      </c>
      <c r="P36" s="206" t="s">
        <v>76</v>
      </c>
      <c r="Q36" s="206"/>
      <c r="R36" s="206"/>
      <c r="S36" s="207" t="str">
        <f t="shared" si="2"/>
        <v>B型700～769人</v>
      </c>
      <c r="T36" s="208"/>
      <c r="U36" s="208"/>
      <c r="V36" s="209"/>
      <c r="W36" s="207">
        <v>378100</v>
      </c>
      <c r="X36" s="209"/>
      <c r="Y36" s="36" t="s">
        <v>50</v>
      </c>
      <c r="Z36" s="206">
        <v>3780</v>
      </c>
      <c r="AA36" s="206"/>
      <c r="AB36" s="3"/>
      <c r="AC36" s="42"/>
      <c r="AD36" s="42"/>
      <c r="AE36" s="42"/>
      <c r="AF36" s="42"/>
      <c r="AG36" s="42"/>
      <c r="AH36" s="42"/>
      <c r="AI36" s="42"/>
      <c r="AJ36" s="43"/>
      <c r="AK36" s="43"/>
      <c r="AM36" s="44"/>
      <c r="AN36" s="51"/>
      <c r="AO36" s="51"/>
      <c r="AP36" s="52"/>
      <c r="AQ36" s="52"/>
      <c r="AR36" s="52"/>
      <c r="AS36" s="52"/>
      <c r="AT36" s="52"/>
    </row>
    <row r="37" spans="1:46" hidden="1" outlineLevel="1" x14ac:dyDescent="0.4">
      <c r="A37" s="3"/>
      <c r="B37" s="47"/>
      <c r="C37" s="47"/>
      <c r="D37" s="47"/>
      <c r="E37" s="47"/>
      <c r="F37" s="48"/>
      <c r="G37" s="48"/>
      <c r="H37" s="48"/>
      <c r="I37" s="48"/>
      <c r="J37" s="49"/>
      <c r="K37" s="49"/>
      <c r="L37" s="49"/>
      <c r="M37" s="50"/>
      <c r="N37" s="3"/>
      <c r="O37" s="32" t="s">
        <v>74</v>
      </c>
      <c r="P37" s="206" t="s">
        <v>77</v>
      </c>
      <c r="Q37" s="206"/>
      <c r="R37" s="206"/>
      <c r="S37" s="207" t="str">
        <f t="shared" si="2"/>
        <v>B型770～839人</v>
      </c>
      <c r="T37" s="208"/>
      <c r="U37" s="208"/>
      <c r="V37" s="209"/>
      <c r="W37" s="207">
        <v>403200</v>
      </c>
      <c r="X37" s="209"/>
      <c r="Y37" s="36" t="s">
        <v>50</v>
      </c>
      <c r="Z37" s="206">
        <v>4030</v>
      </c>
      <c r="AA37" s="206"/>
      <c r="AB37" s="3"/>
      <c r="AC37" s="42"/>
      <c r="AD37" s="42"/>
      <c r="AE37" s="42"/>
      <c r="AF37" s="42"/>
      <c r="AG37" s="42"/>
      <c r="AH37" s="42"/>
      <c r="AI37" s="42"/>
      <c r="AJ37" s="43"/>
      <c r="AK37" s="43"/>
      <c r="AM37" s="44"/>
      <c r="AN37" s="51"/>
      <c r="AO37" s="51"/>
      <c r="AP37" s="52"/>
      <c r="AQ37" s="52"/>
      <c r="AR37" s="52"/>
      <c r="AS37" s="52"/>
      <c r="AT37" s="52"/>
    </row>
    <row r="38" spans="1:46" hidden="1" outlineLevel="1" x14ac:dyDescent="0.4">
      <c r="A38" s="3"/>
      <c r="B38" s="47"/>
      <c r="C38" s="47"/>
      <c r="D38" s="47"/>
      <c r="E38" s="47"/>
      <c r="F38" s="48"/>
      <c r="G38" s="48"/>
      <c r="H38" s="48"/>
      <c r="I38" s="48"/>
      <c r="J38" s="49"/>
      <c r="K38" s="49"/>
      <c r="L38" s="49"/>
      <c r="M38" s="50"/>
      <c r="N38" s="3"/>
      <c r="O38" s="32" t="s">
        <v>74</v>
      </c>
      <c r="P38" s="206" t="s">
        <v>78</v>
      </c>
      <c r="Q38" s="206"/>
      <c r="R38" s="206"/>
      <c r="S38" s="207" t="str">
        <f t="shared" si="2"/>
        <v>B型840～909人</v>
      </c>
      <c r="T38" s="208"/>
      <c r="U38" s="208"/>
      <c r="V38" s="209"/>
      <c r="W38" s="207">
        <v>428200</v>
      </c>
      <c r="X38" s="209"/>
      <c r="Y38" s="36" t="s">
        <v>50</v>
      </c>
      <c r="Z38" s="206">
        <v>4280</v>
      </c>
      <c r="AA38" s="206"/>
      <c r="AB38" s="3"/>
      <c r="AC38" s="42"/>
      <c r="AD38" s="42"/>
      <c r="AE38" s="42"/>
      <c r="AF38" s="42"/>
      <c r="AG38" s="42"/>
      <c r="AH38" s="42"/>
      <c r="AI38" s="42"/>
      <c r="AJ38" s="43"/>
      <c r="AK38" s="43"/>
      <c r="AM38" s="44"/>
      <c r="AN38" s="51"/>
      <c r="AO38" s="51"/>
      <c r="AP38" s="52"/>
      <c r="AQ38" s="52"/>
      <c r="AR38" s="52"/>
      <c r="AS38" s="52"/>
      <c r="AT38" s="52"/>
    </row>
    <row r="39" spans="1:46" hidden="1" outlineLevel="1" x14ac:dyDescent="0.4">
      <c r="A39" s="3"/>
      <c r="B39" s="47"/>
      <c r="C39" s="47"/>
      <c r="D39" s="47"/>
      <c r="E39" s="47"/>
      <c r="F39" s="48"/>
      <c r="G39" s="48"/>
      <c r="H39" s="48"/>
      <c r="I39" s="48"/>
      <c r="J39" s="49"/>
      <c r="K39" s="49"/>
      <c r="L39" s="49"/>
      <c r="M39" s="50"/>
      <c r="N39" s="3"/>
      <c r="O39" s="32" t="s">
        <v>74</v>
      </c>
      <c r="P39" s="206" t="s">
        <v>79</v>
      </c>
      <c r="Q39" s="206"/>
      <c r="R39" s="206"/>
      <c r="S39" s="207" t="str">
        <f t="shared" si="2"/>
        <v>B型910～979人</v>
      </c>
      <c r="T39" s="208"/>
      <c r="U39" s="208"/>
      <c r="V39" s="209"/>
      <c r="W39" s="207">
        <v>453300</v>
      </c>
      <c r="X39" s="209"/>
      <c r="Y39" s="36" t="s">
        <v>50</v>
      </c>
      <c r="Z39" s="206">
        <v>4530</v>
      </c>
      <c r="AA39" s="206"/>
      <c r="AB39" s="3"/>
      <c r="AC39" s="42"/>
      <c r="AD39" s="42"/>
      <c r="AE39" s="42"/>
      <c r="AF39" s="42"/>
      <c r="AG39" s="42"/>
      <c r="AH39" s="42"/>
      <c r="AI39" s="42"/>
      <c r="AJ39" s="43"/>
      <c r="AK39" s="43"/>
      <c r="AM39" s="44"/>
      <c r="AN39" s="51"/>
      <c r="AO39" s="51"/>
      <c r="AP39" s="52"/>
      <c r="AQ39" s="52"/>
      <c r="AR39" s="52"/>
      <c r="AS39" s="52"/>
      <c r="AT39" s="52"/>
    </row>
    <row r="40" spans="1:46" hidden="1" outlineLevel="1" x14ac:dyDescent="0.4">
      <c r="O40" s="32" t="s">
        <v>74</v>
      </c>
      <c r="P40" s="206" t="s">
        <v>80</v>
      </c>
      <c r="Q40" s="206"/>
      <c r="R40" s="206"/>
      <c r="S40" s="207" t="str">
        <f t="shared" si="2"/>
        <v>B型980～1,049人</v>
      </c>
      <c r="T40" s="208"/>
      <c r="U40" s="208"/>
      <c r="V40" s="209"/>
      <c r="W40" s="207">
        <v>478400</v>
      </c>
      <c r="X40" s="209"/>
      <c r="Y40" s="36" t="s">
        <v>50</v>
      </c>
      <c r="Z40" s="206">
        <v>4780</v>
      </c>
      <c r="AA40" s="206"/>
      <c r="AL40" s="2"/>
      <c r="AN40" s="1"/>
    </row>
    <row r="41" spans="1:46" hidden="1" outlineLevel="1" x14ac:dyDescent="0.4">
      <c r="A41" s="3"/>
      <c r="B41" s="3"/>
      <c r="C41" s="3"/>
      <c r="D41" s="3"/>
      <c r="E41" s="3"/>
      <c r="F41" s="3"/>
      <c r="G41" s="3"/>
      <c r="H41" s="3"/>
      <c r="I41" s="3"/>
      <c r="J41" s="3"/>
      <c r="K41" s="3"/>
      <c r="L41" s="3"/>
      <c r="M41" s="3"/>
      <c r="N41" s="3"/>
      <c r="O41" s="32" t="s">
        <v>74</v>
      </c>
      <c r="P41" s="206" t="s">
        <v>81</v>
      </c>
      <c r="Q41" s="206"/>
      <c r="R41" s="206"/>
      <c r="S41" s="207" t="str">
        <f t="shared" si="2"/>
        <v>B型1,050人～</v>
      </c>
      <c r="T41" s="208"/>
      <c r="U41" s="208"/>
      <c r="V41" s="209"/>
      <c r="W41" s="207">
        <v>503500</v>
      </c>
      <c r="X41" s="209"/>
      <c r="Y41" s="36" t="s">
        <v>50</v>
      </c>
      <c r="Z41" s="206">
        <v>5030</v>
      </c>
      <c r="AA41" s="206"/>
      <c r="AB41" s="3"/>
      <c r="AC41" s="3"/>
      <c r="AD41" s="53"/>
      <c r="AE41" s="3"/>
      <c r="AF41" s="3"/>
      <c r="AG41" s="3"/>
      <c r="AH41" s="3"/>
      <c r="AI41" s="3"/>
      <c r="AJ41" s="3"/>
      <c r="AK41" s="3"/>
      <c r="AL41" s="3"/>
      <c r="AM41" s="3"/>
      <c r="AN41" s="3"/>
      <c r="AO41" s="3"/>
      <c r="AR41" s="2"/>
      <c r="AS41" s="2"/>
    </row>
    <row r="42" spans="1:46" collapsed="1" x14ac:dyDescent="0.4">
      <c r="A42" s="3"/>
      <c r="B42" s="3"/>
      <c r="C42" s="3"/>
      <c r="D42" s="3"/>
      <c r="E42" s="3"/>
      <c r="F42" s="3"/>
      <c r="G42" s="3"/>
      <c r="H42" s="3"/>
      <c r="I42" s="3"/>
      <c r="J42" s="3"/>
      <c r="K42" s="3"/>
      <c r="L42" s="3"/>
      <c r="M42" s="3"/>
      <c r="N42" s="3"/>
      <c r="O42" s="47"/>
      <c r="P42" s="42"/>
      <c r="Q42" s="42"/>
      <c r="R42" s="42"/>
      <c r="S42" s="42"/>
      <c r="T42" s="42"/>
      <c r="U42" s="42"/>
      <c r="V42" s="42"/>
      <c r="W42" s="42"/>
      <c r="X42" s="42"/>
      <c r="Y42" s="42"/>
      <c r="Z42" s="42"/>
      <c r="AA42" s="42"/>
      <c r="AB42" s="3"/>
      <c r="AC42" s="3"/>
      <c r="AD42" s="53"/>
      <c r="AE42" s="3"/>
      <c r="AF42" s="3"/>
      <c r="AG42" s="3"/>
      <c r="AH42" s="3"/>
      <c r="AI42" s="3"/>
      <c r="AJ42" s="3"/>
      <c r="AK42" s="3"/>
      <c r="AL42" s="3"/>
      <c r="AM42" s="3"/>
      <c r="AN42" s="3"/>
      <c r="AO42" s="3"/>
      <c r="AR42" s="2"/>
      <c r="AS42" s="2"/>
    </row>
    <row r="43" spans="1:46" ht="20.45" hidden="1" customHeight="1" x14ac:dyDescent="0.4">
      <c r="B43" s="1" t="s">
        <v>82</v>
      </c>
      <c r="Y43" s="53"/>
      <c r="AJ43" s="54" t="s">
        <v>83</v>
      </c>
    </row>
    <row r="44" spans="1:46" s="55" customFormat="1" ht="22.5" hidden="1" customHeight="1" x14ac:dyDescent="0.4">
      <c r="B44" s="156" t="s">
        <v>6</v>
      </c>
      <c r="C44" s="156"/>
      <c r="D44" s="156" t="s">
        <v>32</v>
      </c>
      <c r="E44" s="156"/>
      <c r="F44" s="128" t="s">
        <v>33</v>
      </c>
      <c r="G44" s="129"/>
      <c r="H44" s="129"/>
      <c r="I44" s="130"/>
      <c r="J44" s="156" t="s">
        <v>42</v>
      </c>
      <c r="K44" s="156"/>
      <c r="L44" s="156"/>
      <c r="M44" s="156"/>
      <c r="R44" s="128" t="s">
        <v>84</v>
      </c>
      <c r="S44" s="129"/>
      <c r="T44" s="130"/>
      <c r="V44" s="128" t="s">
        <v>85</v>
      </c>
      <c r="W44" s="129"/>
      <c r="X44" s="129"/>
      <c r="Y44" s="130"/>
      <c r="AB44" s="156" t="s">
        <v>86</v>
      </c>
      <c r="AC44" s="156"/>
      <c r="AD44" s="156"/>
      <c r="AE44" s="156"/>
      <c r="AF44" s="156"/>
      <c r="AG44" s="156"/>
      <c r="AM44" s="56"/>
      <c r="AN44" s="56"/>
    </row>
    <row r="45" spans="1:46" s="55" customFormat="1" ht="22.5" hidden="1" customHeight="1" x14ac:dyDescent="0.4">
      <c r="B45" s="201" t="str">
        <f>IF($G$5="","",IF($G$5&gt;=13,"13～19人",IF($G$5&gt;=6,"6～12人",FALSE)))</f>
        <v/>
      </c>
      <c r="C45" s="201"/>
      <c r="D45" s="201" t="s">
        <v>15</v>
      </c>
      <c r="E45" s="201"/>
      <c r="F45" s="136" t="s">
        <v>16</v>
      </c>
      <c r="G45" s="137"/>
      <c r="H45" s="137"/>
      <c r="I45" s="138"/>
      <c r="J45" s="202">
        <f>IF(G5="",0,VLOOKUP($G$4&amp;$B$45&amp;D45&amp;F45,$F$13:$L$39,5,0))</f>
        <v>0</v>
      </c>
      <c r="K45" s="147"/>
      <c r="L45" s="147"/>
      <c r="M45" s="57" t="s">
        <v>87</v>
      </c>
      <c r="N45" s="154" t="s">
        <v>88</v>
      </c>
      <c r="O45" s="157"/>
      <c r="P45" s="157"/>
      <c r="Q45" s="155"/>
      <c r="R45" s="149">
        <f>G6</f>
        <v>0</v>
      </c>
      <c r="S45" s="150"/>
      <c r="T45" s="58" t="s">
        <v>7</v>
      </c>
      <c r="U45" s="181" t="s">
        <v>89</v>
      </c>
      <c r="V45" s="147">
        <f>J45*R45</f>
        <v>0</v>
      </c>
      <c r="W45" s="148"/>
      <c r="X45" s="148"/>
      <c r="Y45" s="57" t="s">
        <v>87</v>
      </c>
      <c r="Z45" s="154" t="s">
        <v>90</v>
      </c>
      <c r="AA45" s="155"/>
      <c r="AB45" s="147">
        <f>V45*12</f>
        <v>0</v>
      </c>
      <c r="AC45" s="148"/>
      <c r="AD45" s="148"/>
      <c r="AE45" s="148"/>
      <c r="AF45" s="148"/>
      <c r="AG45" s="57" t="s">
        <v>87</v>
      </c>
      <c r="AM45" s="56"/>
      <c r="AN45" s="56"/>
    </row>
    <row r="46" spans="1:46" s="55" customFormat="1" ht="22.5" hidden="1" customHeight="1" x14ac:dyDescent="0.4">
      <c r="B46" s="201"/>
      <c r="C46" s="201"/>
      <c r="D46" s="201"/>
      <c r="E46" s="201"/>
      <c r="F46" s="136" t="s">
        <v>19</v>
      </c>
      <c r="G46" s="137"/>
      <c r="H46" s="137"/>
      <c r="I46" s="138"/>
      <c r="J46" s="147">
        <f>IF(G5="",0,VLOOKUP($G$4&amp;$B$45&amp;D45&amp;F46,$F$13:$L$39,5,0))</f>
        <v>0</v>
      </c>
      <c r="K46" s="148"/>
      <c r="L46" s="148"/>
      <c r="M46" s="57" t="s">
        <v>87</v>
      </c>
      <c r="N46" s="154"/>
      <c r="O46" s="157"/>
      <c r="P46" s="157"/>
      <c r="Q46" s="155"/>
      <c r="R46" s="149">
        <f>G7</f>
        <v>0</v>
      </c>
      <c r="S46" s="150"/>
      <c r="T46" s="58" t="s">
        <v>7</v>
      </c>
      <c r="U46" s="181"/>
      <c r="V46" s="147">
        <f>J46*R46</f>
        <v>0</v>
      </c>
      <c r="W46" s="148"/>
      <c r="X46" s="148"/>
      <c r="Y46" s="57" t="s">
        <v>87</v>
      </c>
      <c r="Z46" s="154"/>
      <c r="AA46" s="155"/>
      <c r="AB46" s="147">
        <f t="shared" ref="AB46:AB48" si="3">V46*12</f>
        <v>0</v>
      </c>
      <c r="AC46" s="148"/>
      <c r="AD46" s="148"/>
      <c r="AE46" s="148"/>
      <c r="AF46" s="148"/>
      <c r="AG46" s="57" t="s">
        <v>87</v>
      </c>
      <c r="AM46" s="56"/>
      <c r="AN46" s="56"/>
    </row>
    <row r="47" spans="1:46" s="55" customFormat="1" ht="22.5" hidden="1" customHeight="1" x14ac:dyDescent="0.4">
      <c r="B47" s="201"/>
      <c r="C47" s="201"/>
      <c r="D47" s="201" t="s">
        <v>22</v>
      </c>
      <c r="E47" s="201"/>
      <c r="F47" s="136" t="s">
        <v>16</v>
      </c>
      <c r="G47" s="137"/>
      <c r="H47" s="137"/>
      <c r="I47" s="138"/>
      <c r="J47" s="147">
        <f>IF(G5="",0,VLOOKUP($G$4&amp;$B$45&amp;D47&amp;F47,$F$13:$L$39,5,0))</f>
        <v>0</v>
      </c>
      <c r="K47" s="148"/>
      <c r="L47" s="148"/>
      <c r="M47" s="57" t="s">
        <v>87</v>
      </c>
      <c r="N47" s="154"/>
      <c r="O47" s="157"/>
      <c r="P47" s="157"/>
      <c r="Q47" s="155"/>
      <c r="R47" s="149">
        <f>G8</f>
        <v>0</v>
      </c>
      <c r="S47" s="150"/>
      <c r="T47" s="58" t="s">
        <v>7</v>
      </c>
      <c r="U47" s="181"/>
      <c r="V47" s="147">
        <f>J47*R47</f>
        <v>0</v>
      </c>
      <c r="W47" s="148"/>
      <c r="X47" s="148"/>
      <c r="Y47" s="57" t="s">
        <v>87</v>
      </c>
      <c r="Z47" s="154"/>
      <c r="AA47" s="155"/>
      <c r="AB47" s="147">
        <f t="shared" si="3"/>
        <v>0</v>
      </c>
      <c r="AC47" s="148"/>
      <c r="AD47" s="148"/>
      <c r="AE47" s="148"/>
      <c r="AF47" s="148"/>
      <c r="AG47" s="57" t="s">
        <v>87</v>
      </c>
      <c r="AM47" s="56"/>
      <c r="AN47" s="56"/>
    </row>
    <row r="48" spans="1:46" s="55" customFormat="1" ht="22.5" hidden="1" customHeight="1" x14ac:dyDescent="0.4">
      <c r="B48" s="201"/>
      <c r="C48" s="201"/>
      <c r="D48" s="201"/>
      <c r="E48" s="201"/>
      <c r="F48" s="136" t="s">
        <v>19</v>
      </c>
      <c r="G48" s="137"/>
      <c r="H48" s="137"/>
      <c r="I48" s="138"/>
      <c r="J48" s="147">
        <f>IF(G5="",0,VLOOKUP($G$4&amp;$B$45&amp;D47&amp;F48,$F$13:$L$39,5,0))</f>
        <v>0</v>
      </c>
      <c r="K48" s="148"/>
      <c r="L48" s="148"/>
      <c r="M48" s="57" t="s">
        <v>87</v>
      </c>
      <c r="N48" s="154"/>
      <c r="O48" s="157"/>
      <c r="P48" s="157"/>
      <c r="Q48" s="155"/>
      <c r="R48" s="149">
        <f>G9</f>
        <v>0</v>
      </c>
      <c r="S48" s="150"/>
      <c r="T48" s="58" t="s">
        <v>7</v>
      </c>
      <c r="U48" s="181"/>
      <c r="V48" s="147">
        <f>J48*R48</f>
        <v>0</v>
      </c>
      <c r="W48" s="148"/>
      <c r="X48" s="148"/>
      <c r="Y48" s="57" t="s">
        <v>87</v>
      </c>
      <c r="Z48" s="154"/>
      <c r="AA48" s="155"/>
      <c r="AB48" s="147">
        <f t="shared" si="3"/>
        <v>0</v>
      </c>
      <c r="AC48" s="148"/>
      <c r="AD48" s="148"/>
      <c r="AE48" s="148"/>
      <c r="AF48" s="148"/>
      <c r="AG48" s="57" t="s">
        <v>87</v>
      </c>
      <c r="AM48" s="56"/>
      <c r="AN48" s="56"/>
    </row>
    <row r="49" spans="2:40" ht="9.75" hidden="1" customHeight="1" x14ac:dyDescent="0.4"/>
    <row r="50" spans="2:40" ht="22.5" hidden="1" customHeight="1" x14ac:dyDescent="0.4">
      <c r="B50" s="1" t="s">
        <v>91</v>
      </c>
    </row>
    <row r="51" spans="2:40" ht="22.5" hidden="1" customHeight="1" x14ac:dyDescent="0.4">
      <c r="B51" s="119" t="s">
        <v>6</v>
      </c>
      <c r="C51" s="119"/>
      <c r="D51" s="119" t="s">
        <v>32</v>
      </c>
      <c r="E51" s="119"/>
      <c r="F51" s="116" t="s">
        <v>33</v>
      </c>
      <c r="G51" s="117"/>
      <c r="H51" s="117"/>
      <c r="I51" s="118"/>
      <c r="J51" s="119" t="s">
        <v>42</v>
      </c>
      <c r="K51" s="119"/>
      <c r="L51" s="119"/>
      <c r="M51" s="119"/>
      <c r="O51" s="116" t="s">
        <v>92</v>
      </c>
      <c r="P51" s="118"/>
      <c r="R51" s="116" t="s">
        <v>84</v>
      </c>
      <c r="S51" s="117"/>
      <c r="T51" s="118"/>
      <c r="V51" s="116" t="s">
        <v>85</v>
      </c>
      <c r="W51" s="117"/>
      <c r="X51" s="117"/>
      <c r="Y51" s="118"/>
      <c r="AB51" s="119" t="s">
        <v>93</v>
      </c>
      <c r="AC51" s="119"/>
      <c r="AD51" s="119"/>
      <c r="AE51" s="119"/>
      <c r="AF51" s="119"/>
      <c r="AG51" s="119"/>
    </row>
    <row r="52" spans="2:40" s="55" customFormat="1" ht="22.5" hidden="1" customHeight="1" x14ac:dyDescent="0.4">
      <c r="B52" s="201" t="str">
        <f>B45</f>
        <v/>
      </c>
      <c r="C52" s="201"/>
      <c r="D52" s="201" t="s">
        <v>15</v>
      </c>
      <c r="E52" s="201"/>
      <c r="F52" s="136" t="s">
        <v>16</v>
      </c>
      <c r="G52" s="137"/>
      <c r="H52" s="137"/>
      <c r="I52" s="138"/>
      <c r="J52" s="202">
        <f>IF(G5="",0,VLOOKUP($G$4&amp;$B$52&amp;D52&amp;F52,$F$13:$L$39,6,0))</f>
        <v>0</v>
      </c>
      <c r="K52" s="147"/>
      <c r="L52" s="147"/>
      <c r="M52" s="57" t="s">
        <v>87</v>
      </c>
      <c r="N52" s="181" t="s">
        <v>88</v>
      </c>
      <c r="O52" s="203">
        <f>IF($N$6="",0,$N$6+2)</f>
        <v>0</v>
      </c>
      <c r="P52" s="175"/>
      <c r="Q52" s="153" t="s">
        <v>88</v>
      </c>
      <c r="R52" s="149">
        <f>R45</f>
        <v>0</v>
      </c>
      <c r="S52" s="150"/>
      <c r="T52" s="58" t="s">
        <v>7</v>
      </c>
      <c r="U52" s="181" t="s">
        <v>89</v>
      </c>
      <c r="V52" s="147">
        <f t="shared" ref="V52:V55" si="4">J52*$O$52*R52</f>
        <v>0</v>
      </c>
      <c r="W52" s="148"/>
      <c r="X52" s="148"/>
      <c r="Y52" s="57" t="s">
        <v>87</v>
      </c>
      <c r="Z52" s="154" t="s">
        <v>90</v>
      </c>
      <c r="AA52" s="155"/>
      <c r="AB52" s="147">
        <f>V52*12</f>
        <v>0</v>
      </c>
      <c r="AC52" s="148"/>
      <c r="AD52" s="148"/>
      <c r="AE52" s="148"/>
      <c r="AF52" s="148"/>
      <c r="AG52" s="57" t="s">
        <v>87</v>
      </c>
      <c r="AM52" s="56"/>
      <c r="AN52" s="56"/>
    </row>
    <row r="53" spans="2:40" s="55" customFormat="1" ht="22.5" hidden="1" customHeight="1" x14ac:dyDescent="0.4">
      <c r="B53" s="201"/>
      <c r="C53" s="201"/>
      <c r="D53" s="201"/>
      <c r="E53" s="201"/>
      <c r="F53" s="136" t="s">
        <v>19</v>
      </c>
      <c r="G53" s="137"/>
      <c r="H53" s="137"/>
      <c r="I53" s="138"/>
      <c r="J53" s="147">
        <f>IF(G5="",0,VLOOKUP($G$4&amp;$B$52&amp;D52&amp;F53,$F$13:$L$39,6,0))</f>
        <v>0</v>
      </c>
      <c r="K53" s="148"/>
      <c r="L53" s="148"/>
      <c r="M53" s="57" t="s">
        <v>87</v>
      </c>
      <c r="N53" s="181"/>
      <c r="O53" s="204"/>
      <c r="P53" s="205"/>
      <c r="Q53" s="153"/>
      <c r="R53" s="149">
        <f>R46</f>
        <v>0</v>
      </c>
      <c r="S53" s="150"/>
      <c r="T53" s="58" t="s">
        <v>7</v>
      </c>
      <c r="U53" s="181"/>
      <c r="V53" s="147">
        <f t="shared" si="4"/>
        <v>0</v>
      </c>
      <c r="W53" s="148"/>
      <c r="X53" s="148"/>
      <c r="Y53" s="57" t="s">
        <v>87</v>
      </c>
      <c r="Z53" s="154"/>
      <c r="AA53" s="155"/>
      <c r="AB53" s="147">
        <f t="shared" ref="AB53:AB55" si="5">V53*12</f>
        <v>0</v>
      </c>
      <c r="AC53" s="148"/>
      <c r="AD53" s="148"/>
      <c r="AE53" s="148"/>
      <c r="AF53" s="148"/>
      <c r="AG53" s="57" t="s">
        <v>87</v>
      </c>
      <c r="AM53" s="56"/>
      <c r="AN53" s="56"/>
    </row>
    <row r="54" spans="2:40" s="55" customFormat="1" ht="22.5" hidden="1" customHeight="1" x14ac:dyDescent="0.4">
      <c r="B54" s="201"/>
      <c r="C54" s="201"/>
      <c r="D54" s="201" t="s">
        <v>22</v>
      </c>
      <c r="E54" s="201"/>
      <c r="F54" s="136" t="s">
        <v>16</v>
      </c>
      <c r="G54" s="137"/>
      <c r="H54" s="137"/>
      <c r="I54" s="138"/>
      <c r="J54" s="147">
        <f>IF(G5="",0,VLOOKUP($G$4&amp;$B$52&amp;D54&amp;F54,$F$13:$L$39,6,0))</f>
        <v>0</v>
      </c>
      <c r="K54" s="148"/>
      <c r="L54" s="148"/>
      <c r="M54" s="57" t="s">
        <v>87</v>
      </c>
      <c r="N54" s="181"/>
      <c r="O54" s="204"/>
      <c r="P54" s="205"/>
      <c r="Q54" s="153"/>
      <c r="R54" s="149">
        <f>R47</f>
        <v>0</v>
      </c>
      <c r="S54" s="150"/>
      <c r="T54" s="58" t="s">
        <v>7</v>
      </c>
      <c r="U54" s="181"/>
      <c r="V54" s="147">
        <f t="shared" si="4"/>
        <v>0</v>
      </c>
      <c r="W54" s="148"/>
      <c r="X54" s="148"/>
      <c r="Y54" s="57" t="s">
        <v>87</v>
      </c>
      <c r="Z54" s="154"/>
      <c r="AA54" s="155"/>
      <c r="AB54" s="147">
        <f t="shared" si="5"/>
        <v>0</v>
      </c>
      <c r="AC54" s="148"/>
      <c r="AD54" s="148"/>
      <c r="AE54" s="148"/>
      <c r="AF54" s="148"/>
      <c r="AG54" s="57" t="s">
        <v>87</v>
      </c>
      <c r="AM54" s="56"/>
      <c r="AN54" s="56"/>
    </row>
    <row r="55" spans="2:40" s="55" customFormat="1" ht="22.5" hidden="1" customHeight="1" x14ac:dyDescent="0.4">
      <c r="B55" s="201"/>
      <c r="C55" s="201"/>
      <c r="D55" s="201"/>
      <c r="E55" s="201"/>
      <c r="F55" s="136" t="s">
        <v>19</v>
      </c>
      <c r="G55" s="137"/>
      <c r="H55" s="137"/>
      <c r="I55" s="138"/>
      <c r="J55" s="147">
        <f>IF(G5="",0,VLOOKUP($G$4&amp;$B$52&amp;D54&amp;F55,$F$13:$L$39,6,0))</f>
        <v>0</v>
      </c>
      <c r="K55" s="148"/>
      <c r="L55" s="148"/>
      <c r="M55" s="57" t="s">
        <v>87</v>
      </c>
      <c r="N55" s="181"/>
      <c r="O55" s="176"/>
      <c r="P55" s="177"/>
      <c r="Q55" s="153"/>
      <c r="R55" s="149">
        <f>R48</f>
        <v>0</v>
      </c>
      <c r="S55" s="150"/>
      <c r="T55" s="58" t="s">
        <v>7</v>
      </c>
      <c r="U55" s="181"/>
      <c r="V55" s="147">
        <f t="shared" si="4"/>
        <v>0</v>
      </c>
      <c r="W55" s="148"/>
      <c r="X55" s="148"/>
      <c r="Y55" s="57" t="s">
        <v>87</v>
      </c>
      <c r="Z55" s="154"/>
      <c r="AA55" s="155"/>
      <c r="AB55" s="147">
        <f t="shared" si="5"/>
        <v>0</v>
      </c>
      <c r="AC55" s="148"/>
      <c r="AD55" s="148"/>
      <c r="AE55" s="148"/>
      <c r="AF55" s="148"/>
      <c r="AG55" s="57" t="s">
        <v>87</v>
      </c>
      <c r="AM55" s="56"/>
      <c r="AN55" s="56"/>
    </row>
    <row r="56" spans="2:40" ht="22.5" hidden="1" customHeight="1" x14ac:dyDescent="0.4"/>
    <row r="57" spans="2:40" ht="22.5" hidden="1" customHeight="1" x14ac:dyDescent="0.4">
      <c r="B57" s="1" t="s">
        <v>94</v>
      </c>
    </row>
    <row r="58" spans="2:40" ht="22.5" hidden="1" customHeight="1" x14ac:dyDescent="0.4">
      <c r="B58" s="59" t="s">
        <v>39</v>
      </c>
      <c r="C58" s="60"/>
      <c r="D58" s="60"/>
      <c r="E58" s="60"/>
      <c r="F58" s="60"/>
      <c r="G58" s="60"/>
      <c r="H58" s="60"/>
      <c r="I58" s="60"/>
      <c r="J58" s="60"/>
      <c r="K58" s="60"/>
      <c r="L58" s="60"/>
      <c r="M58" s="61"/>
      <c r="R58" s="160" t="s">
        <v>84</v>
      </c>
      <c r="S58" s="161"/>
      <c r="T58" s="162"/>
      <c r="V58" s="160" t="s">
        <v>85</v>
      </c>
      <c r="W58" s="161"/>
      <c r="X58" s="161"/>
      <c r="Y58" s="162"/>
      <c r="AB58" s="120" t="s">
        <v>95</v>
      </c>
      <c r="AC58" s="120"/>
      <c r="AD58" s="120"/>
      <c r="AE58" s="120"/>
      <c r="AF58" s="120"/>
      <c r="AG58" s="120"/>
    </row>
    <row r="59" spans="2:40" ht="22.5" hidden="1" customHeight="1" x14ac:dyDescent="0.4">
      <c r="B59" s="119" t="s">
        <v>6</v>
      </c>
      <c r="C59" s="119"/>
      <c r="D59" s="119"/>
      <c r="E59" s="119"/>
      <c r="F59" s="116" t="s">
        <v>42</v>
      </c>
      <c r="G59" s="117"/>
      <c r="H59" s="117"/>
      <c r="I59" s="117"/>
      <c r="J59" s="117"/>
      <c r="K59" s="117"/>
      <c r="L59" s="117"/>
      <c r="M59" s="118"/>
      <c r="R59" s="178"/>
      <c r="S59" s="180"/>
      <c r="T59" s="179"/>
      <c r="V59" s="178"/>
      <c r="W59" s="180"/>
      <c r="X59" s="180"/>
      <c r="Y59" s="179"/>
      <c r="AB59" s="120"/>
      <c r="AC59" s="120"/>
      <c r="AD59" s="120"/>
      <c r="AE59" s="120"/>
      <c r="AF59" s="120"/>
      <c r="AG59" s="120"/>
    </row>
    <row r="60" spans="2:40" ht="22.5" hidden="1" customHeight="1" x14ac:dyDescent="0.4">
      <c r="B60" s="167" t="str">
        <f>B45</f>
        <v/>
      </c>
      <c r="C60" s="167"/>
      <c r="D60" s="167"/>
      <c r="E60" s="167"/>
      <c r="F60" s="121">
        <f>IF(N4="専任",IF(B60="6～12人",33760,IF(B60="13～19人",21320,"")),0)</f>
        <v>0</v>
      </c>
      <c r="G60" s="122"/>
      <c r="H60" s="122"/>
      <c r="I60" s="122"/>
      <c r="J60" s="122"/>
      <c r="K60" s="122"/>
      <c r="L60" s="122"/>
      <c r="M60" s="62" t="s">
        <v>87</v>
      </c>
      <c r="N60" s="127" t="s">
        <v>88</v>
      </c>
      <c r="O60" s="123"/>
      <c r="P60" s="123"/>
      <c r="Q60" s="124"/>
      <c r="R60" s="125">
        <f>SUM(G6:H9)</f>
        <v>0</v>
      </c>
      <c r="S60" s="126"/>
      <c r="T60" s="63" t="s">
        <v>7</v>
      </c>
      <c r="U60" s="64" t="s">
        <v>89</v>
      </c>
      <c r="V60" s="121">
        <f>F60*R60</f>
        <v>0</v>
      </c>
      <c r="W60" s="122"/>
      <c r="X60" s="122"/>
      <c r="Y60" s="62" t="s">
        <v>87</v>
      </c>
      <c r="Z60" s="127" t="s">
        <v>90</v>
      </c>
      <c r="AA60" s="124"/>
      <c r="AB60" s="121">
        <f>V60*12</f>
        <v>0</v>
      </c>
      <c r="AC60" s="122"/>
      <c r="AD60" s="122"/>
      <c r="AE60" s="122"/>
      <c r="AF60" s="122"/>
      <c r="AG60" s="62" t="s">
        <v>87</v>
      </c>
    </row>
    <row r="61" spans="2:40" ht="9.75" hidden="1" customHeight="1" x14ac:dyDescent="0.4"/>
    <row r="62" spans="2:40" ht="22.5" hidden="1" customHeight="1" x14ac:dyDescent="0.4">
      <c r="B62" s="59" t="s">
        <v>96</v>
      </c>
      <c r="C62" s="60"/>
      <c r="D62" s="60"/>
      <c r="E62" s="60"/>
      <c r="F62" s="60"/>
      <c r="G62" s="60"/>
      <c r="H62" s="60"/>
      <c r="I62" s="60"/>
      <c r="J62" s="60"/>
      <c r="K62" s="60"/>
      <c r="L62" s="60"/>
      <c r="M62" s="61"/>
      <c r="O62" s="119" t="s">
        <v>92</v>
      </c>
      <c r="P62" s="119"/>
      <c r="R62" s="160" t="s">
        <v>84</v>
      </c>
      <c r="S62" s="161"/>
      <c r="T62" s="162"/>
      <c r="V62" s="160" t="s">
        <v>85</v>
      </c>
      <c r="W62" s="161"/>
      <c r="X62" s="161"/>
      <c r="Y62" s="162"/>
      <c r="AB62" s="120" t="s">
        <v>97</v>
      </c>
      <c r="AC62" s="120"/>
      <c r="AD62" s="120"/>
      <c r="AE62" s="120"/>
      <c r="AF62" s="120"/>
      <c r="AG62" s="120"/>
    </row>
    <row r="63" spans="2:40" ht="22.5" hidden="1" customHeight="1" x14ac:dyDescent="0.4">
      <c r="B63" s="119" t="s">
        <v>6</v>
      </c>
      <c r="C63" s="119"/>
      <c r="D63" s="119"/>
      <c r="E63" s="119"/>
      <c r="F63" s="116" t="s">
        <v>42</v>
      </c>
      <c r="G63" s="117"/>
      <c r="H63" s="117"/>
      <c r="I63" s="117"/>
      <c r="J63" s="117"/>
      <c r="K63" s="117"/>
      <c r="L63" s="117"/>
      <c r="M63" s="118"/>
      <c r="O63" s="119"/>
      <c r="P63" s="119"/>
      <c r="R63" s="178"/>
      <c r="S63" s="180"/>
      <c r="T63" s="179"/>
      <c r="V63" s="178"/>
      <c r="W63" s="180"/>
      <c r="X63" s="180"/>
      <c r="Y63" s="179"/>
      <c r="AB63" s="120"/>
      <c r="AC63" s="120"/>
      <c r="AD63" s="120"/>
      <c r="AE63" s="120"/>
      <c r="AF63" s="120"/>
      <c r="AG63" s="120"/>
    </row>
    <row r="64" spans="2:40" ht="22.5" hidden="1" customHeight="1" x14ac:dyDescent="0.4">
      <c r="B64" s="167" t="str">
        <f>B60</f>
        <v/>
      </c>
      <c r="C64" s="167"/>
      <c r="D64" s="167"/>
      <c r="E64" s="167"/>
      <c r="F64" s="121">
        <f>IF(N4="専任",IF(B60="6～12人",330,IF(B60="13～19人",210,"")),0)</f>
        <v>0</v>
      </c>
      <c r="G64" s="122"/>
      <c r="H64" s="122"/>
      <c r="I64" s="122"/>
      <c r="J64" s="122"/>
      <c r="K64" s="122"/>
      <c r="L64" s="122"/>
      <c r="M64" s="62" t="s">
        <v>87</v>
      </c>
      <c r="N64" s="65" t="s">
        <v>88</v>
      </c>
      <c r="O64" s="200">
        <f>O52</f>
        <v>0</v>
      </c>
      <c r="P64" s="200"/>
      <c r="Q64" s="65" t="s">
        <v>88</v>
      </c>
      <c r="R64" s="125">
        <f>R60</f>
        <v>0</v>
      </c>
      <c r="S64" s="126"/>
      <c r="T64" s="63" t="s">
        <v>7</v>
      </c>
      <c r="U64" s="64" t="s">
        <v>89</v>
      </c>
      <c r="V64" s="121">
        <f>F64*$O$64*R64</f>
        <v>0</v>
      </c>
      <c r="W64" s="122"/>
      <c r="X64" s="122"/>
      <c r="Y64" s="62" t="s">
        <v>87</v>
      </c>
      <c r="Z64" s="127" t="s">
        <v>90</v>
      </c>
      <c r="AA64" s="124"/>
      <c r="AB64" s="121">
        <f>V64*12</f>
        <v>0</v>
      </c>
      <c r="AC64" s="122"/>
      <c r="AD64" s="122"/>
      <c r="AE64" s="122"/>
      <c r="AF64" s="122"/>
      <c r="AG64" s="62" t="s">
        <v>87</v>
      </c>
    </row>
    <row r="65" spans="2:40" ht="22.5" hidden="1" customHeight="1" x14ac:dyDescent="0.4">
      <c r="B65" s="66"/>
      <c r="C65" s="66"/>
      <c r="D65" s="66"/>
      <c r="E65" s="66"/>
      <c r="F65" s="67"/>
      <c r="G65" s="67"/>
      <c r="H65" s="67"/>
      <c r="I65" s="67"/>
      <c r="J65" s="67"/>
      <c r="K65" s="67"/>
      <c r="L65" s="67"/>
      <c r="M65" s="67"/>
      <c r="N65" s="66"/>
      <c r="O65" s="68"/>
      <c r="P65" s="68"/>
      <c r="Q65" s="68"/>
      <c r="R65" s="69"/>
      <c r="S65" s="69"/>
      <c r="T65" s="69"/>
      <c r="U65" s="66"/>
      <c r="V65" s="67"/>
      <c r="W65" s="67"/>
      <c r="X65" s="67"/>
      <c r="Y65" s="67"/>
      <c r="Z65" s="66"/>
      <c r="AA65" s="53"/>
      <c r="AB65" s="67"/>
      <c r="AC65" s="67"/>
      <c r="AD65" s="67"/>
      <c r="AE65" s="67"/>
      <c r="AF65" s="67"/>
      <c r="AG65" s="67"/>
    </row>
    <row r="66" spans="2:40" ht="22.5" hidden="1" customHeight="1" x14ac:dyDescent="0.4">
      <c r="B66" s="1" t="s">
        <v>98</v>
      </c>
      <c r="C66" s="66"/>
      <c r="D66" s="66"/>
      <c r="E66" s="66"/>
      <c r="F66" s="66"/>
      <c r="G66" s="66"/>
      <c r="H66" s="67"/>
      <c r="I66" s="67"/>
      <c r="J66" s="67"/>
      <c r="K66" s="67"/>
      <c r="L66" s="67"/>
      <c r="M66" s="67"/>
      <c r="N66" s="67"/>
      <c r="O66" s="66"/>
      <c r="P66" s="66"/>
      <c r="Q66" s="66"/>
      <c r="R66" s="66"/>
      <c r="S66" s="51"/>
      <c r="T66" s="51"/>
      <c r="U66" s="67"/>
      <c r="V66" s="66"/>
      <c r="W66" s="51"/>
      <c r="X66" s="51"/>
      <c r="Y66" s="51"/>
      <c r="Z66" s="67"/>
      <c r="AA66" s="66"/>
      <c r="AB66" s="53"/>
      <c r="AC66" s="51"/>
      <c r="AD66" s="51"/>
      <c r="AE66" s="51"/>
      <c r="AF66" s="51"/>
      <c r="AG66" s="51"/>
      <c r="AH66" s="51"/>
      <c r="AI66" s="67"/>
      <c r="AM66" s="1"/>
      <c r="AN66" s="1"/>
    </row>
    <row r="67" spans="2:40" ht="22.5" hidden="1" customHeight="1" x14ac:dyDescent="0.4">
      <c r="B67" s="70" t="s">
        <v>39</v>
      </c>
      <c r="C67" s="71"/>
      <c r="D67" s="71"/>
      <c r="E67" s="71"/>
      <c r="F67" s="71"/>
      <c r="G67" s="71"/>
      <c r="H67" s="71"/>
      <c r="I67" s="71"/>
      <c r="J67" s="71"/>
      <c r="K67" s="71"/>
      <c r="L67" s="71"/>
      <c r="M67" s="72"/>
      <c r="N67" s="66"/>
      <c r="O67" s="66"/>
      <c r="P67" s="66"/>
      <c r="Q67" s="66"/>
      <c r="R67" s="160" t="s">
        <v>84</v>
      </c>
      <c r="S67" s="161"/>
      <c r="T67" s="162"/>
      <c r="V67" s="160" t="s">
        <v>85</v>
      </c>
      <c r="W67" s="161"/>
      <c r="X67" s="161"/>
      <c r="Y67" s="162"/>
      <c r="AB67" s="194" t="s">
        <v>99</v>
      </c>
      <c r="AC67" s="195"/>
      <c r="AD67" s="195"/>
      <c r="AE67" s="195"/>
      <c r="AF67" s="195"/>
      <c r="AG67" s="196"/>
      <c r="AH67" s="67"/>
      <c r="AM67" s="1"/>
      <c r="AN67" s="1"/>
    </row>
    <row r="68" spans="2:40" ht="22.5" hidden="1" customHeight="1" x14ac:dyDescent="0.4">
      <c r="B68" s="116" t="s">
        <v>6</v>
      </c>
      <c r="C68" s="117"/>
      <c r="D68" s="117"/>
      <c r="E68" s="116" t="s">
        <v>32</v>
      </c>
      <c r="F68" s="117"/>
      <c r="G68" s="117"/>
      <c r="H68" s="118"/>
      <c r="I68" s="116" t="s">
        <v>42</v>
      </c>
      <c r="J68" s="117"/>
      <c r="K68" s="117"/>
      <c r="L68" s="117"/>
      <c r="M68" s="118"/>
      <c r="N68" s="66"/>
      <c r="O68" s="66"/>
      <c r="P68" s="66"/>
      <c r="Q68" s="66"/>
      <c r="R68" s="178"/>
      <c r="S68" s="180"/>
      <c r="T68" s="179"/>
      <c r="V68" s="178"/>
      <c r="W68" s="180"/>
      <c r="X68" s="180"/>
      <c r="Y68" s="179"/>
      <c r="AB68" s="197"/>
      <c r="AC68" s="198"/>
      <c r="AD68" s="198"/>
      <c r="AE68" s="198"/>
      <c r="AF68" s="198"/>
      <c r="AG68" s="199"/>
      <c r="AH68" s="67"/>
      <c r="AM68" s="1"/>
      <c r="AN68" s="1"/>
    </row>
    <row r="69" spans="2:40" ht="22.5" hidden="1" customHeight="1" x14ac:dyDescent="0.4">
      <c r="B69" s="182" t="str">
        <f>B64</f>
        <v/>
      </c>
      <c r="C69" s="183"/>
      <c r="D69" s="183"/>
      <c r="E69" s="136" t="s">
        <v>15</v>
      </c>
      <c r="F69" s="137"/>
      <c r="G69" s="137"/>
      <c r="H69" s="138"/>
      <c r="I69" s="188">
        <f>IF(G4=B21,IF(N10&gt;=75,VLOOKUP($G$4&amp;$B$69&amp;E69&amp;F45,$F$13:$M$39,7,0),0),0)</f>
        <v>0</v>
      </c>
      <c r="J69" s="189"/>
      <c r="K69" s="189"/>
      <c r="L69" s="189"/>
      <c r="M69" s="62" t="s">
        <v>87</v>
      </c>
      <c r="N69" s="66"/>
      <c r="O69" s="123" t="s">
        <v>88</v>
      </c>
      <c r="P69" s="123"/>
      <c r="Q69" s="66"/>
      <c r="R69" s="149">
        <f>G6+G7</f>
        <v>0</v>
      </c>
      <c r="S69" s="150"/>
      <c r="T69" s="58" t="s">
        <v>7</v>
      </c>
      <c r="U69" s="123" t="s">
        <v>89</v>
      </c>
      <c r="V69" s="121">
        <f>I69*R69</f>
        <v>0</v>
      </c>
      <c r="W69" s="122"/>
      <c r="X69" s="122"/>
      <c r="Y69" s="57" t="s">
        <v>87</v>
      </c>
      <c r="Z69" s="127" t="s">
        <v>90</v>
      </c>
      <c r="AA69" s="115"/>
      <c r="AB69" s="121">
        <f>V69*12</f>
        <v>0</v>
      </c>
      <c r="AC69" s="122"/>
      <c r="AD69" s="122"/>
      <c r="AE69" s="122"/>
      <c r="AF69" s="122"/>
      <c r="AG69" s="73" t="s">
        <v>87</v>
      </c>
      <c r="AH69" s="67"/>
      <c r="AM69" s="1"/>
      <c r="AN69" s="1"/>
    </row>
    <row r="70" spans="2:40" ht="22.5" hidden="1" customHeight="1" x14ac:dyDescent="0.4">
      <c r="B70" s="185"/>
      <c r="C70" s="186"/>
      <c r="D70" s="186"/>
      <c r="E70" s="136" t="s">
        <v>22</v>
      </c>
      <c r="F70" s="137"/>
      <c r="G70" s="137"/>
      <c r="H70" s="138"/>
      <c r="I70" s="188">
        <f>IF(G4=B21,IF(N10&gt;=75,VLOOKUP($G$4&amp;$B$69&amp;E70&amp;F46,$F$13:$M$39,7,0),0),0)</f>
        <v>0</v>
      </c>
      <c r="J70" s="189"/>
      <c r="K70" s="189"/>
      <c r="L70" s="189"/>
      <c r="M70" s="62" t="s">
        <v>87</v>
      </c>
      <c r="N70" s="66"/>
      <c r="O70" s="123"/>
      <c r="P70" s="123"/>
      <c r="Q70" s="66"/>
      <c r="R70" s="149">
        <f>G8+G9</f>
        <v>0</v>
      </c>
      <c r="S70" s="150"/>
      <c r="T70" s="58" t="s">
        <v>7</v>
      </c>
      <c r="U70" s="123"/>
      <c r="V70" s="121">
        <f>I70*R70</f>
        <v>0</v>
      </c>
      <c r="W70" s="122"/>
      <c r="X70" s="122"/>
      <c r="Y70" s="57" t="s">
        <v>87</v>
      </c>
      <c r="Z70" s="127"/>
      <c r="AA70" s="115"/>
      <c r="AB70" s="121">
        <f>V70*12</f>
        <v>0</v>
      </c>
      <c r="AC70" s="122"/>
      <c r="AD70" s="122"/>
      <c r="AE70" s="122"/>
      <c r="AF70" s="122"/>
      <c r="AG70" s="57" t="s">
        <v>87</v>
      </c>
      <c r="AH70" s="67"/>
      <c r="AM70" s="1"/>
      <c r="AN70" s="1"/>
    </row>
    <row r="71" spans="2:40" ht="9.75" hidden="1" customHeight="1" x14ac:dyDescent="0.4">
      <c r="B71" s="66"/>
      <c r="C71" s="66"/>
      <c r="D71" s="66"/>
      <c r="E71" s="66"/>
      <c r="F71" s="66"/>
      <c r="G71" s="66"/>
      <c r="H71" s="67"/>
      <c r="I71" s="67"/>
      <c r="J71" s="67"/>
      <c r="K71" s="67"/>
      <c r="L71" s="67"/>
      <c r="M71" s="67"/>
      <c r="N71" s="66"/>
      <c r="O71" s="66"/>
      <c r="P71" s="66"/>
      <c r="Q71" s="66"/>
      <c r="R71" s="51"/>
      <c r="S71" s="51"/>
      <c r="T71" s="67"/>
      <c r="U71" s="66"/>
      <c r="V71" s="51"/>
      <c r="W71" s="51"/>
      <c r="X71" s="51"/>
      <c r="Y71" s="67"/>
      <c r="Z71" s="66"/>
      <c r="AA71" s="53"/>
      <c r="AB71" s="51"/>
      <c r="AC71" s="51"/>
      <c r="AD71" s="51"/>
      <c r="AE71" s="51"/>
      <c r="AF71" s="51"/>
      <c r="AG71" s="67"/>
      <c r="AM71" s="1"/>
      <c r="AN71" s="1"/>
    </row>
    <row r="72" spans="2:40" ht="22.5" hidden="1" customHeight="1" x14ac:dyDescent="0.4">
      <c r="B72" s="70" t="s">
        <v>96</v>
      </c>
      <c r="C72" s="71"/>
      <c r="D72" s="71"/>
      <c r="E72" s="71"/>
      <c r="F72" s="71"/>
      <c r="G72" s="71"/>
      <c r="H72" s="71"/>
      <c r="I72" s="71"/>
      <c r="J72" s="71"/>
      <c r="K72" s="71"/>
      <c r="L72" s="71"/>
      <c r="M72" s="72"/>
      <c r="N72" s="66"/>
      <c r="O72" s="160" t="s">
        <v>92</v>
      </c>
      <c r="P72" s="162"/>
      <c r="Q72" s="66"/>
      <c r="R72" s="160" t="s">
        <v>84</v>
      </c>
      <c r="S72" s="161"/>
      <c r="T72" s="162"/>
      <c r="V72" s="160" t="s">
        <v>85</v>
      </c>
      <c r="W72" s="161"/>
      <c r="X72" s="161"/>
      <c r="Y72" s="162"/>
      <c r="AB72" s="194" t="s">
        <v>99</v>
      </c>
      <c r="AC72" s="195"/>
      <c r="AD72" s="195"/>
      <c r="AE72" s="195"/>
      <c r="AF72" s="195"/>
      <c r="AG72" s="196"/>
      <c r="AM72" s="1"/>
      <c r="AN72" s="1"/>
    </row>
    <row r="73" spans="2:40" ht="22.5" hidden="1" customHeight="1" x14ac:dyDescent="0.4">
      <c r="B73" s="116" t="s">
        <v>6</v>
      </c>
      <c r="C73" s="117"/>
      <c r="D73" s="117"/>
      <c r="E73" s="116" t="s">
        <v>32</v>
      </c>
      <c r="F73" s="117"/>
      <c r="G73" s="117"/>
      <c r="H73" s="118"/>
      <c r="I73" s="116" t="s">
        <v>42</v>
      </c>
      <c r="J73" s="117"/>
      <c r="K73" s="117"/>
      <c r="L73" s="117"/>
      <c r="M73" s="118"/>
      <c r="N73" s="66"/>
      <c r="O73" s="178"/>
      <c r="P73" s="179"/>
      <c r="Q73" s="66"/>
      <c r="R73" s="178"/>
      <c r="S73" s="180"/>
      <c r="T73" s="179"/>
      <c r="V73" s="178"/>
      <c r="W73" s="180"/>
      <c r="X73" s="180"/>
      <c r="Y73" s="179"/>
      <c r="AB73" s="197"/>
      <c r="AC73" s="198"/>
      <c r="AD73" s="198"/>
      <c r="AE73" s="198"/>
      <c r="AF73" s="198"/>
      <c r="AG73" s="199"/>
      <c r="AM73" s="1"/>
      <c r="AN73" s="1"/>
    </row>
    <row r="74" spans="2:40" ht="22.5" hidden="1" customHeight="1" x14ac:dyDescent="0.4">
      <c r="B74" s="182" t="str">
        <f>B69</f>
        <v/>
      </c>
      <c r="C74" s="183"/>
      <c r="D74" s="183"/>
      <c r="E74" s="136" t="s">
        <v>15</v>
      </c>
      <c r="F74" s="137"/>
      <c r="G74" s="137"/>
      <c r="H74" s="138"/>
      <c r="I74" s="188">
        <f>IF(G4=B21,IF(N10&gt;=75,VLOOKUP($G$4&amp;$B$74&amp;E74&amp;F45,$F$13:$M$39,8,0),0),0)</f>
        <v>0</v>
      </c>
      <c r="J74" s="189"/>
      <c r="K74" s="189"/>
      <c r="L74" s="189"/>
      <c r="M74" s="62" t="s">
        <v>87</v>
      </c>
      <c r="N74" s="127" t="s">
        <v>88</v>
      </c>
      <c r="O74" s="190">
        <f>O64</f>
        <v>0</v>
      </c>
      <c r="P74" s="191"/>
      <c r="Q74" s="127" t="s">
        <v>88</v>
      </c>
      <c r="R74" s="149">
        <f>R69</f>
        <v>0</v>
      </c>
      <c r="S74" s="150"/>
      <c r="T74" s="58" t="s">
        <v>7</v>
      </c>
      <c r="U74" s="123" t="s">
        <v>89</v>
      </c>
      <c r="V74" s="121">
        <f>I74*$O$74*R74</f>
        <v>0</v>
      </c>
      <c r="W74" s="122"/>
      <c r="X74" s="122"/>
      <c r="Y74" s="57" t="s">
        <v>87</v>
      </c>
      <c r="Z74" s="127" t="s">
        <v>90</v>
      </c>
      <c r="AA74" s="115"/>
      <c r="AB74" s="121">
        <f>V74*12</f>
        <v>0</v>
      </c>
      <c r="AC74" s="122"/>
      <c r="AD74" s="122"/>
      <c r="AE74" s="122"/>
      <c r="AF74" s="122"/>
      <c r="AG74" s="73" t="s">
        <v>87</v>
      </c>
      <c r="AM74" s="1"/>
      <c r="AN74" s="1"/>
    </row>
    <row r="75" spans="2:40" ht="22.5" hidden="1" customHeight="1" x14ac:dyDescent="0.4">
      <c r="B75" s="185"/>
      <c r="C75" s="186"/>
      <c r="D75" s="186"/>
      <c r="E75" s="136" t="s">
        <v>22</v>
      </c>
      <c r="F75" s="137"/>
      <c r="G75" s="137"/>
      <c r="H75" s="138"/>
      <c r="I75" s="188">
        <f>IF(G4=B21,IF(N10&gt;=75,VLOOKUP($G$4&amp;$B$74&amp;E75&amp;F46,$F$13:$M$39,8,0),0),0)</f>
        <v>0</v>
      </c>
      <c r="J75" s="189"/>
      <c r="K75" s="189"/>
      <c r="L75" s="189"/>
      <c r="M75" s="62" t="s">
        <v>87</v>
      </c>
      <c r="N75" s="127"/>
      <c r="O75" s="192"/>
      <c r="P75" s="193"/>
      <c r="Q75" s="127"/>
      <c r="R75" s="149">
        <f>R70</f>
        <v>0</v>
      </c>
      <c r="S75" s="150"/>
      <c r="T75" s="58" t="s">
        <v>7</v>
      </c>
      <c r="U75" s="123"/>
      <c r="V75" s="121">
        <f>I75*$O$74*R75</f>
        <v>0</v>
      </c>
      <c r="W75" s="122"/>
      <c r="X75" s="122"/>
      <c r="Y75" s="57" t="s">
        <v>87</v>
      </c>
      <c r="Z75" s="127"/>
      <c r="AA75" s="115"/>
      <c r="AB75" s="121">
        <f>V75*12</f>
        <v>0</v>
      </c>
      <c r="AC75" s="122"/>
      <c r="AD75" s="122"/>
      <c r="AE75" s="122"/>
      <c r="AF75" s="122"/>
      <c r="AG75" s="57" t="s">
        <v>87</v>
      </c>
      <c r="AM75" s="1"/>
      <c r="AN75" s="1"/>
    </row>
    <row r="76" spans="2:40" ht="22.5" hidden="1" customHeight="1" x14ac:dyDescent="0.4">
      <c r="U76" s="74"/>
      <c r="V76" s="74"/>
      <c r="W76" s="74"/>
      <c r="X76" s="74"/>
      <c r="Y76" s="74"/>
      <c r="Z76" s="74"/>
      <c r="AA76" s="74"/>
    </row>
    <row r="77" spans="2:40" ht="22.5" hidden="1" customHeight="1" x14ac:dyDescent="0.4">
      <c r="B77" s="1" t="s">
        <v>100</v>
      </c>
    </row>
    <row r="78" spans="2:40" ht="22.5" hidden="1" customHeight="1" x14ac:dyDescent="0.4">
      <c r="B78" s="59" t="s">
        <v>39</v>
      </c>
      <c r="C78" s="60"/>
      <c r="D78" s="60"/>
      <c r="E78" s="60"/>
      <c r="F78" s="60"/>
      <c r="G78" s="60"/>
      <c r="H78" s="60"/>
      <c r="I78" s="60"/>
      <c r="J78" s="60"/>
      <c r="K78" s="60"/>
      <c r="L78" s="60"/>
      <c r="M78" s="61"/>
      <c r="R78" s="160" t="s">
        <v>84</v>
      </c>
      <c r="S78" s="161"/>
      <c r="T78" s="162"/>
      <c r="V78" s="160" t="s">
        <v>85</v>
      </c>
      <c r="W78" s="161"/>
      <c r="X78" s="161"/>
      <c r="Y78" s="162"/>
      <c r="AB78" s="120" t="s">
        <v>101</v>
      </c>
      <c r="AC78" s="120"/>
      <c r="AD78" s="120"/>
      <c r="AE78" s="120"/>
      <c r="AF78" s="120"/>
      <c r="AG78" s="120"/>
    </row>
    <row r="79" spans="2:40" ht="22.5" hidden="1" customHeight="1" x14ac:dyDescent="0.4">
      <c r="B79" s="119" t="s">
        <v>6</v>
      </c>
      <c r="C79" s="119"/>
      <c r="D79" s="119"/>
      <c r="E79" s="119" t="s">
        <v>32</v>
      </c>
      <c r="F79" s="119"/>
      <c r="G79" s="119"/>
      <c r="H79" s="119"/>
      <c r="I79" s="116" t="s">
        <v>42</v>
      </c>
      <c r="J79" s="117"/>
      <c r="K79" s="117"/>
      <c r="L79" s="117"/>
      <c r="M79" s="118"/>
      <c r="R79" s="178"/>
      <c r="S79" s="180"/>
      <c r="T79" s="179"/>
      <c r="V79" s="178"/>
      <c r="W79" s="180"/>
      <c r="X79" s="180"/>
      <c r="Y79" s="179"/>
      <c r="AB79" s="120"/>
      <c r="AC79" s="120"/>
      <c r="AD79" s="120"/>
      <c r="AE79" s="120"/>
      <c r="AF79" s="120"/>
      <c r="AG79" s="120"/>
    </row>
    <row r="80" spans="2:40" ht="22.5" hidden="1" customHeight="1" x14ac:dyDescent="0.4">
      <c r="B80" s="182" t="str">
        <f>B64</f>
        <v/>
      </c>
      <c r="C80" s="183"/>
      <c r="D80" s="184"/>
      <c r="E80" s="167" t="s">
        <v>15</v>
      </c>
      <c r="F80" s="167"/>
      <c r="G80" s="167"/>
      <c r="H80" s="167"/>
      <c r="I80" s="121">
        <f>IF(B80="",0,IF(E80="1・2歳児",137400,IF(E80="0歳児",68700,"")))</f>
        <v>0</v>
      </c>
      <c r="J80" s="122"/>
      <c r="K80" s="122"/>
      <c r="L80" s="122"/>
      <c r="M80" s="62" t="s">
        <v>87</v>
      </c>
      <c r="N80" s="127" t="s">
        <v>88</v>
      </c>
      <c r="O80" s="123"/>
      <c r="P80" s="123"/>
      <c r="Q80" s="123"/>
      <c r="R80" s="125">
        <f>N8</f>
        <v>0</v>
      </c>
      <c r="S80" s="126"/>
      <c r="T80" s="63" t="s">
        <v>7</v>
      </c>
      <c r="U80" s="159" t="s">
        <v>89</v>
      </c>
      <c r="V80" s="121">
        <f>I80*R80</f>
        <v>0</v>
      </c>
      <c r="W80" s="122"/>
      <c r="X80" s="122"/>
      <c r="Y80" s="62" t="s">
        <v>87</v>
      </c>
      <c r="Z80" s="127" t="s">
        <v>90</v>
      </c>
      <c r="AA80" s="124"/>
      <c r="AB80" s="121">
        <f>V80*12</f>
        <v>0</v>
      </c>
      <c r="AC80" s="122"/>
      <c r="AD80" s="122"/>
      <c r="AE80" s="122"/>
      <c r="AF80" s="122"/>
      <c r="AG80" s="62" t="s">
        <v>87</v>
      </c>
    </row>
    <row r="81" spans="2:36" ht="22.5" hidden="1" customHeight="1" x14ac:dyDescent="0.4">
      <c r="B81" s="185"/>
      <c r="C81" s="186"/>
      <c r="D81" s="187"/>
      <c r="E81" s="167" t="s">
        <v>22</v>
      </c>
      <c r="F81" s="167"/>
      <c r="G81" s="167"/>
      <c r="H81" s="167"/>
      <c r="I81" s="121">
        <f>IF(B80="",0,IF(E81="1・2歳児",137400,IF(E81="0歳児",68700,"")))</f>
        <v>0</v>
      </c>
      <c r="J81" s="122"/>
      <c r="K81" s="122"/>
      <c r="L81" s="122"/>
      <c r="M81" s="75" t="s">
        <v>87</v>
      </c>
      <c r="N81" s="127"/>
      <c r="O81" s="123"/>
      <c r="P81" s="123"/>
      <c r="Q81" s="123"/>
      <c r="R81" s="125">
        <f>N9</f>
        <v>0</v>
      </c>
      <c r="S81" s="126"/>
      <c r="T81" s="76" t="s">
        <v>7</v>
      </c>
      <c r="U81" s="159"/>
      <c r="V81" s="121">
        <f>I81*R81</f>
        <v>0</v>
      </c>
      <c r="W81" s="122"/>
      <c r="X81" s="122"/>
      <c r="Y81" s="75" t="s">
        <v>87</v>
      </c>
      <c r="Z81" s="127"/>
      <c r="AA81" s="124"/>
      <c r="AB81" s="121">
        <f>V81*12</f>
        <v>0</v>
      </c>
      <c r="AC81" s="122"/>
      <c r="AD81" s="122"/>
      <c r="AE81" s="122"/>
      <c r="AF81" s="122"/>
      <c r="AG81" s="62" t="s">
        <v>87</v>
      </c>
    </row>
    <row r="82" spans="2:36" ht="9.75" hidden="1" customHeight="1" x14ac:dyDescent="0.4"/>
    <row r="83" spans="2:36" ht="22.5" hidden="1" customHeight="1" x14ac:dyDescent="0.4">
      <c r="B83" s="59" t="s">
        <v>96</v>
      </c>
      <c r="C83" s="60"/>
      <c r="D83" s="60"/>
      <c r="E83" s="60"/>
      <c r="F83" s="60"/>
      <c r="G83" s="60"/>
      <c r="H83" s="60"/>
      <c r="I83" s="60"/>
      <c r="J83" s="60"/>
      <c r="K83" s="60"/>
      <c r="L83" s="60"/>
      <c r="M83" s="61"/>
      <c r="O83" s="160" t="s">
        <v>92</v>
      </c>
      <c r="P83" s="162"/>
      <c r="R83" s="160" t="s">
        <v>84</v>
      </c>
      <c r="S83" s="161"/>
      <c r="T83" s="162"/>
      <c r="V83" s="160" t="s">
        <v>85</v>
      </c>
      <c r="W83" s="161"/>
      <c r="X83" s="161"/>
      <c r="Y83" s="162"/>
      <c r="AB83" s="120" t="s">
        <v>102</v>
      </c>
      <c r="AC83" s="120"/>
      <c r="AD83" s="120"/>
      <c r="AE83" s="120"/>
      <c r="AF83" s="120"/>
      <c r="AG83" s="120"/>
    </row>
    <row r="84" spans="2:36" ht="22.5" hidden="1" customHeight="1" x14ac:dyDescent="0.4">
      <c r="B84" s="119" t="s">
        <v>6</v>
      </c>
      <c r="C84" s="119"/>
      <c r="D84" s="119"/>
      <c r="E84" s="119" t="s">
        <v>32</v>
      </c>
      <c r="F84" s="119"/>
      <c r="G84" s="119"/>
      <c r="H84" s="119"/>
      <c r="I84" s="116" t="s">
        <v>42</v>
      </c>
      <c r="J84" s="117"/>
      <c r="K84" s="117"/>
      <c r="L84" s="117"/>
      <c r="M84" s="118"/>
      <c r="O84" s="178"/>
      <c r="P84" s="179"/>
      <c r="Q84" s="77"/>
      <c r="R84" s="178"/>
      <c r="S84" s="180"/>
      <c r="T84" s="179"/>
      <c r="U84" s="181" t="s">
        <v>89</v>
      </c>
      <c r="V84" s="178"/>
      <c r="W84" s="180"/>
      <c r="X84" s="180"/>
      <c r="Y84" s="179"/>
      <c r="Z84" s="78"/>
      <c r="AA84" s="78"/>
      <c r="AB84" s="120"/>
      <c r="AC84" s="120"/>
      <c r="AD84" s="120"/>
      <c r="AE84" s="120"/>
      <c r="AF84" s="120"/>
      <c r="AG84" s="120"/>
    </row>
    <row r="85" spans="2:36" ht="22.5" hidden="1" customHeight="1" x14ac:dyDescent="0.4">
      <c r="B85" s="182" t="str">
        <f>B80</f>
        <v/>
      </c>
      <c r="C85" s="183"/>
      <c r="D85" s="184"/>
      <c r="E85" s="167" t="s">
        <v>15</v>
      </c>
      <c r="F85" s="167"/>
      <c r="G85" s="167"/>
      <c r="H85" s="167"/>
      <c r="I85" s="121">
        <f>IF(B80="",0,IF(E85="1・2歳児",1370,IF(E85="0歳児",680,"")))</f>
        <v>0</v>
      </c>
      <c r="J85" s="122"/>
      <c r="K85" s="122"/>
      <c r="L85" s="122"/>
      <c r="M85" s="62" t="s">
        <v>87</v>
      </c>
      <c r="N85" s="159" t="s">
        <v>88</v>
      </c>
      <c r="O85" s="174">
        <f>O64</f>
        <v>0</v>
      </c>
      <c r="P85" s="175"/>
      <c r="Q85" s="153" t="s">
        <v>88</v>
      </c>
      <c r="R85" s="149">
        <f>R80</f>
        <v>0</v>
      </c>
      <c r="S85" s="150"/>
      <c r="T85" s="58" t="s">
        <v>7</v>
      </c>
      <c r="U85" s="181"/>
      <c r="V85" s="147">
        <f>I85*$O$85*R85</f>
        <v>0</v>
      </c>
      <c r="W85" s="148"/>
      <c r="X85" s="148"/>
      <c r="Y85" s="57" t="s">
        <v>87</v>
      </c>
      <c r="Z85" s="154" t="s">
        <v>90</v>
      </c>
      <c r="AA85" s="155"/>
      <c r="AB85" s="147">
        <f>V85*12</f>
        <v>0</v>
      </c>
      <c r="AC85" s="148"/>
      <c r="AD85" s="148"/>
      <c r="AE85" s="148"/>
      <c r="AF85" s="148"/>
      <c r="AG85" s="57" t="s">
        <v>87</v>
      </c>
    </row>
    <row r="86" spans="2:36" ht="22.5" hidden="1" customHeight="1" x14ac:dyDescent="0.4">
      <c r="B86" s="185"/>
      <c r="C86" s="186"/>
      <c r="D86" s="187"/>
      <c r="E86" s="167" t="s">
        <v>22</v>
      </c>
      <c r="F86" s="167"/>
      <c r="G86" s="167"/>
      <c r="H86" s="167"/>
      <c r="I86" s="121">
        <f>IF(B80="",0,IF(E86="1・2歳児",1370,IF(E86="0歳児",680,"")))</f>
        <v>0</v>
      </c>
      <c r="J86" s="122"/>
      <c r="K86" s="122"/>
      <c r="L86" s="122"/>
      <c r="M86" s="75" t="s">
        <v>87</v>
      </c>
      <c r="N86" s="159"/>
      <c r="O86" s="176"/>
      <c r="P86" s="177"/>
      <c r="Q86" s="153"/>
      <c r="R86" s="149">
        <f>R81</f>
        <v>0</v>
      </c>
      <c r="S86" s="150"/>
      <c r="T86" s="58" t="s">
        <v>7</v>
      </c>
      <c r="U86" s="181"/>
      <c r="V86" s="147">
        <f>I86*$O$85*R86</f>
        <v>0</v>
      </c>
      <c r="W86" s="148"/>
      <c r="X86" s="148"/>
      <c r="Y86" s="57" t="s">
        <v>87</v>
      </c>
      <c r="Z86" s="154"/>
      <c r="AA86" s="155"/>
      <c r="AB86" s="147">
        <f>V86*12</f>
        <v>0</v>
      </c>
      <c r="AC86" s="148"/>
      <c r="AD86" s="148"/>
      <c r="AE86" s="148"/>
      <c r="AF86" s="148"/>
      <c r="AG86" s="57" t="s">
        <v>87</v>
      </c>
    </row>
    <row r="87" spans="2:36" ht="22.5" hidden="1" customHeight="1" x14ac:dyDescent="0.4"/>
    <row r="88" spans="2:36" ht="22.5" hidden="1" customHeight="1" x14ac:dyDescent="0.4">
      <c r="B88" s="1" t="s">
        <v>103</v>
      </c>
    </row>
    <row r="89" spans="2:36" ht="44.25" hidden="1" customHeight="1" x14ac:dyDescent="0.4">
      <c r="B89" s="120" t="s">
        <v>3</v>
      </c>
      <c r="C89" s="120"/>
      <c r="D89" s="120"/>
      <c r="E89" s="120"/>
      <c r="F89" s="131" t="s">
        <v>104</v>
      </c>
      <c r="G89" s="132"/>
      <c r="H89" s="133"/>
      <c r="I89" s="116" t="s">
        <v>39</v>
      </c>
      <c r="J89" s="117"/>
      <c r="K89" s="117"/>
      <c r="L89" s="117"/>
      <c r="M89" s="60" t="s">
        <v>105</v>
      </c>
      <c r="N89" s="117" t="s">
        <v>40</v>
      </c>
      <c r="O89" s="117"/>
      <c r="P89" s="117"/>
      <c r="Q89" s="118"/>
      <c r="S89" s="116" t="s">
        <v>92</v>
      </c>
      <c r="T89" s="118"/>
      <c r="V89" s="79" t="s">
        <v>85</v>
      </c>
      <c r="W89" s="80"/>
      <c r="X89" s="80"/>
      <c r="Y89" s="81"/>
      <c r="AB89" s="131" t="s">
        <v>106</v>
      </c>
      <c r="AC89" s="132"/>
      <c r="AD89" s="132"/>
      <c r="AE89" s="132"/>
      <c r="AF89" s="132"/>
      <c r="AG89" s="133"/>
    </row>
    <row r="90" spans="2:36" ht="22.5" hidden="1" customHeight="1" x14ac:dyDescent="0.4">
      <c r="B90" s="167" t="str">
        <f>IF(AG9="あり",G4,"")</f>
        <v/>
      </c>
      <c r="C90" s="167"/>
      <c r="D90" s="167"/>
      <c r="E90" s="167"/>
      <c r="F90" s="134" t="str">
        <f>IF(AG9="あり",AG10,"")</f>
        <v/>
      </c>
      <c r="G90" s="135"/>
      <c r="H90" s="158"/>
      <c r="I90" s="167">
        <f>IF(F90="",0,VLOOKUP(B90&amp;F90,$S$14:$AA$41,5,0))</f>
        <v>0</v>
      </c>
      <c r="J90" s="167"/>
      <c r="K90" s="167"/>
      <c r="L90" s="134"/>
      <c r="M90" s="82" t="s">
        <v>105</v>
      </c>
      <c r="N90" s="135">
        <f>IF(F90="",0,VLOOKUP(B90&amp;F90,$S$14:$AA$41,8,0))</f>
        <v>0</v>
      </c>
      <c r="O90" s="135"/>
      <c r="P90" s="135"/>
      <c r="Q90" s="62" t="s">
        <v>87</v>
      </c>
      <c r="R90" s="65" t="s">
        <v>88</v>
      </c>
      <c r="S90" s="172">
        <f>O85</f>
        <v>0</v>
      </c>
      <c r="T90" s="173"/>
      <c r="U90" s="83" t="s">
        <v>89</v>
      </c>
      <c r="V90" s="121">
        <f>IF(F90="",0,I90+N90*S90)</f>
        <v>0</v>
      </c>
      <c r="W90" s="122"/>
      <c r="X90" s="122"/>
      <c r="Y90" s="62" t="s">
        <v>87</v>
      </c>
      <c r="Z90" s="127" t="s">
        <v>90</v>
      </c>
      <c r="AA90" s="124"/>
      <c r="AB90" s="121">
        <f>V90*12</f>
        <v>0</v>
      </c>
      <c r="AC90" s="122"/>
      <c r="AD90" s="122"/>
      <c r="AE90" s="122"/>
      <c r="AF90" s="122"/>
      <c r="AG90" s="62" t="s">
        <v>87</v>
      </c>
    </row>
    <row r="91" spans="2:36" ht="22.5" hidden="1" customHeight="1" x14ac:dyDescent="0.4">
      <c r="W91" s="84"/>
      <c r="X91" s="84"/>
      <c r="Y91" s="84"/>
      <c r="Z91" s="84"/>
      <c r="AA91" s="84"/>
      <c r="AB91" s="84"/>
      <c r="AC91" s="84"/>
      <c r="AD91" s="84"/>
      <c r="AE91" s="84"/>
      <c r="AF91" s="84"/>
      <c r="AG91" s="84"/>
      <c r="AH91" s="84"/>
      <c r="AI91" s="84"/>
      <c r="AJ91" s="84"/>
    </row>
    <row r="92" spans="2:36" ht="22.5" hidden="1" customHeight="1" x14ac:dyDescent="0.4">
      <c r="B92" s="1" t="s">
        <v>107</v>
      </c>
    </row>
    <row r="93" spans="2:36" ht="22.5" hidden="1" customHeight="1" x14ac:dyDescent="0.4">
      <c r="B93" s="119" t="s">
        <v>6</v>
      </c>
      <c r="C93" s="119"/>
      <c r="D93" s="119"/>
      <c r="E93" s="119"/>
      <c r="F93" s="116" t="s">
        <v>42</v>
      </c>
      <c r="G93" s="117"/>
      <c r="H93" s="117"/>
      <c r="I93" s="117"/>
      <c r="J93" s="117"/>
      <c r="K93" s="117"/>
      <c r="L93" s="117"/>
      <c r="M93" s="118"/>
      <c r="R93" s="119" t="s">
        <v>84</v>
      </c>
      <c r="S93" s="119"/>
      <c r="T93" s="119"/>
      <c r="V93" s="119" t="s">
        <v>85</v>
      </c>
      <c r="W93" s="119"/>
      <c r="X93" s="119"/>
      <c r="Y93" s="119"/>
      <c r="AB93" s="120" t="s">
        <v>108</v>
      </c>
      <c r="AC93" s="120"/>
      <c r="AD93" s="120"/>
      <c r="AE93" s="120"/>
      <c r="AF93" s="120"/>
      <c r="AG93" s="120"/>
    </row>
    <row r="94" spans="2:36" ht="22.5" hidden="1" customHeight="1" x14ac:dyDescent="0.4">
      <c r="B94" s="167" t="str">
        <f>B85</f>
        <v/>
      </c>
      <c r="C94" s="167"/>
      <c r="D94" s="167"/>
      <c r="E94" s="167"/>
      <c r="F94" s="121">
        <f>IF(G10="自己所有",IF(B94="6～12人",2800,1700),0)</f>
        <v>0</v>
      </c>
      <c r="G94" s="122"/>
      <c r="H94" s="122"/>
      <c r="I94" s="122"/>
      <c r="J94" s="122"/>
      <c r="K94" s="122"/>
      <c r="L94" s="122"/>
      <c r="M94" s="62" t="s">
        <v>87</v>
      </c>
      <c r="N94" s="127" t="s">
        <v>88</v>
      </c>
      <c r="O94" s="123"/>
      <c r="P94" s="123"/>
      <c r="Q94" s="124"/>
      <c r="R94" s="125">
        <f>SUM(G6:H9)</f>
        <v>0</v>
      </c>
      <c r="S94" s="126"/>
      <c r="T94" s="63" t="s">
        <v>7</v>
      </c>
      <c r="U94" s="64" t="s">
        <v>89</v>
      </c>
      <c r="V94" s="121">
        <f>F94*R94</f>
        <v>0</v>
      </c>
      <c r="W94" s="122"/>
      <c r="X94" s="122"/>
      <c r="Y94" s="62" t="s">
        <v>87</v>
      </c>
      <c r="Z94" s="127" t="s">
        <v>90</v>
      </c>
      <c r="AA94" s="124"/>
      <c r="AB94" s="121">
        <f>V94*12</f>
        <v>0</v>
      </c>
      <c r="AC94" s="122"/>
      <c r="AD94" s="122"/>
      <c r="AE94" s="122"/>
      <c r="AF94" s="122"/>
      <c r="AG94" s="62" t="s">
        <v>87</v>
      </c>
    </row>
    <row r="95" spans="2:36" ht="22.5" hidden="1" customHeight="1" x14ac:dyDescent="0.4">
      <c r="B95" s="66"/>
      <c r="C95" s="66"/>
      <c r="D95" s="66"/>
      <c r="E95" s="66"/>
      <c r="F95" s="66"/>
      <c r="G95" s="66"/>
      <c r="H95" s="66"/>
      <c r="I95" s="66"/>
      <c r="J95" s="66"/>
      <c r="K95" s="66"/>
      <c r="L95" s="66"/>
      <c r="M95" s="67"/>
      <c r="N95" s="66"/>
      <c r="O95" s="66"/>
      <c r="P95" s="66"/>
      <c r="Q95" s="66"/>
      <c r="R95" s="51"/>
      <c r="S95" s="51"/>
      <c r="T95" s="67"/>
      <c r="U95" s="66"/>
      <c r="V95" s="51"/>
      <c r="W95" s="51"/>
      <c r="X95" s="51"/>
      <c r="Y95" s="67"/>
      <c r="Z95" s="66"/>
      <c r="AA95" s="53"/>
      <c r="AB95" s="51"/>
      <c r="AC95" s="51"/>
      <c r="AD95" s="51"/>
      <c r="AE95" s="51"/>
      <c r="AF95" s="51"/>
      <c r="AG95" s="67"/>
    </row>
    <row r="96" spans="2:36" ht="22.5" hidden="1" customHeight="1" x14ac:dyDescent="0.4">
      <c r="B96" s="1" t="s">
        <v>109</v>
      </c>
    </row>
    <row r="97" spans="2:37" ht="22.5" hidden="1" customHeight="1" x14ac:dyDescent="0.4">
      <c r="B97" s="119" t="s">
        <v>6</v>
      </c>
      <c r="C97" s="119"/>
      <c r="D97" s="119"/>
      <c r="E97" s="119"/>
      <c r="F97" s="116" t="s">
        <v>42</v>
      </c>
      <c r="G97" s="117"/>
      <c r="H97" s="117"/>
      <c r="I97" s="117"/>
      <c r="J97" s="117"/>
      <c r="K97" s="117"/>
      <c r="L97" s="117"/>
      <c r="M97" s="118"/>
      <c r="R97" s="119" t="s">
        <v>84</v>
      </c>
      <c r="S97" s="119"/>
      <c r="T97" s="119"/>
      <c r="V97" s="119" t="s">
        <v>85</v>
      </c>
      <c r="W97" s="119"/>
      <c r="X97" s="119"/>
      <c r="Y97" s="119"/>
      <c r="AB97" s="120" t="s">
        <v>110</v>
      </c>
      <c r="AC97" s="120"/>
      <c r="AD97" s="120"/>
      <c r="AE97" s="120"/>
      <c r="AF97" s="120"/>
      <c r="AG97" s="120"/>
    </row>
    <row r="98" spans="2:37" ht="22.5" hidden="1" customHeight="1" x14ac:dyDescent="0.4">
      <c r="B98" s="167" t="str">
        <f>B94</f>
        <v/>
      </c>
      <c r="C98" s="167"/>
      <c r="D98" s="167"/>
      <c r="E98" s="167"/>
      <c r="F98" s="121">
        <f>IF(G10="賃貸",IF(B98="6～12人",10300,13100),0)</f>
        <v>0</v>
      </c>
      <c r="G98" s="122"/>
      <c r="H98" s="122"/>
      <c r="I98" s="122"/>
      <c r="J98" s="122"/>
      <c r="K98" s="122"/>
      <c r="L98" s="122"/>
      <c r="M98" s="62" t="s">
        <v>87</v>
      </c>
      <c r="N98" s="127" t="s">
        <v>88</v>
      </c>
      <c r="O98" s="123"/>
      <c r="P98" s="123"/>
      <c r="Q98" s="124"/>
      <c r="R98" s="125">
        <f>R94</f>
        <v>0</v>
      </c>
      <c r="S98" s="126"/>
      <c r="T98" s="63" t="s">
        <v>7</v>
      </c>
      <c r="U98" s="64" t="s">
        <v>89</v>
      </c>
      <c r="V98" s="170">
        <f>F98*R98</f>
        <v>0</v>
      </c>
      <c r="W98" s="171"/>
      <c r="X98" s="171"/>
      <c r="Y98" s="62" t="s">
        <v>87</v>
      </c>
      <c r="Z98" s="127" t="s">
        <v>90</v>
      </c>
      <c r="AA98" s="124"/>
      <c r="AB98" s="121">
        <f>V98*12</f>
        <v>0</v>
      </c>
      <c r="AC98" s="122"/>
      <c r="AD98" s="122"/>
      <c r="AE98" s="122"/>
      <c r="AF98" s="122"/>
      <c r="AG98" s="62" t="s">
        <v>87</v>
      </c>
    </row>
    <row r="99" spans="2:37" ht="22.5" hidden="1" customHeight="1" x14ac:dyDescent="0.4"/>
    <row r="100" spans="2:37" ht="22.5" hidden="1" customHeight="1" x14ac:dyDescent="0.4">
      <c r="B100" s="1" t="s">
        <v>111</v>
      </c>
    </row>
    <row r="101" spans="2:37" ht="22.5" hidden="1" customHeight="1" x14ac:dyDescent="0.4">
      <c r="B101" s="119" t="s">
        <v>6</v>
      </c>
      <c r="C101" s="119"/>
      <c r="D101" s="119"/>
      <c r="E101" s="119"/>
      <c r="F101" s="116" t="s">
        <v>42</v>
      </c>
      <c r="G101" s="117"/>
      <c r="H101" s="117"/>
      <c r="I101" s="117"/>
      <c r="J101" s="117"/>
      <c r="K101" s="117"/>
      <c r="L101" s="117"/>
      <c r="M101" s="118"/>
      <c r="R101" s="119" t="s">
        <v>84</v>
      </c>
      <c r="S101" s="119"/>
      <c r="T101" s="119"/>
      <c r="V101" s="119" t="s">
        <v>85</v>
      </c>
      <c r="W101" s="119"/>
      <c r="X101" s="119"/>
      <c r="Y101" s="119"/>
      <c r="AB101" s="120" t="s">
        <v>112</v>
      </c>
      <c r="AC101" s="120"/>
      <c r="AD101" s="120"/>
      <c r="AE101" s="120"/>
      <c r="AF101" s="120"/>
      <c r="AG101" s="120"/>
    </row>
    <row r="102" spans="2:37" ht="22.5" hidden="1" customHeight="1" x14ac:dyDescent="0.4">
      <c r="B102" s="167" t="str">
        <f>B98</f>
        <v/>
      </c>
      <c r="C102" s="167"/>
      <c r="D102" s="167"/>
      <c r="E102" s="167"/>
      <c r="F102" s="165">
        <f>IF(N7="あり",0,IF(B102="6～12人",-2050,IF(B102="13～19人",-1290,0)))</f>
        <v>0</v>
      </c>
      <c r="G102" s="166"/>
      <c r="H102" s="166"/>
      <c r="I102" s="166"/>
      <c r="J102" s="166"/>
      <c r="K102" s="166"/>
      <c r="L102" s="166"/>
      <c r="M102" s="62" t="s">
        <v>87</v>
      </c>
      <c r="N102" s="127" t="s">
        <v>88</v>
      </c>
      <c r="O102" s="123"/>
      <c r="P102" s="123"/>
      <c r="Q102" s="124"/>
      <c r="R102" s="125">
        <f>R64</f>
        <v>0</v>
      </c>
      <c r="S102" s="126"/>
      <c r="T102" s="63" t="s">
        <v>7</v>
      </c>
      <c r="U102" s="64" t="s">
        <v>89</v>
      </c>
      <c r="V102" s="168">
        <f>F102*R102</f>
        <v>0</v>
      </c>
      <c r="W102" s="169"/>
      <c r="X102" s="169"/>
      <c r="Y102" s="62" t="s">
        <v>87</v>
      </c>
      <c r="Z102" s="127" t="s">
        <v>90</v>
      </c>
      <c r="AA102" s="124"/>
      <c r="AB102" s="165">
        <f>V102*12</f>
        <v>0</v>
      </c>
      <c r="AC102" s="166"/>
      <c r="AD102" s="166"/>
      <c r="AE102" s="166"/>
      <c r="AF102" s="166"/>
      <c r="AG102" s="62" t="s">
        <v>87</v>
      </c>
      <c r="AI102" s="85"/>
      <c r="AJ102" s="85"/>
      <c r="AK102" s="85"/>
    </row>
    <row r="103" spans="2:37" ht="22.5" hidden="1" customHeight="1" x14ac:dyDescent="0.4"/>
    <row r="104" spans="2:37" ht="22.5" hidden="1" customHeight="1" x14ac:dyDescent="0.4">
      <c r="B104" s="1" t="s">
        <v>113</v>
      </c>
    </row>
    <row r="105" spans="2:37" ht="22.5" hidden="1" customHeight="1" x14ac:dyDescent="0.4">
      <c r="B105" s="116" t="s">
        <v>42</v>
      </c>
      <c r="C105" s="117"/>
      <c r="D105" s="117"/>
      <c r="E105" s="117"/>
      <c r="F105" s="117"/>
      <c r="G105" s="117"/>
      <c r="H105" s="117"/>
      <c r="I105" s="117"/>
      <c r="J105" s="117"/>
      <c r="K105" s="117"/>
      <c r="L105" s="117"/>
      <c r="M105" s="118"/>
      <c r="R105" s="119" t="s">
        <v>84</v>
      </c>
      <c r="S105" s="119"/>
      <c r="T105" s="119"/>
      <c r="V105" s="119" t="s">
        <v>85</v>
      </c>
      <c r="W105" s="119"/>
      <c r="X105" s="119"/>
      <c r="Y105" s="119"/>
      <c r="AB105" s="120" t="s">
        <v>114</v>
      </c>
      <c r="AC105" s="120"/>
      <c r="AD105" s="120"/>
      <c r="AE105" s="120"/>
      <c r="AF105" s="120"/>
      <c r="AG105" s="120"/>
    </row>
    <row r="106" spans="2:37" ht="22.5" hidden="1" customHeight="1" x14ac:dyDescent="0.4">
      <c r="B106" s="134">
        <v>110</v>
      </c>
      <c r="C106" s="135"/>
      <c r="D106" s="135"/>
      <c r="E106" s="135"/>
      <c r="F106" s="135"/>
      <c r="G106" s="135"/>
      <c r="H106" s="135"/>
      <c r="I106" s="135"/>
      <c r="J106" s="135"/>
      <c r="K106" s="135"/>
      <c r="L106" s="135"/>
      <c r="M106" s="62" t="s">
        <v>87</v>
      </c>
      <c r="N106" s="123" t="s">
        <v>88</v>
      </c>
      <c r="O106" s="123"/>
      <c r="P106" s="123"/>
      <c r="Q106" s="124"/>
      <c r="R106" s="125">
        <f>R102</f>
        <v>0</v>
      </c>
      <c r="S106" s="126"/>
      <c r="T106" s="63" t="s">
        <v>7</v>
      </c>
      <c r="U106" s="86" t="s">
        <v>89</v>
      </c>
      <c r="V106" s="121">
        <f>B106*R106</f>
        <v>0</v>
      </c>
      <c r="W106" s="122"/>
      <c r="X106" s="122"/>
      <c r="Y106" s="62" t="s">
        <v>87</v>
      </c>
      <c r="Z106" s="127" t="s">
        <v>90</v>
      </c>
      <c r="AA106" s="124"/>
      <c r="AB106" s="121">
        <f>V106*12</f>
        <v>0</v>
      </c>
      <c r="AC106" s="122"/>
      <c r="AD106" s="122"/>
      <c r="AE106" s="122"/>
      <c r="AF106" s="122"/>
      <c r="AG106" s="62" t="s">
        <v>87</v>
      </c>
    </row>
    <row r="107" spans="2:37" ht="22.5" hidden="1" customHeight="1" x14ac:dyDescent="0.4"/>
    <row r="108" spans="2:37" ht="22.5" hidden="1" customHeight="1" x14ac:dyDescent="0.4">
      <c r="B108" s="1" t="s">
        <v>115</v>
      </c>
    </row>
    <row r="109" spans="2:37" ht="22.5" hidden="1" customHeight="1" x14ac:dyDescent="0.4">
      <c r="G109" s="116" t="s">
        <v>116</v>
      </c>
      <c r="H109" s="117"/>
      <c r="I109" s="117"/>
      <c r="J109" s="117"/>
      <c r="K109" s="117"/>
      <c r="L109" s="117"/>
      <c r="M109" s="118"/>
      <c r="O109" s="116" t="s">
        <v>42</v>
      </c>
      <c r="P109" s="117"/>
      <c r="Q109" s="118"/>
      <c r="T109" s="116" t="s">
        <v>116</v>
      </c>
      <c r="U109" s="117"/>
      <c r="V109" s="117"/>
      <c r="W109" s="117"/>
      <c r="X109" s="117"/>
      <c r="Y109" s="117"/>
      <c r="Z109" s="118"/>
      <c r="AB109" s="116" t="s">
        <v>117</v>
      </c>
      <c r="AC109" s="117"/>
      <c r="AD109" s="117"/>
      <c r="AE109" s="117"/>
      <c r="AF109" s="117"/>
      <c r="AG109" s="118"/>
    </row>
    <row r="110" spans="2:37" ht="22.5" hidden="1" customHeight="1" x14ac:dyDescent="0.4">
      <c r="B110" s="115" t="s">
        <v>118</v>
      </c>
      <c r="C110" s="115"/>
      <c r="D110" s="115"/>
      <c r="E110" s="53" t="s">
        <v>119</v>
      </c>
      <c r="F110" s="53"/>
      <c r="G110" s="163">
        <f>R106</f>
        <v>0</v>
      </c>
      <c r="H110" s="164"/>
      <c r="I110" s="164"/>
      <c r="J110" s="164"/>
      <c r="K110" s="164"/>
      <c r="L110" s="164"/>
      <c r="M110" s="87" t="s">
        <v>7</v>
      </c>
      <c r="N110" s="53" t="s">
        <v>89</v>
      </c>
      <c r="O110" s="121">
        <f>IF(COUNTIF(AE13:AF17,"true")&gt;=2,IF(ISERROR(ROUNDDOWN(150000/G110,-1)),0,ROUNDDOWN(150000/G110,-1)),0)</f>
        <v>0</v>
      </c>
      <c r="P110" s="122"/>
      <c r="Q110" s="62" t="s">
        <v>87</v>
      </c>
      <c r="R110" s="127" t="s">
        <v>88</v>
      </c>
      <c r="S110" s="124"/>
      <c r="T110" s="125">
        <f>G110</f>
        <v>0</v>
      </c>
      <c r="U110" s="126"/>
      <c r="V110" s="126"/>
      <c r="W110" s="126"/>
      <c r="X110" s="126"/>
      <c r="Y110" s="126"/>
      <c r="Z110" s="63" t="s">
        <v>7</v>
      </c>
      <c r="AA110" s="53" t="s">
        <v>89</v>
      </c>
      <c r="AB110" s="121">
        <f>O110*T110</f>
        <v>0</v>
      </c>
      <c r="AC110" s="122"/>
      <c r="AD110" s="122"/>
      <c r="AE110" s="122"/>
      <c r="AF110" s="122"/>
      <c r="AG110" s="75" t="s">
        <v>87</v>
      </c>
    </row>
    <row r="111" spans="2:37" ht="22.5" hidden="1" customHeight="1" x14ac:dyDescent="0.4">
      <c r="R111" s="53"/>
      <c r="S111" s="53"/>
    </row>
    <row r="112" spans="2:37" ht="22.5" hidden="1" customHeight="1" x14ac:dyDescent="0.4">
      <c r="B112" s="1" t="s">
        <v>120</v>
      </c>
      <c r="R112" s="53"/>
      <c r="S112" s="53"/>
    </row>
    <row r="113" spans="2:40" ht="22.5" hidden="1" customHeight="1" x14ac:dyDescent="0.4">
      <c r="G113" s="116" t="s">
        <v>116</v>
      </c>
      <c r="H113" s="117"/>
      <c r="I113" s="117"/>
      <c r="J113" s="117"/>
      <c r="K113" s="117"/>
      <c r="L113" s="117"/>
      <c r="M113" s="118"/>
      <c r="O113" s="116" t="s">
        <v>42</v>
      </c>
      <c r="P113" s="117"/>
      <c r="Q113" s="118"/>
      <c r="R113" s="53"/>
      <c r="S113" s="53"/>
      <c r="T113" s="116" t="s">
        <v>116</v>
      </c>
      <c r="U113" s="117"/>
      <c r="V113" s="117"/>
      <c r="W113" s="117"/>
      <c r="X113" s="117"/>
      <c r="Y113" s="117"/>
      <c r="Z113" s="118"/>
      <c r="AB113" s="116" t="s">
        <v>121</v>
      </c>
      <c r="AC113" s="117"/>
      <c r="AD113" s="117"/>
      <c r="AE113" s="117"/>
      <c r="AF113" s="117"/>
      <c r="AG113" s="118"/>
    </row>
    <row r="114" spans="2:40" ht="22.5" hidden="1" customHeight="1" x14ac:dyDescent="0.4">
      <c r="B114" s="115" t="s">
        <v>122</v>
      </c>
      <c r="C114" s="115"/>
      <c r="D114" s="115"/>
      <c r="E114" s="53" t="s">
        <v>119</v>
      </c>
      <c r="F114" s="53"/>
      <c r="G114" s="163">
        <f>G110</f>
        <v>0</v>
      </c>
      <c r="H114" s="164"/>
      <c r="I114" s="164"/>
      <c r="J114" s="164"/>
      <c r="K114" s="164"/>
      <c r="L114" s="164"/>
      <c r="M114" s="87" t="s">
        <v>7</v>
      </c>
      <c r="N114" s="53" t="s">
        <v>89</v>
      </c>
      <c r="O114" s="121">
        <f>IF(N5="なし",0,IF(ISERROR(ROUNDDOWN(120000/G114,-1)),0,ROUNDDOWN(120000/G114,-1)))</f>
        <v>0</v>
      </c>
      <c r="P114" s="122"/>
      <c r="Q114" s="62" t="s">
        <v>87</v>
      </c>
      <c r="R114" s="127" t="s">
        <v>88</v>
      </c>
      <c r="S114" s="124"/>
      <c r="T114" s="125">
        <f>G114</f>
        <v>0</v>
      </c>
      <c r="U114" s="126"/>
      <c r="V114" s="126"/>
      <c r="W114" s="126"/>
      <c r="X114" s="126"/>
      <c r="Y114" s="126"/>
      <c r="Z114" s="63" t="s">
        <v>7</v>
      </c>
      <c r="AA114" s="53" t="s">
        <v>89</v>
      </c>
      <c r="AB114" s="121">
        <f>O114*T114</f>
        <v>0</v>
      </c>
      <c r="AC114" s="122"/>
      <c r="AD114" s="122"/>
      <c r="AE114" s="122"/>
      <c r="AF114" s="122"/>
      <c r="AG114" s="75" t="s">
        <v>87</v>
      </c>
    </row>
    <row r="115" spans="2:40" ht="20.45" customHeight="1" x14ac:dyDescent="0.4">
      <c r="AM115" s="1"/>
      <c r="AN115" s="1"/>
    </row>
    <row r="116" spans="2:40" ht="20.45" customHeight="1" x14ac:dyDescent="0.4">
      <c r="B116" s="1" t="s">
        <v>123</v>
      </c>
      <c r="AM116" s="1"/>
      <c r="AN116" s="1"/>
    </row>
    <row r="117" spans="2:40" s="55" customFormat="1" ht="22.5" customHeight="1" x14ac:dyDescent="0.4">
      <c r="B117" s="116" t="s">
        <v>33</v>
      </c>
      <c r="C117" s="117"/>
      <c r="D117" s="117"/>
      <c r="E117" s="118"/>
      <c r="F117" s="116" t="s">
        <v>124</v>
      </c>
      <c r="G117" s="117"/>
      <c r="H117" s="117"/>
      <c r="I117" s="117"/>
      <c r="J117" s="117"/>
      <c r="K117" s="117"/>
      <c r="L117" s="117"/>
      <c r="M117" s="118"/>
      <c r="N117" s="1"/>
      <c r="O117" s="1"/>
      <c r="P117" s="1"/>
      <c r="Q117" s="1"/>
      <c r="R117" s="160" t="s">
        <v>84</v>
      </c>
      <c r="S117" s="161"/>
      <c r="T117" s="162"/>
      <c r="V117" s="128" t="s">
        <v>85</v>
      </c>
      <c r="W117" s="129"/>
      <c r="X117" s="129"/>
      <c r="Y117" s="130"/>
      <c r="AB117" s="156" t="s">
        <v>125</v>
      </c>
      <c r="AC117" s="156"/>
      <c r="AD117" s="156"/>
      <c r="AE117" s="156"/>
      <c r="AF117" s="156"/>
      <c r="AG117" s="156"/>
    </row>
    <row r="118" spans="2:40" s="55" customFormat="1" ht="22.5" customHeight="1" x14ac:dyDescent="0.4">
      <c r="B118" s="134" t="s">
        <v>16</v>
      </c>
      <c r="C118" s="135"/>
      <c r="D118" s="135"/>
      <c r="E118" s="158"/>
      <c r="F118" s="121">
        <f>IF(N4="あり",3000,0)</f>
        <v>0</v>
      </c>
      <c r="G118" s="122"/>
      <c r="H118" s="122"/>
      <c r="I118" s="122"/>
      <c r="J118" s="122"/>
      <c r="K118" s="122"/>
      <c r="L118" s="122"/>
      <c r="M118" s="62" t="s">
        <v>87</v>
      </c>
      <c r="N118" s="154" t="s">
        <v>88</v>
      </c>
      <c r="O118" s="157"/>
      <c r="P118" s="157"/>
      <c r="Q118" s="155"/>
      <c r="R118" s="125">
        <f>N6</f>
        <v>0</v>
      </c>
      <c r="S118" s="126"/>
      <c r="T118" s="63" t="s">
        <v>7</v>
      </c>
      <c r="U118" s="159" t="s">
        <v>89</v>
      </c>
      <c r="V118" s="147">
        <f>F118*R118</f>
        <v>0</v>
      </c>
      <c r="W118" s="148"/>
      <c r="X118" s="148"/>
      <c r="Y118" s="57" t="s">
        <v>87</v>
      </c>
      <c r="Z118" s="154" t="s">
        <v>126</v>
      </c>
      <c r="AA118" s="155"/>
      <c r="AB118" s="151">
        <f>V118*12</f>
        <v>0</v>
      </c>
      <c r="AC118" s="152"/>
      <c r="AD118" s="152"/>
      <c r="AE118" s="152"/>
      <c r="AF118" s="152"/>
      <c r="AG118" s="57" t="s">
        <v>87</v>
      </c>
    </row>
    <row r="119" spans="2:40" s="55" customFormat="1" ht="22.5" customHeight="1" x14ac:dyDescent="0.4">
      <c r="B119" s="134" t="s">
        <v>19</v>
      </c>
      <c r="C119" s="135"/>
      <c r="D119" s="135"/>
      <c r="E119" s="158"/>
      <c r="F119" s="121">
        <f>IF(N4="あり",1000,0)</f>
        <v>0</v>
      </c>
      <c r="G119" s="122"/>
      <c r="H119" s="122"/>
      <c r="I119" s="122"/>
      <c r="J119" s="122"/>
      <c r="K119" s="122"/>
      <c r="L119" s="122"/>
      <c r="M119" s="62" t="s">
        <v>87</v>
      </c>
      <c r="N119" s="154"/>
      <c r="O119" s="157"/>
      <c r="P119" s="157"/>
      <c r="Q119" s="155"/>
      <c r="R119" s="125">
        <f>N7+N8+N9</f>
        <v>0</v>
      </c>
      <c r="S119" s="126"/>
      <c r="T119" s="63" t="s">
        <v>7</v>
      </c>
      <c r="U119" s="159"/>
      <c r="V119" s="147">
        <f>F119*R119</f>
        <v>0</v>
      </c>
      <c r="W119" s="148"/>
      <c r="X119" s="148"/>
      <c r="Y119" s="57" t="s">
        <v>87</v>
      </c>
      <c r="Z119" s="154"/>
      <c r="AA119" s="155"/>
      <c r="AB119" s="151">
        <f>V119*12</f>
        <v>0</v>
      </c>
      <c r="AC119" s="152"/>
      <c r="AD119" s="152"/>
      <c r="AE119" s="152"/>
      <c r="AF119" s="152"/>
      <c r="AG119" s="57" t="s">
        <v>87</v>
      </c>
    </row>
    <row r="120" spans="2:40" s="55" customFormat="1" ht="22.5" customHeight="1" x14ac:dyDescent="0.4">
      <c r="B120" s="48"/>
      <c r="C120" s="48"/>
      <c r="D120" s="48"/>
      <c r="E120" s="48"/>
      <c r="F120" s="88"/>
      <c r="G120" s="88"/>
      <c r="H120" s="88"/>
      <c r="I120" s="88"/>
      <c r="J120" s="48"/>
      <c r="K120" s="48"/>
      <c r="L120" s="89"/>
      <c r="M120" s="89"/>
      <c r="N120" s="88"/>
      <c r="O120" s="78"/>
      <c r="P120" s="88"/>
      <c r="Q120" s="88"/>
      <c r="R120" s="88"/>
      <c r="S120" s="88"/>
      <c r="T120" s="78"/>
      <c r="U120" s="78"/>
      <c r="V120" s="90"/>
      <c r="W120" s="90"/>
      <c r="X120" s="90"/>
      <c r="Y120" s="90"/>
      <c r="Z120" s="90"/>
      <c r="AA120" s="88"/>
    </row>
    <row r="121" spans="2:40" ht="22.5" customHeight="1" x14ac:dyDescent="0.4">
      <c r="B121" s="1" t="s">
        <v>127</v>
      </c>
      <c r="AM121" s="1"/>
      <c r="AN121" s="1"/>
    </row>
    <row r="122" spans="2:40" ht="22.5" customHeight="1" x14ac:dyDescent="0.4">
      <c r="B122" s="116" t="s">
        <v>3</v>
      </c>
      <c r="C122" s="117"/>
      <c r="D122" s="117"/>
      <c r="E122" s="117"/>
      <c r="F122" s="128" t="s">
        <v>69</v>
      </c>
      <c r="G122" s="129"/>
      <c r="H122" s="129"/>
      <c r="I122" s="129"/>
      <c r="J122" s="129"/>
      <c r="K122" s="129"/>
      <c r="L122" s="129"/>
      <c r="M122" s="130"/>
      <c r="N122" s="91"/>
      <c r="O122" s="8"/>
      <c r="P122" s="8"/>
      <c r="Q122" s="8"/>
      <c r="R122" s="8"/>
      <c r="S122" s="92"/>
      <c r="T122" s="92"/>
      <c r="U122" s="92"/>
      <c r="V122" s="92"/>
      <c r="W122" s="92"/>
      <c r="X122" s="92"/>
      <c r="Y122" s="92"/>
      <c r="Z122" s="92"/>
      <c r="AA122" s="93"/>
      <c r="AB122" s="131" t="s">
        <v>128</v>
      </c>
      <c r="AC122" s="132"/>
      <c r="AD122" s="132"/>
      <c r="AE122" s="132"/>
      <c r="AF122" s="132"/>
      <c r="AG122" s="133"/>
      <c r="AH122" s="67"/>
      <c r="AM122" s="1"/>
      <c r="AN122" s="1"/>
    </row>
    <row r="123" spans="2:40" ht="22.5" customHeight="1" x14ac:dyDescent="0.4">
      <c r="B123" s="134">
        <f>G4</f>
        <v>0</v>
      </c>
      <c r="C123" s="135"/>
      <c r="D123" s="135"/>
      <c r="E123" s="135"/>
      <c r="F123" s="136" t="str">
        <f>IF(N5="","",N5)</f>
        <v/>
      </c>
      <c r="G123" s="137"/>
      <c r="H123" s="137"/>
      <c r="I123" s="137"/>
      <c r="J123" s="137"/>
      <c r="K123" s="137"/>
      <c r="L123" s="137"/>
      <c r="M123" s="138"/>
      <c r="N123" s="91"/>
      <c r="O123" s="8"/>
      <c r="P123" s="8"/>
      <c r="Q123" s="8"/>
      <c r="R123" s="8"/>
      <c r="S123" s="94"/>
      <c r="T123" s="94"/>
      <c r="U123" s="94"/>
      <c r="V123" s="94"/>
      <c r="W123" s="94"/>
      <c r="X123" s="94"/>
      <c r="Y123" s="94"/>
      <c r="Z123" s="94"/>
      <c r="AA123" s="95"/>
      <c r="AB123" s="139">
        <f>IF(N4="あり",VLOOKUP(B123&amp;F123,$AF$20:$AK$27,5,0),0)</f>
        <v>0</v>
      </c>
      <c r="AC123" s="140"/>
      <c r="AD123" s="140"/>
      <c r="AE123" s="140"/>
      <c r="AF123" s="140"/>
      <c r="AG123" s="73" t="s">
        <v>87</v>
      </c>
      <c r="AH123" s="67"/>
      <c r="AM123" s="1"/>
      <c r="AN123" s="1"/>
    </row>
    <row r="124" spans="2:40" s="55" customFormat="1" ht="22.5" customHeight="1" x14ac:dyDescent="0.4">
      <c r="B124" s="96"/>
      <c r="C124" s="48"/>
      <c r="D124" s="48"/>
      <c r="E124" s="48"/>
      <c r="F124" s="88"/>
      <c r="G124" s="88"/>
      <c r="H124" s="88"/>
      <c r="I124" s="88"/>
      <c r="J124" s="47"/>
      <c r="K124" s="47"/>
      <c r="L124" s="47"/>
    </row>
    <row r="125" spans="2:40" ht="22.5" customHeight="1" x14ac:dyDescent="0.4">
      <c r="B125" s="1" t="s">
        <v>129</v>
      </c>
      <c r="I125" s="25"/>
      <c r="J125" s="47"/>
      <c r="K125" s="47"/>
      <c r="L125" s="25"/>
      <c r="O125" s="55"/>
      <c r="T125" s="55"/>
      <c r="U125" s="55"/>
      <c r="AM125" s="1"/>
      <c r="AN125" s="1"/>
    </row>
    <row r="126" spans="2:40" s="55" customFormat="1" ht="22.5" customHeight="1" x14ac:dyDescent="0.4">
      <c r="B126" s="128" t="s">
        <v>69</v>
      </c>
      <c r="C126" s="129"/>
      <c r="D126" s="129"/>
      <c r="E126" s="130"/>
      <c r="F126" s="128" t="s">
        <v>130</v>
      </c>
      <c r="G126" s="129"/>
      <c r="H126" s="129"/>
      <c r="I126" s="129"/>
      <c r="J126" s="129"/>
      <c r="K126" s="129"/>
      <c r="L126" s="129"/>
      <c r="M126" s="130"/>
      <c r="R126" s="128" t="s">
        <v>84</v>
      </c>
      <c r="S126" s="129"/>
      <c r="T126" s="130"/>
      <c r="V126" s="128" t="s">
        <v>85</v>
      </c>
      <c r="W126" s="129"/>
      <c r="X126" s="129"/>
      <c r="Y126" s="130"/>
      <c r="AB126" s="156" t="s">
        <v>131</v>
      </c>
      <c r="AC126" s="156"/>
      <c r="AD126" s="156"/>
      <c r="AE126" s="156"/>
      <c r="AF126" s="156"/>
      <c r="AG126" s="156"/>
    </row>
    <row r="127" spans="2:40" s="55" customFormat="1" ht="22.5" customHeight="1" x14ac:dyDescent="0.4">
      <c r="B127" s="136" t="s">
        <v>20</v>
      </c>
      <c r="C127" s="137"/>
      <c r="D127" s="137"/>
      <c r="E127" s="138"/>
      <c r="F127" s="147">
        <f>IF(N4="あり",10200,0)</f>
        <v>0</v>
      </c>
      <c r="G127" s="148"/>
      <c r="H127" s="148"/>
      <c r="I127" s="148"/>
      <c r="J127" s="148"/>
      <c r="K127" s="148"/>
      <c r="L127" s="148"/>
      <c r="M127" s="57" t="s">
        <v>87</v>
      </c>
      <c r="N127" s="154" t="s">
        <v>88</v>
      </c>
      <c r="O127" s="157"/>
      <c r="P127" s="157"/>
      <c r="Q127" s="155"/>
      <c r="R127" s="149">
        <f>N7</f>
        <v>0</v>
      </c>
      <c r="S127" s="150"/>
      <c r="T127" s="58" t="s">
        <v>7</v>
      </c>
      <c r="U127" s="153" t="s">
        <v>89</v>
      </c>
      <c r="V127" s="147">
        <f>F127*R127</f>
        <v>0</v>
      </c>
      <c r="W127" s="148"/>
      <c r="X127" s="148"/>
      <c r="Y127" s="57" t="s">
        <v>87</v>
      </c>
      <c r="Z127" s="154" t="s">
        <v>132</v>
      </c>
      <c r="AA127" s="155"/>
      <c r="AB127" s="151">
        <f>V127*12</f>
        <v>0</v>
      </c>
      <c r="AC127" s="152"/>
      <c r="AD127" s="152"/>
      <c r="AE127" s="152"/>
      <c r="AF127" s="152"/>
      <c r="AG127" s="57" t="s">
        <v>87</v>
      </c>
    </row>
    <row r="128" spans="2:40" s="55" customFormat="1" ht="22.5" customHeight="1" x14ac:dyDescent="0.4">
      <c r="B128" s="136" t="s">
        <v>23</v>
      </c>
      <c r="C128" s="137"/>
      <c r="D128" s="137"/>
      <c r="E128" s="138"/>
      <c r="F128" s="147">
        <f>IF(N4="あり",20300,0)</f>
        <v>0</v>
      </c>
      <c r="G128" s="148"/>
      <c r="H128" s="148"/>
      <c r="I128" s="148"/>
      <c r="J128" s="148"/>
      <c r="K128" s="148"/>
      <c r="L128" s="148"/>
      <c r="M128" s="57" t="s">
        <v>87</v>
      </c>
      <c r="N128" s="154"/>
      <c r="O128" s="157"/>
      <c r="P128" s="157"/>
      <c r="Q128" s="155"/>
      <c r="R128" s="149">
        <f>N8</f>
        <v>0</v>
      </c>
      <c r="S128" s="150"/>
      <c r="T128" s="58" t="s">
        <v>7</v>
      </c>
      <c r="U128" s="153"/>
      <c r="V128" s="147">
        <f>F128*R128</f>
        <v>0</v>
      </c>
      <c r="W128" s="148"/>
      <c r="X128" s="148"/>
      <c r="Y128" s="57" t="s">
        <v>87</v>
      </c>
      <c r="Z128" s="154"/>
      <c r="AA128" s="155"/>
      <c r="AB128" s="151">
        <f>V128*12</f>
        <v>0</v>
      </c>
      <c r="AC128" s="152"/>
      <c r="AD128" s="152"/>
      <c r="AE128" s="152"/>
      <c r="AF128" s="152"/>
      <c r="AG128" s="57" t="s">
        <v>87</v>
      </c>
    </row>
    <row r="129" spans="2:42" s="55" customFormat="1" ht="22.5" customHeight="1" x14ac:dyDescent="0.4">
      <c r="B129" s="136" t="s">
        <v>24</v>
      </c>
      <c r="C129" s="137"/>
      <c r="D129" s="137"/>
      <c r="E129" s="138"/>
      <c r="F129" s="147">
        <f>IF(N4="あり",30500,0)</f>
        <v>0</v>
      </c>
      <c r="G129" s="148"/>
      <c r="H129" s="148"/>
      <c r="I129" s="148"/>
      <c r="J129" s="148"/>
      <c r="K129" s="148"/>
      <c r="L129" s="148"/>
      <c r="M129" s="57" t="s">
        <v>87</v>
      </c>
      <c r="N129" s="154"/>
      <c r="O129" s="157"/>
      <c r="P129" s="157"/>
      <c r="Q129" s="155"/>
      <c r="R129" s="149">
        <f>N9</f>
        <v>0</v>
      </c>
      <c r="S129" s="150"/>
      <c r="T129" s="58" t="s">
        <v>7</v>
      </c>
      <c r="U129" s="153"/>
      <c r="V129" s="147">
        <f>F129*R129</f>
        <v>0</v>
      </c>
      <c r="W129" s="148"/>
      <c r="X129" s="148"/>
      <c r="Y129" s="57" t="s">
        <v>87</v>
      </c>
      <c r="Z129" s="154"/>
      <c r="AA129" s="155"/>
      <c r="AB129" s="151">
        <f>V129*12</f>
        <v>0</v>
      </c>
      <c r="AC129" s="152"/>
      <c r="AD129" s="152"/>
      <c r="AE129" s="152"/>
      <c r="AF129" s="152"/>
      <c r="AG129" s="57" t="s">
        <v>87</v>
      </c>
    </row>
    <row r="130" spans="2:42" s="55" customFormat="1" ht="22.5" customHeight="1" thickBot="1" x14ac:dyDescent="0.45">
      <c r="B130" s="97"/>
      <c r="C130" s="97"/>
      <c r="D130" s="97"/>
      <c r="E130" s="97"/>
      <c r="F130" s="98"/>
      <c r="G130" s="98"/>
      <c r="H130" s="98"/>
      <c r="I130" s="88"/>
      <c r="J130" s="88"/>
      <c r="K130" s="88"/>
      <c r="L130" s="88"/>
      <c r="M130" s="88"/>
      <c r="N130" s="48"/>
      <c r="O130" s="48"/>
      <c r="P130" s="48"/>
      <c r="Q130" s="48"/>
      <c r="R130" s="89"/>
      <c r="S130" s="89"/>
      <c r="T130" s="89"/>
      <c r="U130" s="48"/>
      <c r="V130" s="88"/>
      <c r="W130" s="88"/>
      <c r="X130" s="88"/>
      <c r="Y130" s="88"/>
      <c r="Z130" s="48"/>
      <c r="AA130" s="48"/>
      <c r="AB130" s="90"/>
      <c r="AC130" s="90"/>
      <c r="AD130" s="90"/>
      <c r="AE130" s="90"/>
      <c r="AF130" s="90"/>
      <c r="AG130" s="88"/>
    </row>
    <row r="131" spans="2:42" ht="22.5" customHeight="1" thickTop="1" x14ac:dyDescent="0.4">
      <c r="B131" s="112" t="s">
        <v>133</v>
      </c>
      <c r="C131" s="113"/>
      <c r="D131" s="113"/>
      <c r="E131" s="113"/>
      <c r="F131" s="113"/>
      <c r="G131" s="113"/>
      <c r="H131" s="114"/>
      <c r="I131" s="115"/>
      <c r="J131" s="115"/>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M131" s="53"/>
      <c r="AN131" s="1"/>
      <c r="AO131" s="2"/>
      <c r="AP131" s="2"/>
    </row>
    <row r="132" spans="2:42" ht="22.5" customHeight="1" thickBot="1" x14ac:dyDescent="0.45">
      <c r="B132" s="109">
        <f>SUM(AB118:AF119,AB123,AB127:AF129)</f>
        <v>0</v>
      </c>
      <c r="C132" s="110"/>
      <c r="D132" s="110"/>
      <c r="E132" s="110"/>
      <c r="F132" s="110"/>
      <c r="G132" s="110"/>
      <c r="H132" s="100" t="s">
        <v>87</v>
      </c>
      <c r="I132" s="115"/>
      <c r="J132" s="115"/>
      <c r="K132" s="99"/>
      <c r="L132" s="99"/>
      <c r="M132" s="99"/>
      <c r="N132" s="99"/>
      <c r="O132" s="99"/>
      <c r="P132" s="99"/>
      <c r="Q132" s="69"/>
      <c r="R132" s="99"/>
      <c r="S132" s="99"/>
      <c r="T132" s="99"/>
      <c r="U132" s="99"/>
      <c r="V132" s="99"/>
      <c r="W132" s="99"/>
      <c r="X132" s="99"/>
      <c r="Y132" s="99"/>
      <c r="Z132" s="69"/>
      <c r="AA132" s="99"/>
      <c r="AB132" s="99"/>
      <c r="AC132" s="99"/>
      <c r="AD132" s="99"/>
      <c r="AE132" s="99"/>
      <c r="AF132" s="99"/>
      <c r="AG132" s="99"/>
      <c r="AH132" s="99"/>
      <c r="AI132" s="69"/>
      <c r="AM132" s="1"/>
      <c r="AN132" s="1"/>
      <c r="AO132" s="2"/>
      <c r="AP132" s="2"/>
    </row>
    <row r="133" spans="2:42" ht="20.45" customHeight="1" thickTop="1" x14ac:dyDescent="0.4">
      <c r="B133" s="1" t="s">
        <v>134</v>
      </c>
    </row>
    <row r="134" spans="2:42" s="55" customFormat="1" ht="22.5" customHeight="1" x14ac:dyDescent="0.4">
      <c r="B134" s="48"/>
      <c r="C134" s="48"/>
      <c r="D134" s="48"/>
      <c r="E134" s="48"/>
      <c r="F134" s="88"/>
      <c r="G134" s="88"/>
      <c r="H134" s="88"/>
      <c r="I134" s="88"/>
      <c r="J134" s="88"/>
      <c r="K134" s="48"/>
      <c r="L134" s="89"/>
      <c r="M134" s="89"/>
      <c r="N134" s="89"/>
      <c r="O134" s="48"/>
      <c r="P134" s="88"/>
      <c r="Q134" s="88"/>
      <c r="R134" s="88"/>
      <c r="S134" s="88"/>
      <c r="T134" s="48"/>
      <c r="U134" s="48"/>
      <c r="V134" s="90"/>
      <c r="W134" s="90"/>
      <c r="X134" s="90"/>
      <c r="Y134" s="90"/>
      <c r="Z134" s="90"/>
      <c r="AA134" s="88"/>
    </row>
    <row r="135" spans="2:42" ht="20.45" customHeight="1" x14ac:dyDescent="0.4">
      <c r="B135" s="1" t="s">
        <v>135</v>
      </c>
      <c r="AM135" s="1"/>
      <c r="AN135" s="1"/>
    </row>
    <row r="136" spans="2:42" s="55" customFormat="1" ht="22.5" customHeight="1" x14ac:dyDescent="0.4">
      <c r="B136" s="128" t="s">
        <v>33</v>
      </c>
      <c r="C136" s="129"/>
      <c r="D136" s="129"/>
      <c r="E136" s="129"/>
      <c r="F136" s="129"/>
      <c r="G136" s="129" t="s">
        <v>136</v>
      </c>
      <c r="H136" s="129"/>
      <c r="I136" s="129"/>
      <c r="J136" s="129"/>
      <c r="K136" s="129"/>
      <c r="L136" s="129"/>
      <c r="M136" s="130"/>
      <c r="N136" s="8"/>
      <c r="O136" s="8"/>
      <c r="R136" s="128" t="s">
        <v>137</v>
      </c>
      <c r="S136" s="129"/>
      <c r="T136" s="130"/>
      <c r="V136" s="128" t="s">
        <v>85</v>
      </c>
      <c r="W136" s="129"/>
      <c r="X136" s="129"/>
      <c r="Y136" s="130"/>
      <c r="AB136" s="156" t="s">
        <v>138</v>
      </c>
      <c r="AC136" s="156"/>
      <c r="AD136" s="156"/>
      <c r="AE136" s="156"/>
      <c r="AF136" s="156"/>
      <c r="AG136" s="156"/>
    </row>
    <row r="137" spans="2:42" s="55" customFormat="1" ht="22.5" customHeight="1" x14ac:dyDescent="0.4">
      <c r="B137" s="141" t="s">
        <v>11</v>
      </c>
      <c r="C137" s="142"/>
      <c r="D137" s="143"/>
      <c r="E137" s="136" t="s">
        <v>12</v>
      </c>
      <c r="F137" s="138"/>
      <c r="G137" s="147">
        <v>2400</v>
      </c>
      <c r="H137" s="148"/>
      <c r="I137" s="148"/>
      <c r="J137" s="148"/>
      <c r="K137" s="148"/>
      <c r="L137" s="148"/>
      <c r="M137" s="57" t="s">
        <v>87</v>
      </c>
      <c r="N137" s="154" t="s">
        <v>88</v>
      </c>
      <c r="O137" s="157"/>
      <c r="P137" s="157"/>
      <c r="Q137" s="155"/>
      <c r="R137" s="149">
        <f>W5</f>
        <v>0</v>
      </c>
      <c r="S137" s="150"/>
      <c r="T137" s="58" t="s">
        <v>7</v>
      </c>
      <c r="U137" s="153" t="s">
        <v>89</v>
      </c>
      <c r="V137" s="147">
        <f>G137*R137</f>
        <v>0</v>
      </c>
      <c r="W137" s="148"/>
      <c r="X137" s="148"/>
      <c r="Y137" s="57" t="s">
        <v>87</v>
      </c>
      <c r="Z137" s="154" t="s">
        <v>132</v>
      </c>
      <c r="AA137" s="155"/>
      <c r="AB137" s="151">
        <f>V137*12</f>
        <v>0</v>
      </c>
      <c r="AC137" s="152"/>
      <c r="AD137" s="152"/>
      <c r="AE137" s="152"/>
      <c r="AF137" s="152"/>
      <c r="AG137" s="57" t="s">
        <v>87</v>
      </c>
    </row>
    <row r="138" spans="2:42" s="55" customFormat="1" ht="22.5" customHeight="1" x14ac:dyDescent="0.4">
      <c r="B138" s="144"/>
      <c r="C138" s="145"/>
      <c r="D138" s="146"/>
      <c r="E138" s="136" t="s">
        <v>18</v>
      </c>
      <c r="F138" s="138"/>
      <c r="G138" s="147">
        <v>1200</v>
      </c>
      <c r="H138" s="148"/>
      <c r="I138" s="148"/>
      <c r="J138" s="148"/>
      <c r="K138" s="148"/>
      <c r="L138" s="148"/>
      <c r="M138" s="57" t="s">
        <v>87</v>
      </c>
      <c r="N138" s="154"/>
      <c r="O138" s="157"/>
      <c r="P138" s="157"/>
      <c r="Q138" s="155"/>
      <c r="R138" s="149">
        <f>W6</f>
        <v>0</v>
      </c>
      <c r="S138" s="150"/>
      <c r="T138" s="58" t="s">
        <v>7</v>
      </c>
      <c r="U138" s="153"/>
      <c r="V138" s="147">
        <f>G138*R138</f>
        <v>0</v>
      </c>
      <c r="W138" s="148"/>
      <c r="X138" s="148"/>
      <c r="Y138" s="57" t="s">
        <v>87</v>
      </c>
      <c r="Z138" s="154"/>
      <c r="AA138" s="155"/>
      <c r="AB138" s="151">
        <f>V138*12</f>
        <v>0</v>
      </c>
      <c r="AC138" s="152"/>
      <c r="AD138" s="152"/>
      <c r="AE138" s="152"/>
      <c r="AF138" s="152"/>
      <c r="AG138" s="57" t="s">
        <v>87</v>
      </c>
    </row>
    <row r="139" spans="2:42" s="55" customFormat="1" ht="22.5" customHeight="1" x14ac:dyDescent="0.4">
      <c r="B139" s="141" t="s">
        <v>21</v>
      </c>
      <c r="C139" s="142"/>
      <c r="D139" s="143"/>
      <c r="E139" s="136" t="s">
        <v>12</v>
      </c>
      <c r="F139" s="138"/>
      <c r="G139" s="147">
        <v>1200</v>
      </c>
      <c r="H139" s="148"/>
      <c r="I139" s="148"/>
      <c r="J139" s="148"/>
      <c r="K139" s="148"/>
      <c r="L139" s="148"/>
      <c r="M139" s="57" t="s">
        <v>87</v>
      </c>
      <c r="N139" s="154"/>
      <c r="O139" s="157"/>
      <c r="P139" s="157"/>
      <c r="Q139" s="155"/>
      <c r="R139" s="149">
        <f t="shared" ref="R139:R140" si="6">W7</f>
        <v>0</v>
      </c>
      <c r="S139" s="150"/>
      <c r="T139" s="58" t="s">
        <v>7</v>
      </c>
      <c r="U139" s="153"/>
      <c r="V139" s="147">
        <f>G139*R139</f>
        <v>0</v>
      </c>
      <c r="W139" s="148"/>
      <c r="X139" s="148"/>
      <c r="Y139" s="57" t="s">
        <v>87</v>
      </c>
      <c r="Z139" s="154"/>
      <c r="AA139" s="155"/>
      <c r="AB139" s="151">
        <f>V139*12</f>
        <v>0</v>
      </c>
      <c r="AC139" s="152"/>
      <c r="AD139" s="152"/>
      <c r="AE139" s="152"/>
      <c r="AF139" s="152"/>
      <c r="AG139" s="57" t="s">
        <v>87</v>
      </c>
    </row>
    <row r="140" spans="2:42" s="55" customFormat="1" ht="22.5" customHeight="1" x14ac:dyDescent="0.4">
      <c r="B140" s="144"/>
      <c r="C140" s="145"/>
      <c r="D140" s="146"/>
      <c r="E140" s="136" t="s">
        <v>18</v>
      </c>
      <c r="F140" s="138"/>
      <c r="G140" s="147">
        <v>600</v>
      </c>
      <c r="H140" s="148"/>
      <c r="I140" s="148"/>
      <c r="J140" s="148"/>
      <c r="K140" s="148"/>
      <c r="L140" s="148"/>
      <c r="M140" s="57" t="s">
        <v>87</v>
      </c>
      <c r="N140" s="154"/>
      <c r="O140" s="157"/>
      <c r="P140" s="157"/>
      <c r="Q140" s="155"/>
      <c r="R140" s="149">
        <f t="shared" si="6"/>
        <v>0</v>
      </c>
      <c r="S140" s="150"/>
      <c r="T140" s="58" t="s">
        <v>7</v>
      </c>
      <c r="U140" s="153"/>
      <c r="V140" s="147">
        <f>G140*R140</f>
        <v>0</v>
      </c>
      <c r="W140" s="148"/>
      <c r="X140" s="148"/>
      <c r="Y140" s="57" t="s">
        <v>87</v>
      </c>
      <c r="Z140" s="154"/>
      <c r="AA140" s="155"/>
      <c r="AB140" s="151">
        <f>V140*12</f>
        <v>0</v>
      </c>
      <c r="AC140" s="152"/>
      <c r="AD140" s="152"/>
      <c r="AE140" s="152"/>
      <c r="AF140" s="152"/>
      <c r="AG140" s="57" t="s">
        <v>87</v>
      </c>
    </row>
    <row r="141" spans="2:42" ht="22.5" customHeight="1" x14ac:dyDescent="0.4">
      <c r="AM141" s="1"/>
      <c r="AN141" s="1"/>
    </row>
    <row r="142" spans="2:42" ht="22.5" customHeight="1" x14ac:dyDescent="0.4">
      <c r="B142" s="1" t="s">
        <v>139</v>
      </c>
      <c r="AM142" s="1"/>
      <c r="AN142" s="1"/>
    </row>
    <row r="143" spans="2:42" ht="22.5" customHeight="1" x14ac:dyDescent="0.4">
      <c r="B143" s="116" t="s">
        <v>3</v>
      </c>
      <c r="C143" s="117"/>
      <c r="D143" s="117"/>
      <c r="E143" s="117"/>
      <c r="F143" s="128" t="s">
        <v>140</v>
      </c>
      <c r="G143" s="129"/>
      <c r="H143" s="129"/>
      <c r="I143" s="129"/>
      <c r="J143" s="129"/>
      <c r="K143" s="129"/>
      <c r="L143" s="129"/>
      <c r="M143" s="130"/>
      <c r="N143" s="91"/>
      <c r="O143" s="8"/>
      <c r="P143" s="8"/>
      <c r="Q143" s="8"/>
      <c r="R143" s="8"/>
      <c r="S143" s="92"/>
      <c r="T143" s="92"/>
      <c r="U143" s="92"/>
      <c r="V143" s="92"/>
      <c r="W143" s="92"/>
      <c r="X143" s="92"/>
      <c r="Y143" s="92"/>
      <c r="Z143" s="92"/>
      <c r="AA143" s="93"/>
      <c r="AB143" s="131" t="s">
        <v>141</v>
      </c>
      <c r="AC143" s="132"/>
      <c r="AD143" s="132"/>
      <c r="AE143" s="132"/>
      <c r="AF143" s="132"/>
      <c r="AG143" s="133"/>
      <c r="AH143" s="67"/>
      <c r="AM143" s="1"/>
      <c r="AN143" s="1"/>
    </row>
    <row r="144" spans="2:42" ht="22.5" customHeight="1" x14ac:dyDescent="0.4">
      <c r="B144" s="134" t="str">
        <f>IF(W4="一般",B123,"")</f>
        <v/>
      </c>
      <c r="C144" s="135"/>
      <c r="D144" s="135"/>
      <c r="E144" s="135"/>
      <c r="F144" s="136" t="str">
        <f>IF(W4="一般",IF(SUM(W5:X8)*12&lt;300,AN13,IF(SUM(W5:X8)*12&lt;900,AN14,IF(SUM(W5:X8)*12&lt;1500,AN15,IF(SUM(W5:X8)*12&lt;2100,AN16,IF(SUM(W5:X8)*12&lt;2700,AN17,IF(SUM(W5:X8)*12&lt;3300,AN18,IF(SUM(W5:X8)*12&lt;3900,AN19,AN20))))))),"")</f>
        <v/>
      </c>
      <c r="G144" s="137"/>
      <c r="H144" s="137"/>
      <c r="I144" s="137"/>
      <c r="J144" s="137"/>
      <c r="K144" s="137"/>
      <c r="L144" s="137"/>
      <c r="M144" s="138"/>
      <c r="N144" s="91"/>
      <c r="O144" s="8"/>
      <c r="P144" s="8"/>
      <c r="Q144" s="8"/>
      <c r="R144" s="8"/>
      <c r="S144" s="94"/>
      <c r="T144" s="94"/>
      <c r="U144" s="94"/>
      <c r="V144" s="94"/>
      <c r="W144" s="94"/>
      <c r="X144" s="94"/>
      <c r="Y144" s="94"/>
      <c r="Z144" s="94"/>
      <c r="AA144" s="95"/>
      <c r="AB144" s="139">
        <f>IF(W4="一般",VLOOKUP(B144&amp;F144,$AO$13:$AP$39,2,0),0)</f>
        <v>0</v>
      </c>
      <c r="AC144" s="140"/>
      <c r="AD144" s="140"/>
      <c r="AE144" s="140"/>
      <c r="AF144" s="140"/>
      <c r="AG144" s="73" t="s">
        <v>87</v>
      </c>
      <c r="AH144" s="67"/>
      <c r="AM144" s="1"/>
      <c r="AN144" s="1"/>
    </row>
    <row r="145" spans="2:42" ht="22.5" customHeight="1" x14ac:dyDescent="0.4">
      <c r="B145" s="39"/>
      <c r="C145" s="39"/>
      <c r="D145" s="39"/>
      <c r="E145" s="39"/>
      <c r="F145" s="101"/>
      <c r="G145" s="101"/>
      <c r="H145" s="101"/>
      <c r="I145" s="101"/>
      <c r="AM145" s="1"/>
      <c r="AN145" s="1"/>
    </row>
    <row r="146" spans="2:42" ht="20.45" customHeight="1" x14ac:dyDescent="0.4">
      <c r="B146" s="1" t="s">
        <v>142</v>
      </c>
      <c r="AM146" s="1"/>
      <c r="AN146" s="1"/>
    </row>
    <row r="147" spans="2:42" ht="22.5" customHeight="1" x14ac:dyDescent="0.4">
      <c r="B147" s="116" t="s">
        <v>143</v>
      </c>
      <c r="C147" s="117"/>
      <c r="D147" s="117"/>
      <c r="E147" s="117"/>
      <c r="F147" s="117"/>
      <c r="G147" s="117"/>
      <c r="H147" s="117"/>
      <c r="I147" s="117"/>
      <c r="J147" s="117"/>
      <c r="K147" s="117"/>
      <c r="L147" s="117"/>
      <c r="M147" s="118"/>
      <c r="R147" s="119" t="s">
        <v>84</v>
      </c>
      <c r="S147" s="119"/>
      <c r="T147" s="119"/>
      <c r="V147" s="119" t="s">
        <v>85</v>
      </c>
      <c r="W147" s="119"/>
      <c r="X147" s="119"/>
      <c r="Y147" s="119"/>
      <c r="AB147" s="120" t="s">
        <v>144</v>
      </c>
      <c r="AC147" s="120"/>
      <c r="AD147" s="120"/>
      <c r="AE147" s="120"/>
      <c r="AF147" s="120"/>
      <c r="AG147" s="120"/>
    </row>
    <row r="148" spans="2:42" ht="22.5" customHeight="1" x14ac:dyDescent="0.4">
      <c r="B148" s="121" t="str">
        <f>IF(W4="余裕活用",2200,"")</f>
        <v/>
      </c>
      <c r="C148" s="122"/>
      <c r="D148" s="122"/>
      <c r="E148" s="122"/>
      <c r="F148" s="122"/>
      <c r="G148" s="122"/>
      <c r="H148" s="122"/>
      <c r="I148" s="122"/>
      <c r="J148" s="122"/>
      <c r="K148" s="122"/>
      <c r="L148" s="122"/>
      <c r="M148" s="62" t="s">
        <v>87</v>
      </c>
      <c r="N148" s="123" t="s">
        <v>88</v>
      </c>
      <c r="O148" s="123"/>
      <c r="P148" s="123"/>
      <c r="Q148" s="124"/>
      <c r="R148" s="125" t="str">
        <f>IF(W4="余裕活用",SUM(W5:X8),"")</f>
        <v/>
      </c>
      <c r="S148" s="126"/>
      <c r="T148" s="63" t="s">
        <v>7</v>
      </c>
      <c r="U148" s="86" t="s">
        <v>89</v>
      </c>
      <c r="V148" s="121">
        <f>IF(W4="余裕活用",B148*R148,0)</f>
        <v>0</v>
      </c>
      <c r="W148" s="122"/>
      <c r="X148" s="122"/>
      <c r="Y148" s="62" t="s">
        <v>87</v>
      </c>
      <c r="Z148" s="127" t="s">
        <v>90</v>
      </c>
      <c r="AA148" s="124"/>
      <c r="AB148" s="121">
        <f>V148*12</f>
        <v>0</v>
      </c>
      <c r="AC148" s="122"/>
      <c r="AD148" s="122"/>
      <c r="AE148" s="122"/>
      <c r="AF148" s="122"/>
      <c r="AG148" s="62" t="s">
        <v>87</v>
      </c>
    </row>
    <row r="149" spans="2:42" ht="22.5" customHeight="1" thickBot="1" x14ac:dyDescent="0.45"/>
    <row r="150" spans="2:42" ht="22.5" customHeight="1" thickTop="1" x14ac:dyDescent="0.4">
      <c r="B150" s="112" t="s">
        <v>145</v>
      </c>
      <c r="C150" s="113"/>
      <c r="D150" s="113"/>
      <c r="E150" s="113"/>
      <c r="F150" s="113"/>
      <c r="G150" s="113"/>
      <c r="H150" s="114"/>
      <c r="I150" s="115"/>
      <c r="J150" s="115"/>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M150" s="53"/>
      <c r="AN150" s="1"/>
      <c r="AO150" s="2"/>
      <c r="AP150" s="2"/>
    </row>
    <row r="151" spans="2:42" ht="22.5" customHeight="1" thickBot="1" x14ac:dyDescent="0.45">
      <c r="B151" s="109">
        <f>SUM(AB137:AF140,AB144,AB148)</f>
        <v>0</v>
      </c>
      <c r="C151" s="110"/>
      <c r="D151" s="110"/>
      <c r="E151" s="110"/>
      <c r="F151" s="110"/>
      <c r="G151" s="110"/>
      <c r="H151" s="100" t="s">
        <v>87</v>
      </c>
      <c r="I151" s="115"/>
      <c r="J151" s="115"/>
      <c r="K151" s="108"/>
      <c r="L151" s="108"/>
      <c r="M151" s="108"/>
      <c r="N151" s="108"/>
      <c r="O151" s="108"/>
      <c r="P151" s="108"/>
      <c r="Q151" s="69"/>
      <c r="R151" s="108"/>
      <c r="S151" s="108"/>
      <c r="T151" s="108"/>
      <c r="U151" s="108"/>
      <c r="V151" s="108"/>
      <c r="W151" s="108"/>
      <c r="X151" s="108"/>
      <c r="Y151" s="108"/>
      <c r="Z151" s="69"/>
      <c r="AA151" s="108"/>
      <c r="AB151" s="108"/>
      <c r="AC151" s="108"/>
      <c r="AD151" s="108"/>
      <c r="AE151" s="108"/>
      <c r="AF151" s="108"/>
      <c r="AG151" s="108"/>
      <c r="AH151" s="108"/>
      <c r="AI151" s="69"/>
      <c r="AM151" s="1"/>
      <c r="AN151" s="1"/>
      <c r="AO151" s="2"/>
      <c r="AP151" s="2"/>
    </row>
    <row r="152" spans="2:42" ht="20.45" customHeight="1" thickTop="1" x14ac:dyDescent="0.4">
      <c r="B152" s="1" t="s">
        <v>146</v>
      </c>
    </row>
    <row r="153" spans="2:42" ht="20.45" hidden="1" customHeight="1" x14ac:dyDescent="0.4">
      <c r="B153" s="85" t="s">
        <v>147</v>
      </c>
      <c r="C153" s="102"/>
      <c r="D153" s="102"/>
      <c r="E153" s="102"/>
      <c r="F153" s="102"/>
      <c r="G153" s="102"/>
      <c r="H153" s="102"/>
    </row>
    <row r="154" spans="2:42" ht="20.45" hidden="1" customHeight="1" x14ac:dyDescent="0.4">
      <c r="B154" s="103"/>
      <c r="C154" s="103"/>
      <c r="D154" s="103"/>
      <c r="E154" s="103"/>
      <c r="F154" s="103"/>
      <c r="G154" s="103"/>
      <c r="H154" s="103"/>
      <c r="I154" s="103"/>
      <c r="J154" s="104"/>
      <c r="K154" s="104"/>
      <c r="L154" s="103"/>
      <c r="M154" s="103"/>
      <c r="N154" s="103"/>
      <c r="O154" s="103"/>
      <c r="P154" s="103"/>
      <c r="Q154" s="105"/>
      <c r="R154" s="103"/>
      <c r="S154" s="103"/>
      <c r="T154" s="103"/>
      <c r="U154" s="103"/>
      <c r="V154" s="103"/>
      <c r="W154" s="103"/>
      <c r="X154" s="103"/>
      <c r="Y154" s="103"/>
      <c r="Z154" s="103"/>
      <c r="AA154" s="103"/>
      <c r="AB154" s="103"/>
      <c r="AC154" s="103"/>
      <c r="AD154" s="103"/>
      <c r="AE154" s="103"/>
      <c r="AF154" s="103"/>
      <c r="AG154" s="103"/>
    </row>
    <row r="155" spans="2:42" ht="20.45" hidden="1" customHeight="1" x14ac:dyDescent="0.4">
      <c r="B155" s="111" t="s">
        <v>148</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row>
    <row r="156" spans="2:42" ht="20.45" hidden="1" customHeight="1" x14ac:dyDescent="0.4">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row>
    <row r="157" spans="2:42" ht="20.45" customHeight="1" x14ac:dyDescent="0.4">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row>
    <row r="158" spans="2:42" ht="20.45" customHeight="1" x14ac:dyDescent="0.4">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row>
    <row r="159" spans="2:42" ht="20.45" customHeight="1" x14ac:dyDescent="0.4"/>
    <row r="160" spans="2:42" ht="20.45" customHeight="1" x14ac:dyDescent="0.4"/>
    <row r="161" ht="20.45" customHeight="1" x14ac:dyDescent="0.4"/>
    <row r="162" ht="20.45" customHeight="1" x14ac:dyDescent="0.4"/>
    <row r="163" ht="20.45" customHeight="1" x14ac:dyDescent="0.4"/>
    <row r="164" ht="20.45" customHeight="1" x14ac:dyDescent="0.4"/>
    <row r="165" ht="20.45" customHeight="1" x14ac:dyDescent="0.4"/>
    <row r="166" ht="20.45" customHeight="1" x14ac:dyDescent="0.4"/>
    <row r="167" ht="20.45" customHeight="1" x14ac:dyDescent="0.4"/>
    <row r="168" ht="20.45" customHeight="1" x14ac:dyDescent="0.4"/>
    <row r="169" ht="20.45" customHeight="1" x14ac:dyDescent="0.4"/>
    <row r="170" ht="20.45" customHeight="1" x14ac:dyDescent="0.4"/>
    <row r="171" ht="20.45" customHeight="1" x14ac:dyDescent="0.4"/>
    <row r="172" ht="20.45" customHeight="1" x14ac:dyDescent="0.4"/>
    <row r="173" ht="20.45" customHeight="1" x14ac:dyDescent="0.4"/>
    <row r="174" ht="20.45" customHeight="1" x14ac:dyDescent="0.4"/>
    <row r="175" ht="20.45" customHeight="1" x14ac:dyDescent="0.4"/>
    <row r="176" ht="20.45" customHeight="1" x14ac:dyDescent="0.4"/>
    <row r="177" ht="20.45" customHeight="1" x14ac:dyDescent="0.4"/>
    <row r="178" ht="20.45" customHeight="1" x14ac:dyDescent="0.4"/>
    <row r="179" ht="20.45" customHeight="1" x14ac:dyDescent="0.4"/>
    <row r="180" ht="20.45" customHeight="1" x14ac:dyDescent="0.4"/>
    <row r="181" ht="20.45" customHeight="1" x14ac:dyDescent="0.4"/>
    <row r="182" ht="20.45" customHeight="1" x14ac:dyDescent="0.4"/>
    <row r="183" ht="20.45" customHeight="1" x14ac:dyDescent="0.4"/>
    <row r="184" ht="20.45" customHeight="1" x14ac:dyDescent="0.4"/>
    <row r="185" ht="20.45" customHeight="1" x14ac:dyDescent="0.4"/>
    <row r="186" ht="20.45" customHeight="1" x14ac:dyDescent="0.4"/>
    <row r="187" ht="20.45" customHeight="1" x14ac:dyDescent="0.4"/>
    <row r="188" ht="20.45" customHeight="1" x14ac:dyDescent="0.4"/>
    <row r="189" ht="20.45" customHeight="1" x14ac:dyDescent="0.4"/>
    <row r="190" ht="20.45" customHeight="1" x14ac:dyDescent="0.4"/>
    <row r="191" ht="20.45" customHeight="1" x14ac:dyDescent="0.4"/>
    <row r="192" ht="20.45" customHeight="1" x14ac:dyDescent="0.4"/>
    <row r="193" ht="20.45" customHeight="1" x14ac:dyDescent="0.4"/>
    <row r="194" ht="20.45" customHeight="1" x14ac:dyDescent="0.4"/>
    <row r="195" ht="20.45" customHeight="1" x14ac:dyDescent="0.4"/>
    <row r="196" ht="20.45" customHeight="1" x14ac:dyDescent="0.4"/>
    <row r="197" ht="20.45" customHeight="1" x14ac:dyDescent="0.4"/>
    <row r="198" ht="20.45" customHeight="1" x14ac:dyDescent="0.4"/>
    <row r="199" ht="20.45" customHeight="1" x14ac:dyDescent="0.4"/>
    <row r="200" ht="20.45" customHeight="1" x14ac:dyDescent="0.4"/>
    <row r="201" ht="20.45" customHeight="1" x14ac:dyDescent="0.4"/>
    <row r="202" ht="20.45" customHeight="1" x14ac:dyDescent="0.4"/>
    <row r="203" ht="20.45" customHeight="1" x14ac:dyDescent="0.4"/>
    <row r="204" ht="20.45" customHeight="1" x14ac:dyDescent="0.4"/>
    <row r="205" ht="20.45" customHeight="1" x14ac:dyDescent="0.4"/>
    <row r="206" ht="20.45" customHeight="1" x14ac:dyDescent="0.4"/>
    <row r="207" ht="20.45" customHeight="1" x14ac:dyDescent="0.4"/>
    <row r="208" ht="20.45" customHeight="1" x14ac:dyDescent="0.4"/>
    <row r="209" ht="20.45" customHeight="1" x14ac:dyDescent="0.4"/>
    <row r="210" ht="20.45" customHeight="1" x14ac:dyDescent="0.4"/>
    <row r="211" ht="20.45" customHeight="1" x14ac:dyDescent="0.4"/>
    <row r="212" ht="20.45" customHeight="1" x14ac:dyDescent="0.4"/>
    <row r="213" ht="20.45" customHeight="1" x14ac:dyDescent="0.4"/>
    <row r="214" ht="20.45" customHeight="1" x14ac:dyDescent="0.4"/>
    <row r="215" ht="20.45" customHeight="1" x14ac:dyDescent="0.4"/>
    <row r="216" ht="20.45" customHeight="1" x14ac:dyDescent="0.4"/>
    <row r="217" ht="20.45" customHeight="1" x14ac:dyDescent="0.4"/>
    <row r="218" ht="20.45" customHeight="1" x14ac:dyDescent="0.4"/>
    <row r="219" ht="20.45" customHeight="1" x14ac:dyDescent="0.4"/>
    <row r="220" ht="20.45" customHeight="1" x14ac:dyDescent="0.4"/>
    <row r="221" ht="20.45" customHeight="1" x14ac:dyDescent="0.4"/>
    <row r="222" ht="20.45" customHeight="1" x14ac:dyDescent="0.4"/>
    <row r="223" ht="20.45" customHeight="1" x14ac:dyDescent="0.4"/>
    <row r="224" ht="20.45" customHeight="1" x14ac:dyDescent="0.4"/>
    <row r="225" ht="20.45" customHeight="1" x14ac:dyDescent="0.4"/>
    <row r="226" ht="20.45" customHeight="1" x14ac:dyDescent="0.4"/>
    <row r="227" ht="20.45" customHeight="1" x14ac:dyDescent="0.4"/>
    <row r="228" ht="20.45" customHeight="1" x14ac:dyDescent="0.4"/>
    <row r="229" ht="20.45" customHeight="1" x14ac:dyDescent="0.4"/>
    <row r="230" ht="20.45" customHeight="1" x14ac:dyDescent="0.4"/>
    <row r="231" ht="20.45" customHeight="1" x14ac:dyDescent="0.4"/>
    <row r="232" ht="20.45" customHeight="1" x14ac:dyDescent="0.4"/>
    <row r="233" ht="20.45" customHeight="1" x14ac:dyDescent="0.4"/>
    <row r="234" ht="20.45" customHeight="1" x14ac:dyDescent="0.4"/>
    <row r="235" ht="20.45" customHeight="1" x14ac:dyDescent="0.4"/>
    <row r="236" ht="20.45" customHeight="1" x14ac:dyDescent="0.4"/>
    <row r="237" ht="20.45" customHeight="1" x14ac:dyDescent="0.4"/>
    <row r="238" ht="20.45" customHeight="1" x14ac:dyDescent="0.4"/>
    <row r="239" ht="20.45" customHeight="1" x14ac:dyDescent="0.4"/>
    <row r="240" ht="20.45" customHeight="1" x14ac:dyDescent="0.4"/>
    <row r="241" ht="20.45" customHeight="1" x14ac:dyDescent="0.4"/>
    <row r="242" ht="20.45" customHeight="1" x14ac:dyDescent="0.4"/>
    <row r="243" ht="20.45" customHeight="1" x14ac:dyDescent="0.4"/>
    <row r="244" ht="20.45" customHeight="1" x14ac:dyDescent="0.4"/>
    <row r="245" ht="20.45" customHeight="1" x14ac:dyDescent="0.4"/>
    <row r="246" ht="20.45" customHeight="1" x14ac:dyDescent="0.4"/>
    <row r="247" ht="20.45" customHeight="1" x14ac:dyDescent="0.4"/>
    <row r="248" ht="20.45" customHeight="1" x14ac:dyDescent="0.4"/>
    <row r="249" ht="20.45" customHeight="1" x14ac:dyDescent="0.4"/>
    <row r="250" ht="20.45" customHeight="1" x14ac:dyDescent="0.4"/>
    <row r="251" ht="20.45" customHeight="1" x14ac:dyDescent="0.4"/>
    <row r="252" ht="20.45" customHeight="1" x14ac:dyDescent="0.4"/>
    <row r="253" ht="20.45" customHeight="1" x14ac:dyDescent="0.4"/>
    <row r="254" ht="20.45" customHeight="1" x14ac:dyDescent="0.4"/>
    <row r="255" ht="20.45" customHeight="1" x14ac:dyDescent="0.4"/>
    <row r="256" ht="20.45" customHeight="1" x14ac:dyDescent="0.4"/>
    <row r="257" ht="20.45" customHeight="1" x14ac:dyDescent="0.4"/>
    <row r="258" ht="20.45" customHeight="1" x14ac:dyDescent="0.4"/>
    <row r="259" ht="20.45" customHeight="1" x14ac:dyDescent="0.4"/>
    <row r="260" ht="20.45" customHeight="1" x14ac:dyDescent="0.4"/>
    <row r="261" ht="20.45" customHeight="1" x14ac:dyDescent="0.4"/>
    <row r="262" ht="20.45" customHeight="1" x14ac:dyDescent="0.4"/>
    <row r="263" ht="20.45" customHeight="1" x14ac:dyDescent="0.4"/>
    <row r="264" ht="20.45" customHeight="1" x14ac:dyDescent="0.4"/>
    <row r="265" ht="20.45" customHeight="1" x14ac:dyDescent="0.4"/>
    <row r="266" ht="20.45" customHeight="1" x14ac:dyDescent="0.4"/>
    <row r="267" ht="20.45" customHeight="1" x14ac:dyDescent="0.4"/>
    <row r="268" ht="20.45" customHeight="1" x14ac:dyDescent="0.4"/>
    <row r="269" ht="20.45" customHeight="1" x14ac:dyDescent="0.4"/>
    <row r="270" ht="20.45" customHeight="1" x14ac:dyDescent="0.4"/>
    <row r="271" ht="20.45" customHeight="1" x14ac:dyDescent="0.4"/>
    <row r="272" ht="20.45" customHeight="1" x14ac:dyDescent="0.4"/>
    <row r="273" ht="20.45" customHeight="1" x14ac:dyDescent="0.4"/>
    <row r="274" ht="20.45" customHeight="1" x14ac:dyDescent="0.4"/>
    <row r="275" ht="20.45" customHeight="1" x14ac:dyDescent="0.4"/>
    <row r="276" ht="20.45" customHeight="1" x14ac:dyDescent="0.4"/>
    <row r="277" ht="20.45" customHeight="1" x14ac:dyDescent="0.4"/>
    <row r="278" ht="20.45" customHeight="1" x14ac:dyDescent="0.4"/>
    <row r="279" ht="20.45" customHeight="1" x14ac:dyDescent="0.4"/>
    <row r="280" ht="20.45" customHeight="1" x14ac:dyDescent="0.4"/>
    <row r="281" ht="20.45" customHeight="1" x14ac:dyDescent="0.4"/>
    <row r="282" ht="20.45" customHeight="1" x14ac:dyDescent="0.4"/>
    <row r="283" ht="20.45" customHeight="1" x14ac:dyDescent="0.4"/>
    <row r="284" ht="20.45" customHeight="1" x14ac:dyDescent="0.4"/>
    <row r="285" ht="20.45" customHeight="1" x14ac:dyDescent="0.4"/>
    <row r="286" ht="20.45" customHeight="1" x14ac:dyDescent="0.4"/>
    <row r="287" ht="20.45" customHeight="1" x14ac:dyDescent="0.4"/>
    <row r="288" ht="20.45" customHeight="1" x14ac:dyDescent="0.4"/>
    <row r="289" ht="20.45" customHeight="1" x14ac:dyDescent="0.4"/>
    <row r="290" ht="20.45" customHeight="1" x14ac:dyDescent="0.4"/>
    <row r="291" ht="20.45" customHeight="1" x14ac:dyDescent="0.4"/>
    <row r="292" ht="20.45" customHeight="1" x14ac:dyDescent="0.4"/>
    <row r="293" ht="20.45" customHeight="1" x14ac:dyDescent="0.4"/>
    <row r="294" ht="20.45" customHeight="1" x14ac:dyDescent="0.4"/>
    <row r="295" ht="20.45" customHeight="1" x14ac:dyDescent="0.4"/>
    <row r="296" ht="20.45" customHeight="1" x14ac:dyDescent="0.4"/>
    <row r="297" ht="20.45" customHeight="1" x14ac:dyDescent="0.4"/>
    <row r="298" ht="20.45" customHeight="1" x14ac:dyDescent="0.4"/>
    <row r="299" ht="20.45" customHeight="1" x14ac:dyDescent="0.4"/>
    <row r="300" ht="20.45" customHeight="1" x14ac:dyDescent="0.4"/>
    <row r="301" ht="20.45" customHeight="1" x14ac:dyDescent="0.4"/>
    <row r="302" ht="20.45" customHeight="1" x14ac:dyDescent="0.4"/>
    <row r="303" ht="20.45" customHeight="1" x14ac:dyDescent="0.4"/>
    <row r="304" ht="20.45" customHeight="1" x14ac:dyDescent="0.4"/>
    <row r="305" ht="20.45" customHeight="1" x14ac:dyDescent="0.4"/>
    <row r="306" ht="20.45" customHeight="1" x14ac:dyDescent="0.4"/>
    <row r="307" ht="20.45" customHeight="1" x14ac:dyDescent="0.4"/>
    <row r="308" ht="20.45" customHeight="1" x14ac:dyDescent="0.4"/>
    <row r="309" ht="20.45" customHeight="1" x14ac:dyDescent="0.4"/>
    <row r="310" ht="20.45" customHeight="1" x14ac:dyDescent="0.4"/>
    <row r="311" ht="20.45" customHeight="1" x14ac:dyDescent="0.4"/>
    <row r="312" ht="20.45" customHeight="1" x14ac:dyDescent="0.4"/>
    <row r="313" ht="20.45" customHeight="1" x14ac:dyDescent="0.4"/>
    <row r="314" ht="20.45" customHeight="1" x14ac:dyDescent="0.4"/>
    <row r="315" ht="20.45" customHeight="1" x14ac:dyDescent="0.4"/>
    <row r="316" ht="20.45" customHeight="1" x14ac:dyDescent="0.4"/>
    <row r="317" ht="20.45" customHeight="1" x14ac:dyDescent="0.4"/>
    <row r="318" ht="20.45" customHeight="1" x14ac:dyDescent="0.4"/>
    <row r="319" ht="20.45" customHeight="1" x14ac:dyDescent="0.4"/>
    <row r="320" ht="20.45" customHeight="1" x14ac:dyDescent="0.4"/>
    <row r="321" ht="20.45" customHeight="1" x14ac:dyDescent="0.4"/>
    <row r="322" ht="20.45" customHeight="1" x14ac:dyDescent="0.4"/>
    <row r="323" ht="20.45" customHeight="1" x14ac:dyDescent="0.4"/>
    <row r="324" ht="20.45" customHeight="1" x14ac:dyDescent="0.4"/>
    <row r="325" ht="20.45" customHeight="1" x14ac:dyDescent="0.4"/>
    <row r="326" ht="20.45" customHeight="1" x14ac:dyDescent="0.4"/>
    <row r="327" ht="20.45" customHeight="1" x14ac:dyDescent="0.4"/>
    <row r="328" ht="20.45" customHeight="1" x14ac:dyDescent="0.4"/>
    <row r="329" ht="20.45" customHeight="1" x14ac:dyDescent="0.4"/>
    <row r="330" ht="20.45" customHeight="1" x14ac:dyDescent="0.4"/>
    <row r="331" ht="20.45" customHeight="1" x14ac:dyDescent="0.4"/>
    <row r="332" ht="20.45" customHeight="1" x14ac:dyDescent="0.4"/>
    <row r="333" ht="20.45" customHeight="1" x14ac:dyDescent="0.4"/>
    <row r="334" ht="20.45" customHeight="1" x14ac:dyDescent="0.4"/>
    <row r="335" ht="20.45" customHeight="1" x14ac:dyDescent="0.4"/>
    <row r="336" ht="20.45" customHeight="1" x14ac:dyDescent="0.4"/>
    <row r="337" ht="20.45" customHeight="1" x14ac:dyDescent="0.4"/>
    <row r="338" ht="20.45" customHeight="1" x14ac:dyDescent="0.4"/>
    <row r="339" ht="20.45" customHeight="1" x14ac:dyDescent="0.4"/>
    <row r="340" ht="20.45" customHeight="1" x14ac:dyDescent="0.4"/>
    <row r="341" ht="20.45" customHeight="1" x14ac:dyDescent="0.4"/>
    <row r="342" ht="20.45" customHeight="1" x14ac:dyDescent="0.4"/>
    <row r="343" ht="20.45" customHeight="1" x14ac:dyDescent="0.4"/>
    <row r="344" ht="20.45" customHeight="1" x14ac:dyDescent="0.4"/>
    <row r="345" ht="20.45" customHeight="1" x14ac:dyDescent="0.4"/>
    <row r="346" ht="20.45" customHeight="1" x14ac:dyDescent="0.4"/>
    <row r="347" ht="20.45" customHeight="1" x14ac:dyDescent="0.4"/>
    <row r="348" ht="20.45" customHeight="1" x14ac:dyDescent="0.4"/>
    <row r="349" ht="20.45" customHeight="1" x14ac:dyDescent="0.4"/>
    <row r="350" ht="20.45" customHeight="1" x14ac:dyDescent="0.4"/>
    <row r="351" ht="20.45" customHeight="1" x14ac:dyDescent="0.4"/>
    <row r="352" ht="20.45" customHeight="1" x14ac:dyDescent="0.4"/>
    <row r="353" ht="20.45" customHeight="1" x14ac:dyDescent="0.4"/>
    <row r="354" ht="20.45" customHeight="1" x14ac:dyDescent="0.4"/>
    <row r="355" ht="20.45" customHeight="1" x14ac:dyDescent="0.4"/>
    <row r="356" ht="20.45" customHeight="1" x14ac:dyDescent="0.4"/>
    <row r="357" ht="20.45" customHeight="1" x14ac:dyDescent="0.4"/>
    <row r="358" ht="20.45" customHeight="1" x14ac:dyDescent="0.4"/>
    <row r="359" ht="20.45" customHeight="1" x14ac:dyDescent="0.4"/>
    <row r="360" ht="20.45" customHeight="1" x14ac:dyDescent="0.4"/>
    <row r="361" ht="20.45" customHeight="1" x14ac:dyDescent="0.4"/>
    <row r="362" ht="20.45" customHeight="1" x14ac:dyDescent="0.4"/>
    <row r="363" ht="20.45" customHeight="1" x14ac:dyDescent="0.4"/>
    <row r="364" ht="20.45" customHeight="1" x14ac:dyDescent="0.4"/>
    <row r="365" ht="20.45" customHeight="1" x14ac:dyDescent="0.4"/>
    <row r="366" ht="20.45" customHeight="1" x14ac:dyDescent="0.4"/>
    <row r="367" ht="20.45" customHeight="1" x14ac:dyDescent="0.4"/>
    <row r="368" ht="20.45" customHeight="1" x14ac:dyDescent="0.4"/>
    <row r="369" ht="20.45" customHeight="1" x14ac:dyDescent="0.4"/>
    <row r="370" ht="20.45" customHeight="1" x14ac:dyDescent="0.4"/>
    <row r="371" ht="20.45" customHeight="1" x14ac:dyDescent="0.4"/>
    <row r="372" ht="20.45" customHeight="1" x14ac:dyDescent="0.4"/>
    <row r="373" ht="20.45" customHeight="1" x14ac:dyDescent="0.4"/>
    <row r="374" ht="20.45" customHeight="1" x14ac:dyDescent="0.4"/>
    <row r="375" ht="20.45" customHeight="1" x14ac:dyDescent="0.4"/>
    <row r="376" ht="20.45" customHeight="1" x14ac:dyDescent="0.4"/>
    <row r="377" ht="20.45" customHeight="1" x14ac:dyDescent="0.4"/>
    <row r="378" ht="20.45" customHeight="1" x14ac:dyDescent="0.4"/>
    <row r="379" ht="20.45" customHeight="1" x14ac:dyDescent="0.4"/>
    <row r="380" ht="20.45" customHeight="1" x14ac:dyDescent="0.4"/>
    <row r="381" ht="20.45" customHeight="1" x14ac:dyDescent="0.4"/>
    <row r="382" ht="20.45" customHeight="1" x14ac:dyDescent="0.4"/>
    <row r="383" ht="20.45" customHeight="1" x14ac:dyDescent="0.4"/>
    <row r="384" ht="20.45" customHeight="1" x14ac:dyDescent="0.4"/>
    <row r="385" ht="20.45" customHeight="1" x14ac:dyDescent="0.4"/>
    <row r="386" ht="20.45" customHeight="1" x14ac:dyDescent="0.4"/>
    <row r="387" ht="20.45" customHeight="1" x14ac:dyDescent="0.4"/>
    <row r="388" ht="20.45" customHeight="1" x14ac:dyDescent="0.4"/>
    <row r="389" ht="20.45" customHeight="1" x14ac:dyDescent="0.4"/>
    <row r="390" ht="20.45" customHeight="1" x14ac:dyDescent="0.4"/>
    <row r="391" ht="20.45" customHeight="1" x14ac:dyDescent="0.4"/>
    <row r="392" ht="20.45" customHeight="1" x14ac:dyDescent="0.4"/>
    <row r="393" ht="20.45" customHeight="1" x14ac:dyDescent="0.4"/>
    <row r="394" ht="20.45" customHeight="1" x14ac:dyDescent="0.4"/>
    <row r="395" ht="20.45" customHeight="1" x14ac:dyDescent="0.4"/>
    <row r="396" ht="20.45" customHeight="1" x14ac:dyDescent="0.4"/>
    <row r="397" ht="20.45" customHeight="1" x14ac:dyDescent="0.4"/>
    <row r="398" ht="20.45" customHeight="1" x14ac:dyDescent="0.4"/>
    <row r="399" ht="20.45" customHeight="1" x14ac:dyDescent="0.4"/>
    <row r="400" ht="20.45" customHeight="1" x14ac:dyDescent="0.4"/>
    <row r="401" ht="20.45" customHeight="1" x14ac:dyDescent="0.4"/>
    <row r="402" ht="20.45" customHeight="1" x14ac:dyDescent="0.4"/>
    <row r="403" ht="20.45" customHeight="1" x14ac:dyDescent="0.4"/>
    <row r="404" ht="20.45" customHeight="1" x14ac:dyDescent="0.4"/>
    <row r="405" ht="20.45" customHeight="1" x14ac:dyDescent="0.4"/>
    <row r="406" ht="20.45" customHeight="1" x14ac:dyDescent="0.4"/>
    <row r="407" ht="20.45" customHeight="1" x14ac:dyDescent="0.4"/>
    <row r="408" ht="20.45" customHeight="1" x14ac:dyDescent="0.4"/>
    <row r="409" ht="20.45" customHeight="1" x14ac:dyDescent="0.4"/>
    <row r="410" ht="20.45" customHeight="1" x14ac:dyDescent="0.4"/>
    <row r="411" ht="20.45" customHeight="1" x14ac:dyDescent="0.4"/>
    <row r="412" ht="20.45" customHeight="1" x14ac:dyDescent="0.4"/>
    <row r="413" ht="20.45" customHeight="1" x14ac:dyDescent="0.4"/>
    <row r="414" ht="20.45" customHeight="1" x14ac:dyDescent="0.4"/>
    <row r="415" ht="20.45" customHeight="1" x14ac:dyDescent="0.4"/>
    <row r="416" ht="20.45" customHeight="1" x14ac:dyDescent="0.4"/>
    <row r="417" ht="20.45" customHeight="1" x14ac:dyDescent="0.4"/>
    <row r="418" ht="20.45" customHeight="1" x14ac:dyDescent="0.4"/>
    <row r="419" ht="20.45" customHeight="1" x14ac:dyDescent="0.4"/>
    <row r="420" ht="20.45" customHeight="1" x14ac:dyDescent="0.4"/>
  </sheetData>
  <sheetProtection algorithmName="SHA-512" hashValue="yFcwOjfLAsBOIQ4f7YHHQDv/Fo0f1wvK5XwNGpZhI4M5FPht2cfa9/7ZMB++xwwQNNKOTi2ULeN8rKphuxTG0Q==" saltValue="DVCYGoB+Gy9+B0eI3zaO/Q==" spinCount="100000" sheet="1" selectLockedCells="1"/>
  <mergeCells count="582">
    <mergeCell ref="B5:F5"/>
    <mergeCell ref="G5:H5"/>
    <mergeCell ref="J5:K6"/>
    <mergeCell ref="N5:Q5"/>
    <mergeCell ref="R5:R8"/>
    <mergeCell ref="S5:U6"/>
    <mergeCell ref="B1:AG1"/>
    <mergeCell ref="J3:Q3"/>
    <mergeCell ref="R3:Z3"/>
    <mergeCell ref="B4:F4"/>
    <mergeCell ref="G4:I4"/>
    <mergeCell ref="J4:M4"/>
    <mergeCell ref="N4:Q4"/>
    <mergeCell ref="R4:V4"/>
    <mergeCell ref="W4:Y4"/>
    <mergeCell ref="W5:X5"/>
    <mergeCell ref="L6:M6"/>
    <mergeCell ref="N6:O6"/>
    <mergeCell ref="W6:X6"/>
    <mergeCell ref="J7:K9"/>
    <mergeCell ref="N7:O7"/>
    <mergeCell ref="S7:U8"/>
    <mergeCell ref="W7:X7"/>
    <mergeCell ref="N8:O8"/>
    <mergeCell ref="W8:X8"/>
    <mergeCell ref="Z12:AA13"/>
    <mergeCell ref="AP12:AT12"/>
    <mergeCell ref="F13:I13"/>
    <mergeCell ref="AC13:AD13"/>
    <mergeCell ref="AE13:AF13"/>
    <mergeCell ref="AP13:AT13"/>
    <mergeCell ref="N9:O9"/>
    <mergeCell ref="F12:I12"/>
    <mergeCell ref="P12:R13"/>
    <mergeCell ref="S12:V13"/>
    <mergeCell ref="W12:X13"/>
    <mergeCell ref="Y12:Y13"/>
    <mergeCell ref="AE14:AF14"/>
    <mergeCell ref="AP14:AT14"/>
    <mergeCell ref="F15:I15"/>
    <mergeCell ref="P15:R15"/>
    <mergeCell ref="S15:V15"/>
    <mergeCell ref="W15:X15"/>
    <mergeCell ref="Z15:AA15"/>
    <mergeCell ref="AC15:AD15"/>
    <mergeCell ref="AE15:AF15"/>
    <mergeCell ref="AP15:AT15"/>
    <mergeCell ref="F14:I14"/>
    <mergeCell ref="P14:R14"/>
    <mergeCell ref="S14:V14"/>
    <mergeCell ref="W14:X14"/>
    <mergeCell ref="Z14:AA14"/>
    <mergeCell ref="AC14:AD14"/>
    <mergeCell ref="F18:I18"/>
    <mergeCell ref="P18:R18"/>
    <mergeCell ref="S18:V18"/>
    <mergeCell ref="W18:X18"/>
    <mergeCell ref="Z18:AA18"/>
    <mergeCell ref="AP18:AT18"/>
    <mergeCell ref="AE16:AF16"/>
    <mergeCell ref="AP16:AT16"/>
    <mergeCell ref="F17:I17"/>
    <mergeCell ref="P17:R17"/>
    <mergeCell ref="S17:V17"/>
    <mergeCell ref="W17:X17"/>
    <mergeCell ref="Z17:AA17"/>
    <mergeCell ref="AC17:AD17"/>
    <mergeCell ref="AE17:AF17"/>
    <mergeCell ref="AP17:AT17"/>
    <mergeCell ref="F16:I16"/>
    <mergeCell ref="P16:R16"/>
    <mergeCell ref="S16:V16"/>
    <mergeCell ref="W16:X16"/>
    <mergeCell ref="Z16:AA16"/>
    <mergeCell ref="AC16:AD16"/>
    <mergeCell ref="AF19:AI19"/>
    <mergeCell ref="AJ19:AK19"/>
    <mergeCell ref="AP19:AT19"/>
    <mergeCell ref="F20:I20"/>
    <mergeCell ref="P20:R20"/>
    <mergeCell ref="S20:V20"/>
    <mergeCell ref="W20:X20"/>
    <mergeCell ref="Z20:AA20"/>
    <mergeCell ref="AC20:AE20"/>
    <mergeCell ref="AF20:AI20"/>
    <mergeCell ref="F19:I19"/>
    <mergeCell ref="P19:R19"/>
    <mergeCell ref="S19:V19"/>
    <mergeCell ref="W19:X19"/>
    <mergeCell ref="Z19:AA19"/>
    <mergeCell ref="AC19:AE19"/>
    <mergeCell ref="AJ20:AK20"/>
    <mergeCell ref="AP20:AT20"/>
    <mergeCell ref="F21:I21"/>
    <mergeCell ref="P21:R21"/>
    <mergeCell ref="S21:V21"/>
    <mergeCell ref="W21:X21"/>
    <mergeCell ref="Z21:AA21"/>
    <mergeCell ref="AC21:AE21"/>
    <mergeCell ref="AF21:AI21"/>
    <mergeCell ref="AJ21:AK21"/>
    <mergeCell ref="AP21:AT21"/>
    <mergeCell ref="F22:I22"/>
    <mergeCell ref="P22:R22"/>
    <mergeCell ref="S22:V22"/>
    <mergeCell ref="W22:X22"/>
    <mergeCell ref="Z22:AA22"/>
    <mergeCell ref="AC22:AE22"/>
    <mergeCell ref="AF22:AI22"/>
    <mergeCell ref="AJ22:AK22"/>
    <mergeCell ref="AP22:AT22"/>
    <mergeCell ref="AF23:AI23"/>
    <mergeCell ref="AJ23:AK23"/>
    <mergeCell ref="AP23:AT23"/>
    <mergeCell ref="F24:I24"/>
    <mergeCell ref="P24:R24"/>
    <mergeCell ref="S24:V24"/>
    <mergeCell ref="W24:X24"/>
    <mergeCell ref="Z24:AA24"/>
    <mergeCell ref="AC24:AE24"/>
    <mergeCell ref="AF24:AI24"/>
    <mergeCell ref="F23:I23"/>
    <mergeCell ref="P23:R23"/>
    <mergeCell ref="S23:V23"/>
    <mergeCell ref="W23:X23"/>
    <mergeCell ref="Z23:AA23"/>
    <mergeCell ref="AC23:AE23"/>
    <mergeCell ref="AJ24:AK24"/>
    <mergeCell ref="AP24:AT24"/>
    <mergeCell ref="F25:I25"/>
    <mergeCell ref="P25:R25"/>
    <mergeCell ref="S25:V25"/>
    <mergeCell ref="W25:X25"/>
    <mergeCell ref="Z25:AA25"/>
    <mergeCell ref="AC25:AE25"/>
    <mergeCell ref="AF25:AI25"/>
    <mergeCell ref="AJ25:AK25"/>
    <mergeCell ref="AP25:AT25"/>
    <mergeCell ref="F26:I26"/>
    <mergeCell ref="P26:R26"/>
    <mergeCell ref="S26:V26"/>
    <mergeCell ref="W26:X26"/>
    <mergeCell ref="Z26:AA26"/>
    <mergeCell ref="AC26:AE26"/>
    <mergeCell ref="AF26:AI26"/>
    <mergeCell ref="AJ26:AK26"/>
    <mergeCell ref="AP26:AT26"/>
    <mergeCell ref="AF27:AI27"/>
    <mergeCell ref="AJ27:AK27"/>
    <mergeCell ref="AP27:AT27"/>
    <mergeCell ref="F28:I28"/>
    <mergeCell ref="P28:R28"/>
    <mergeCell ref="S28:V28"/>
    <mergeCell ref="W28:X28"/>
    <mergeCell ref="Z28:AA28"/>
    <mergeCell ref="AP28:AT28"/>
    <mergeCell ref="F27:I27"/>
    <mergeCell ref="P27:R27"/>
    <mergeCell ref="S27:V27"/>
    <mergeCell ref="W27:X27"/>
    <mergeCell ref="Z27:AA27"/>
    <mergeCell ref="AC27:AE27"/>
    <mergeCell ref="P31:R31"/>
    <mergeCell ref="S31:V31"/>
    <mergeCell ref="W31:X31"/>
    <mergeCell ref="Z31:AA31"/>
    <mergeCell ref="P32:R32"/>
    <mergeCell ref="S32:V32"/>
    <mergeCell ref="W32:X32"/>
    <mergeCell ref="Z32:AA32"/>
    <mergeCell ref="P29:R29"/>
    <mergeCell ref="S29:V29"/>
    <mergeCell ref="W29:X29"/>
    <mergeCell ref="Z29:AA29"/>
    <mergeCell ref="P30:R30"/>
    <mergeCell ref="S30:V30"/>
    <mergeCell ref="W30:X30"/>
    <mergeCell ref="Z30:AA30"/>
    <mergeCell ref="P35:R35"/>
    <mergeCell ref="S35:V35"/>
    <mergeCell ref="W35:X35"/>
    <mergeCell ref="Z35:AA35"/>
    <mergeCell ref="P36:R36"/>
    <mergeCell ref="S36:V36"/>
    <mergeCell ref="W36:X36"/>
    <mergeCell ref="Z36:AA36"/>
    <mergeCell ref="P33:R33"/>
    <mergeCell ref="S33:V33"/>
    <mergeCell ref="W33:X33"/>
    <mergeCell ref="Z33:AA33"/>
    <mergeCell ref="P34:R34"/>
    <mergeCell ref="S34:V34"/>
    <mergeCell ref="W34:X34"/>
    <mergeCell ref="Z34:AA34"/>
    <mergeCell ref="P39:R39"/>
    <mergeCell ref="S39:V39"/>
    <mergeCell ref="W39:X39"/>
    <mergeCell ref="Z39:AA39"/>
    <mergeCell ref="P40:R40"/>
    <mergeCell ref="S40:V40"/>
    <mergeCell ref="W40:X40"/>
    <mergeCell ref="Z40:AA40"/>
    <mergeCell ref="P37:R37"/>
    <mergeCell ref="S37:V37"/>
    <mergeCell ref="W37:X37"/>
    <mergeCell ref="Z37:AA37"/>
    <mergeCell ref="P38:R38"/>
    <mergeCell ref="S38:V38"/>
    <mergeCell ref="W38:X38"/>
    <mergeCell ref="Z38:AA38"/>
    <mergeCell ref="P41:R41"/>
    <mergeCell ref="S41:V41"/>
    <mergeCell ref="W41:X41"/>
    <mergeCell ref="Z41:AA41"/>
    <mergeCell ref="B44:C44"/>
    <mergeCell ref="D44:E44"/>
    <mergeCell ref="F44:I44"/>
    <mergeCell ref="J44:M44"/>
    <mergeCell ref="R44:T44"/>
    <mergeCell ref="V44:Y44"/>
    <mergeCell ref="AB45:AF45"/>
    <mergeCell ref="F46:I46"/>
    <mergeCell ref="J46:L46"/>
    <mergeCell ref="R46:S46"/>
    <mergeCell ref="V46:X46"/>
    <mergeCell ref="AB46:AF46"/>
    <mergeCell ref="AB44:AG44"/>
    <mergeCell ref="B45:C48"/>
    <mergeCell ref="D45:E46"/>
    <mergeCell ref="F45:I45"/>
    <mergeCell ref="J45:L45"/>
    <mergeCell ref="N45:Q48"/>
    <mergeCell ref="R45:S45"/>
    <mergeCell ref="U45:U48"/>
    <mergeCell ref="V45:X45"/>
    <mergeCell ref="Z45:AA48"/>
    <mergeCell ref="AB48:AF48"/>
    <mergeCell ref="B51:C51"/>
    <mergeCell ref="D51:E51"/>
    <mergeCell ref="F51:I51"/>
    <mergeCell ref="J51:M51"/>
    <mergeCell ref="O51:P51"/>
    <mergeCell ref="R51:T51"/>
    <mergeCell ref="V51:Y51"/>
    <mergeCell ref="AB51:AG51"/>
    <mergeCell ref="D47:E48"/>
    <mergeCell ref="F47:I47"/>
    <mergeCell ref="J47:L47"/>
    <mergeCell ref="R47:S47"/>
    <mergeCell ref="V47:X47"/>
    <mergeCell ref="AB47:AF47"/>
    <mergeCell ref="F48:I48"/>
    <mergeCell ref="J48:L48"/>
    <mergeCell ref="R48:S48"/>
    <mergeCell ref="V48:X48"/>
    <mergeCell ref="AB54:AF54"/>
    <mergeCell ref="F55:I55"/>
    <mergeCell ref="J55:L55"/>
    <mergeCell ref="R55:S55"/>
    <mergeCell ref="V55:X55"/>
    <mergeCell ref="AB55:AF55"/>
    <mergeCell ref="Q52:Q55"/>
    <mergeCell ref="R52:S52"/>
    <mergeCell ref="U52:U55"/>
    <mergeCell ref="V52:X52"/>
    <mergeCell ref="Z52:AA55"/>
    <mergeCell ref="AB52:AF52"/>
    <mergeCell ref="R53:S53"/>
    <mergeCell ref="V53:X53"/>
    <mergeCell ref="AB53:AF53"/>
    <mergeCell ref="F52:I52"/>
    <mergeCell ref="J52:L52"/>
    <mergeCell ref="N52:N55"/>
    <mergeCell ref="O52:P55"/>
    <mergeCell ref="F53:I53"/>
    <mergeCell ref="J53:L53"/>
    <mergeCell ref="F54:I54"/>
    <mergeCell ref="B59:E59"/>
    <mergeCell ref="F59:M59"/>
    <mergeCell ref="B60:E60"/>
    <mergeCell ref="F60:L60"/>
    <mergeCell ref="N60:Q60"/>
    <mergeCell ref="R60:S60"/>
    <mergeCell ref="V60:X60"/>
    <mergeCell ref="J54:L54"/>
    <mergeCell ref="R54:S54"/>
    <mergeCell ref="V54:X54"/>
    <mergeCell ref="B52:C55"/>
    <mergeCell ref="D52:E53"/>
    <mergeCell ref="D54:E55"/>
    <mergeCell ref="Z60:AA60"/>
    <mergeCell ref="AB60:AF60"/>
    <mergeCell ref="O62:P63"/>
    <mergeCell ref="R62:T63"/>
    <mergeCell ref="V62:Y63"/>
    <mergeCell ref="AB62:AG63"/>
    <mergeCell ref="R58:T59"/>
    <mergeCell ref="V58:Y59"/>
    <mergeCell ref="AB58:AG59"/>
    <mergeCell ref="Z64:AA64"/>
    <mergeCell ref="AB64:AF64"/>
    <mergeCell ref="R67:T68"/>
    <mergeCell ref="V67:Y68"/>
    <mergeCell ref="AB67:AG68"/>
    <mergeCell ref="B63:E63"/>
    <mergeCell ref="F63:M63"/>
    <mergeCell ref="B64:E64"/>
    <mergeCell ref="F64:L64"/>
    <mergeCell ref="O64:P64"/>
    <mergeCell ref="R64:S64"/>
    <mergeCell ref="B68:D68"/>
    <mergeCell ref="E68:H68"/>
    <mergeCell ref="I68:M68"/>
    <mergeCell ref="B69:D70"/>
    <mergeCell ref="E69:H69"/>
    <mergeCell ref="I69:L69"/>
    <mergeCell ref="E70:H70"/>
    <mergeCell ref="I70:L70"/>
    <mergeCell ref="V64:X64"/>
    <mergeCell ref="O72:P73"/>
    <mergeCell ref="R72:T73"/>
    <mergeCell ref="V72:Y73"/>
    <mergeCell ref="AB72:AG73"/>
    <mergeCell ref="B73:D73"/>
    <mergeCell ref="E73:H73"/>
    <mergeCell ref="I73:M73"/>
    <mergeCell ref="O69:P70"/>
    <mergeCell ref="R69:S69"/>
    <mergeCell ref="U69:U70"/>
    <mergeCell ref="V69:X69"/>
    <mergeCell ref="Z69:AA70"/>
    <mergeCell ref="AB69:AF69"/>
    <mergeCell ref="R70:S70"/>
    <mergeCell ref="V70:X70"/>
    <mergeCell ref="AB70:AF70"/>
    <mergeCell ref="R78:T79"/>
    <mergeCell ref="V78:Y79"/>
    <mergeCell ref="AB78:AG79"/>
    <mergeCell ref="B79:D79"/>
    <mergeCell ref="E79:H79"/>
    <mergeCell ref="I79:M79"/>
    <mergeCell ref="R74:S74"/>
    <mergeCell ref="U74:U75"/>
    <mergeCell ref="V74:X74"/>
    <mergeCell ref="Z74:AA75"/>
    <mergeCell ref="AB74:AF74"/>
    <mergeCell ref="E75:H75"/>
    <mergeCell ref="I75:L75"/>
    <mergeCell ref="R75:S75"/>
    <mergeCell ref="V75:X75"/>
    <mergeCell ref="AB75:AF75"/>
    <mergeCell ref="B74:D75"/>
    <mergeCell ref="E74:H74"/>
    <mergeCell ref="I74:L74"/>
    <mergeCell ref="N74:N75"/>
    <mergeCell ref="O74:P75"/>
    <mergeCell ref="Q74:Q75"/>
    <mergeCell ref="V80:X80"/>
    <mergeCell ref="Z80:AA81"/>
    <mergeCell ref="AB80:AF80"/>
    <mergeCell ref="E81:H81"/>
    <mergeCell ref="I81:L81"/>
    <mergeCell ref="R81:S81"/>
    <mergeCell ref="V81:X81"/>
    <mergeCell ref="AB81:AF81"/>
    <mergeCell ref="B80:D81"/>
    <mergeCell ref="E80:H80"/>
    <mergeCell ref="I80:L80"/>
    <mergeCell ref="N80:Q81"/>
    <mergeCell ref="R80:S80"/>
    <mergeCell ref="U80:U81"/>
    <mergeCell ref="O83:P84"/>
    <mergeCell ref="R83:T84"/>
    <mergeCell ref="V83:Y84"/>
    <mergeCell ref="AB83:AG84"/>
    <mergeCell ref="B84:D84"/>
    <mergeCell ref="E84:H84"/>
    <mergeCell ref="I84:M84"/>
    <mergeCell ref="U84:U86"/>
    <mergeCell ref="B85:D86"/>
    <mergeCell ref="E85:H85"/>
    <mergeCell ref="B89:E89"/>
    <mergeCell ref="F89:H89"/>
    <mergeCell ref="I89:L89"/>
    <mergeCell ref="N89:Q89"/>
    <mergeCell ref="S89:T89"/>
    <mergeCell ref="AB89:AG89"/>
    <mergeCell ref="Z85:AA86"/>
    <mergeCell ref="AB85:AF85"/>
    <mergeCell ref="E86:H86"/>
    <mergeCell ref="I86:L86"/>
    <mergeCell ref="R86:S86"/>
    <mergeCell ref="V86:X86"/>
    <mergeCell ref="AB86:AF86"/>
    <mergeCell ref="I85:L85"/>
    <mergeCell ref="N85:N86"/>
    <mergeCell ref="O85:P86"/>
    <mergeCell ref="Q85:Q86"/>
    <mergeCell ref="R85:S85"/>
    <mergeCell ref="V85:X85"/>
    <mergeCell ref="Z90:AA90"/>
    <mergeCell ref="AB90:AF90"/>
    <mergeCell ref="B93:E93"/>
    <mergeCell ref="F93:M93"/>
    <mergeCell ref="R93:T93"/>
    <mergeCell ref="V93:Y93"/>
    <mergeCell ref="AB93:AG93"/>
    <mergeCell ref="B90:E90"/>
    <mergeCell ref="F90:H90"/>
    <mergeCell ref="I90:L90"/>
    <mergeCell ref="N90:P90"/>
    <mergeCell ref="S90:T90"/>
    <mergeCell ref="V90:X90"/>
    <mergeCell ref="AB94:AF94"/>
    <mergeCell ref="B97:E97"/>
    <mergeCell ref="F97:M97"/>
    <mergeCell ref="R97:T97"/>
    <mergeCell ref="V97:Y97"/>
    <mergeCell ref="AB97:AG97"/>
    <mergeCell ref="B94:E94"/>
    <mergeCell ref="F94:L94"/>
    <mergeCell ref="N94:Q94"/>
    <mergeCell ref="R94:S94"/>
    <mergeCell ref="V94:X94"/>
    <mergeCell ref="Z94:AA94"/>
    <mergeCell ref="AB98:AF98"/>
    <mergeCell ref="B101:E101"/>
    <mergeCell ref="F101:M101"/>
    <mergeCell ref="R101:T101"/>
    <mergeCell ref="V101:Y101"/>
    <mergeCell ref="AB101:AG101"/>
    <mergeCell ref="B98:E98"/>
    <mergeCell ref="F98:L98"/>
    <mergeCell ref="N98:Q98"/>
    <mergeCell ref="R98:S98"/>
    <mergeCell ref="V98:X98"/>
    <mergeCell ref="Z98:AA98"/>
    <mergeCell ref="AB102:AF102"/>
    <mergeCell ref="B105:M105"/>
    <mergeCell ref="R105:T105"/>
    <mergeCell ref="V105:Y105"/>
    <mergeCell ref="AB105:AG105"/>
    <mergeCell ref="B106:L106"/>
    <mergeCell ref="N106:Q106"/>
    <mergeCell ref="R106:S106"/>
    <mergeCell ref="V106:X106"/>
    <mergeCell ref="Z106:AA106"/>
    <mergeCell ref="B102:E102"/>
    <mergeCell ref="F102:L102"/>
    <mergeCell ref="N102:Q102"/>
    <mergeCell ref="R102:S102"/>
    <mergeCell ref="V102:X102"/>
    <mergeCell ref="Z102:AA102"/>
    <mergeCell ref="AB106:AF106"/>
    <mergeCell ref="G109:M109"/>
    <mergeCell ref="O109:Q109"/>
    <mergeCell ref="T109:Z109"/>
    <mergeCell ref="AB109:AG109"/>
    <mergeCell ref="B110:D110"/>
    <mergeCell ref="G110:L110"/>
    <mergeCell ref="O110:P110"/>
    <mergeCell ref="R110:S110"/>
    <mergeCell ref="T110:Y110"/>
    <mergeCell ref="AB114:AF114"/>
    <mergeCell ref="B117:E117"/>
    <mergeCell ref="F117:M117"/>
    <mergeCell ref="R117:T117"/>
    <mergeCell ref="V117:Y117"/>
    <mergeCell ref="AB117:AG117"/>
    <mergeCell ref="AB110:AF110"/>
    <mergeCell ref="G113:M113"/>
    <mergeCell ref="O113:Q113"/>
    <mergeCell ref="T113:Z113"/>
    <mergeCell ref="AB113:AG113"/>
    <mergeCell ref="B114:D114"/>
    <mergeCell ref="G114:L114"/>
    <mergeCell ref="O114:P114"/>
    <mergeCell ref="R114:S114"/>
    <mergeCell ref="T114:Y114"/>
    <mergeCell ref="B122:E122"/>
    <mergeCell ref="F122:M122"/>
    <mergeCell ref="AB122:AG122"/>
    <mergeCell ref="B123:E123"/>
    <mergeCell ref="F123:M123"/>
    <mergeCell ref="AB123:AF123"/>
    <mergeCell ref="Z118:AA119"/>
    <mergeCell ref="AB118:AF118"/>
    <mergeCell ref="B119:E119"/>
    <mergeCell ref="F119:L119"/>
    <mergeCell ref="R119:S119"/>
    <mergeCell ref="V119:X119"/>
    <mergeCell ref="AB119:AF119"/>
    <mergeCell ref="B118:E118"/>
    <mergeCell ref="F118:L118"/>
    <mergeCell ref="N118:Q119"/>
    <mergeCell ref="R118:S118"/>
    <mergeCell ref="U118:U119"/>
    <mergeCell ref="V118:X118"/>
    <mergeCell ref="B126:E126"/>
    <mergeCell ref="F126:M126"/>
    <mergeCell ref="R126:T126"/>
    <mergeCell ref="V126:Y126"/>
    <mergeCell ref="AB126:AG126"/>
    <mergeCell ref="B127:E127"/>
    <mergeCell ref="F127:L127"/>
    <mergeCell ref="N127:Q129"/>
    <mergeCell ref="R127:S127"/>
    <mergeCell ref="U127:U129"/>
    <mergeCell ref="R129:S129"/>
    <mergeCell ref="V129:X129"/>
    <mergeCell ref="AB129:AF129"/>
    <mergeCell ref="B131:H131"/>
    <mergeCell ref="I131:J132"/>
    <mergeCell ref="B132:G132"/>
    <mergeCell ref="V127:X127"/>
    <mergeCell ref="Z127:AA129"/>
    <mergeCell ref="AB127:AF127"/>
    <mergeCell ref="B128:E128"/>
    <mergeCell ref="F128:L128"/>
    <mergeCell ref="R128:S128"/>
    <mergeCell ref="V128:X128"/>
    <mergeCell ref="AB128:AF128"/>
    <mergeCell ref="B129:E129"/>
    <mergeCell ref="F129:L129"/>
    <mergeCell ref="AB138:AF138"/>
    <mergeCell ref="AB140:AF140"/>
    <mergeCell ref="B136:F136"/>
    <mergeCell ref="G136:M136"/>
    <mergeCell ref="R136:T136"/>
    <mergeCell ref="V136:Y136"/>
    <mergeCell ref="AB136:AG136"/>
    <mergeCell ref="B137:D138"/>
    <mergeCell ref="E137:F137"/>
    <mergeCell ref="G137:L137"/>
    <mergeCell ref="N137:Q140"/>
    <mergeCell ref="R137:S137"/>
    <mergeCell ref="B143:E143"/>
    <mergeCell ref="F143:M143"/>
    <mergeCell ref="AB143:AG143"/>
    <mergeCell ref="B144:E144"/>
    <mergeCell ref="F144:M144"/>
    <mergeCell ref="AB144:AF144"/>
    <mergeCell ref="B139:D140"/>
    <mergeCell ref="E139:F139"/>
    <mergeCell ref="G139:L139"/>
    <mergeCell ref="R139:S139"/>
    <mergeCell ref="V139:X139"/>
    <mergeCell ref="AB139:AF139"/>
    <mergeCell ref="E140:F140"/>
    <mergeCell ref="G140:L140"/>
    <mergeCell ref="R140:S140"/>
    <mergeCell ref="V140:X140"/>
    <mergeCell ref="U137:U140"/>
    <mergeCell ref="V137:X137"/>
    <mergeCell ref="Z137:AA140"/>
    <mergeCell ref="AB137:AF137"/>
    <mergeCell ref="E138:F138"/>
    <mergeCell ref="G138:L138"/>
    <mergeCell ref="R138:S138"/>
    <mergeCell ref="V138:X138"/>
    <mergeCell ref="B147:M147"/>
    <mergeCell ref="R147:T147"/>
    <mergeCell ref="V147:Y147"/>
    <mergeCell ref="AB147:AG147"/>
    <mergeCell ref="B148:L148"/>
    <mergeCell ref="N148:Q148"/>
    <mergeCell ref="R148:S148"/>
    <mergeCell ref="V148:X148"/>
    <mergeCell ref="Z148:AA148"/>
    <mergeCell ref="AB148:AF148"/>
    <mergeCell ref="AC150:AI150"/>
    <mergeCell ref="B151:G151"/>
    <mergeCell ref="K151:P151"/>
    <mergeCell ref="T151:Y151"/>
    <mergeCell ref="AC151:AH151"/>
    <mergeCell ref="B155:AJ156"/>
    <mergeCell ref="B150:H150"/>
    <mergeCell ref="I150:J151"/>
    <mergeCell ref="K150:Q150"/>
    <mergeCell ref="R150:S151"/>
    <mergeCell ref="T150:Z150"/>
    <mergeCell ref="AA150:AB151"/>
  </mergeCells>
  <phoneticPr fontId="2"/>
  <dataValidations count="6">
    <dataValidation type="list" allowBlank="1" showInputMessage="1" showErrorMessage="1" sqref="G10:I10">
      <formula1>"賃貸,自己所有"</formula1>
    </dataValidation>
    <dataValidation type="list" allowBlank="1" showInputMessage="1" showErrorMessage="1" sqref="AG10">
      <formula1>$P$14:$P$27</formula1>
    </dataValidation>
    <dataValidation type="list" allowBlank="1" showInputMessage="1" showErrorMessage="1" sqref="AG9 N4:Q4 W10:Z10">
      <formula1>"あり,なし"</formula1>
    </dataValidation>
    <dataValidation type="list" allowBlank="1" showInputMessage="1" showErrorMessage="1" sqref="N5:Q5">
      <formula1>$AH$13:$AH$16</formula1>
    </dataValidation>
    <dataValidation type="list" allowBlank="1" showInputMessage="1" showErrorMessage="1" sqref="AG4:AI4 W4:Y4">
      <formula1>"なし,一般,余裕活用"</formula1>
    </dataValidation>
    <dataValidation type="list" allowBlank="1" showInputMessage="1" showErrorMessage="1" sqref="G4:I4">
      <formula1>$B$20:$B$21</formula1>
    </dataValidation>
  </dataValidations>
  <printOptions horizontalCentered="1" verticalCentered="1"/>
  <pageMargins left="0.51181102362204722" right="0.31496062992125984" top="0.74803149606299213" bottom="0.74803149606299213" header="0.31496062992125984" footer="0.31496062992125984"/>
  <pageSetup paperSize="9" scale="59" orientation="portrait" r:id="rId1"/>
  <headerFooter differentFirst="1"/>
  <rowBreaks count="1" manualBreakCount="1">
    <brk id="91"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計算シート</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2021-06-17T02:53:53Z</cp:lastPrinted>
  <dcterms:created xsi:type="dcterms:W3CDTF">2021-06-16T10:43:21Z</dcterms:created>
  <dcterms:modified xsi:type="dcterms:W3CDTF">2021-06-17T04:10:59Z</dcterms:modified>
</cp:coreProperties>
</file>