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預かり\04_R6実績報告案内(R7.3.13送付）\1_預かり保育\R6送付用\"/>
    </mc:Choice>
  </mc:AlternateContent>
  <workbookProtection workbookAlgorithmName="SHA-512" workbookHashValue="8CNCsL2Cpcs5Cy664Qld+eFZNqazaZHBNgHfdaMp5rD61HK0EMPYyf1iYYs7ti5pEI7hxIzBnibQIZebA3dS3g==" workbookSaltValue="4dNTnIm0yV95T2Bm9e+gZw==" workbookSpinCount="100000" lockStructure="1"/>
  <bookViews>
    <workbookView xWindow="10230" yWindow="-15" windowWidth="10275" windowHeight="7545" tabRatio="744"/>
  </bookViews>
  <sheets>
    <sheet name="一番最初に入力" sheetId="16" r:id="rId1"/>
    <sheet name="交付申請書" sheetId="15" r:id="rId2"/>
    <sheet name="請求書" sheetId="18" r:id="rId3"/>
    <sheet name="実績報告書１ページ " sheetId="7" r:id="rId4"/>
    <sheet name="２ページ" sheetId="2" r:id="rId5"/>
    <sheet name="２-２ページ" sheetId="10" r:id="rId6"/>
    <sheet name="３ページ" sheetId="3" r:id="rId7"/>
    <sheet name="４ページ" sheetId="4" r:id="rId8"/>
    <sheet name="５ページ" sheetId="14" r:id="rId9"/>
    <sheet name="６ページ" sheetId="5" r:id="rId10"/>
    <sheet name="７ページ" sheetId="12" r:id="rId11"/>
    <sheet name="施設情報" sheetId="17" state="hidden" r:id="rId12"/>
  </sheets>
  <definedNames>
    <definedName name="_xlnm._FilterDatabase" localSheetId="5" hidden="1">'２-２ページ'!$K$1:$K$1</definedName>
    <definedName name="_xlnm._FilterDatabase" localSheetId="4" hidden="1">'２ページ'!$K$1:$K$3</definedName>
    <definedName name="_xlnm.Print_Area" localSheetId="5">'２-２ページ'!$A$1:$I$24</definedName>
    <definedName name="_xlnm.Print_Area" localSheetId="6">'３ページ'!$B$3:$T$30</definedName>
    <definedName name="_xlnm.Print_Area" localSheetId="7">'４ページ'!$A$1:$L$38</definedName>
    <definedName name="_xlnm.Print_Area" localSheetId="8">'５ページ'!$A$1:$Y$32</definedName>
    <definedName name="_xlnm.Print_Area" localSheetId="9">'６ページ'!$A$1:$H$32</definedName>
    <definedName name="_xlnm.Print_Area" localSheetId="10">'７ページ'!$A$1:$K$47</definedName>
    <definedName name="_xlnm.Print_Area" localSheetId="0">一番最初に入力!$A$1:$M$184</definedName>
    <definedName name="_xlnm.Print_Area" localSheetId="1">交付申請書!$A$1:$S$31</definedName>
    <definedName name="_xlnm.Print_Area" localSheetId="11">施設情報!$A$1:$F$178</definedName>
    <definedName name="_xlnm.Print_Area" localSheetId="3">'実績報告書１ページ '!$A$1:$W$53</definedName>
    <definedName name="_xlnm.Print_Area" localSheetId="2">請求書!$A$2:$AV$92</definedName>
  </definedNames>
  <calcPr calcId="162913"/>
</workbook>
</file>

<file path=xl/calcChain.xml><?xml version="1.0" encoding="utf-8"?>
<calcChain xmlns="http://schemas.openxmlformats.org/spreadsheetml/2006/main">
  <c r="R1" i="15" l="1"/>
  <c r="Z44" i="7" l="1"/>
  <c r="T46" i="18"/>
  <c r="J8" i="4" l="1"/>
  <c r="N4" i="15" l="1"/>
  <c r="AB64" i="18" l="1"/>
  <c r="N15" i="18"/>
  <c r="D36" i="12" l="1"/>
  <c r="V2" i="7" l="1"/>
  <c r="M15" i="15"/>
  <c r="AB60" i="18" s="1"/>
  <c r="M14" i="15"/>
  <c r="AB56" i="18" s="1"/>
  <c r="K13" i="15"/>
  <c r="K12" i="15"/>
  <c r="K2" i="7" s="1"/>
  <c r="E9" i="15"/>
  <c r="F6" i="7" s="1"/>
  <c r="O2" i="7" l="1"/>
  <c r="I1" i="2" s="1"/>
  <c r="AB52" i="18"/>
  <c r="Y1" i="14" l="1"/>
  <c r="AA21" i="7" l="1"/>
  <c r="F5" i="12" l="1"/>
  <c r="AC53" i="7"/>
  <c r="X53" i="7"/>
  <c r="AC52" i="7"/>
  <c r="X52" i="7"/>
  <c r="W52" i="7" s="1"/>
  <c r="AD53" i="7" l="1"/>
  <c r="W53" i="7"/>
  <c r="AD52" i="7"/>
  <c r="AE52" i="7" l="1"/>
  <c r="D5" i="12" s="1"/>
  <c r="H5" i="12" s="1"/>
  <c r="AC42" i="7"/>
  <c r="AC39" i="7"/>
  <c r="AC36" i="7"/>
  <c r="AC32" i="7"/>
  <c r="AC29" i="7"/>
  <c r="AC28" i="7"/>
  <c r="AC27" i="7"/>
  <c r="AC24" i="7"/>
  <c r="AC23" i="7"/>
  <c r="Z16" i="7"/>
  <c r="Z12" i="7" l="1"/>
  <c r="S21" i="14" l="1"/>
  <c r="S19" i="14"/>
  <c r="S17" i="14"/>
  <c r="L12" i="14"/>
  <c r="AE12" i="14" s="1"/>
  <c r="G12" i="14"/>
  <c r="L11" i="14"/>
  <c r="AE11" i="14" s="1"/>
  <c r="G11" i="14"/>
  <c r="L10" i="14"/>
  <c r="AE10" i="14" s="1"/>
  <c r="G10" i="14"/>
  <c r="L9" i="14"/>
  <c r="AE9" i="14" s="1"/>
  <c r="G9" i="14"/>
  <c r="L8" i="14"/>
  <c r="AE8" i="14" s="1"/>
  <c r="G8" i="14"/>
  <c r="O4" i="14"/>
  <c r="U11" i="14" l="1"/>
  <c r="T11" i="14"/>
  <c r="Q11" i="14"/>
  <c r="Q10" i="14"/>
  <c r="U10" i="14"/>
  <c r="T10" i="14"/>
  <c r="Q12" i="14"/>
  <c r="U12" i="14"/>
  <c r="T12" i="14"/>
  <c r="Q9" i="14" l="1"/>
  <c r="Q8" i="14" s="1"/>
  <c r="W16" i="14" s="1"/>
  <c r="T9" i="14"/>
  <c r="T8" i="14" s="1"/>
  <c r="W18" i="14" s="1"/>
  <c r="U9" i="14"/>
  <c r="U8" i="14" s="1"/>
  <c r="W20" i="14" s="1"/>
  <c r="W22" i="14" l="1"/>
  <c r="E25" i="5" l="1"/>
  <c r="E23" i="5" l="1"/>
  <c r="E21" i="5"/>
  <c r="C29" i="12" l="1"/>
  <c r="K1" i="12"/>
  <c r="F45" i="12" l="1"/>
  <c r="F29" i="12"/>
  <c r="F47" i="12" s="1"/>
  <c r="AB15" i="7" l="1"/>
  <c r="S5" i="3"/>
  <c r="F16" i="12" s="1"/>
  <c r="S11" i="3"/>
  <c r="S13" i="3" l="1"/>
  <c r="D10" i="4" s="1"/>
  <c r="J10" i="4"/>
  <c r="F18" i="12"/>
  <c r="AF1" i="3"/>
  <c r="S8" i="3" l="1"/>
  <c r="P27" i="3"/>
  <c r="I1" i="10"/>
  <c r="T3" i="3"/>
  <c r="L2" i="4"/>
  <c r="H1" i="5"/>
  <c r="G17" i="7"/>
  <c r="Z17" i="7" s="1"/>
  <c r="X26" i="7"/>
  <c r="W26" i="7" s="1"/>
  <c r="X27" i="7"/>
  <c r="X28" i="7"/>
  <c r="W28" i="7" s="1"/>
  <c r="X29" i="7"/>
  <c r="AB29" i="7" s="1"/>
  <c r="X21" i="7"/>
  <c r="X22" i="7"/>
  <c r="X23" i="7"/>
  <c r="X24" i="7"/>
  <c r="AB24" i="7" s="1"/>
  <c r="E21" i="3"/>
  <c r="AB14" i="7"/>
  <c r="AB13" i="7"/>
  <c r="AB12" i="7"/>
  <c r="R21" i="3"/>
  <c r="Q21" i="3"/>
  <c r="P21" i="3"/>
  <c r="O21" i="3"/>
  <c r="N21" i="3"/>
  <c r="M21" i="3"/>
  <c r="L21" i="3"/>
  <c r="J21" i="3"/>
  <c r="F21" i="3"/>
  <c r="G21" i="3"/>
  <c r="H21" i="3"/>
  <c r="S24" i="3"/>
  <c r="S19" i="3"/>
  <c r="S17" i="3"/>
  <c r="S15" i="3"/>
  <c r="X48" i="7"/>
  <c r="W48" i="7" s="1"/>
  <c r="X47" i="7"/>
  <c r="W47" i="7" s="1"/>
  <c r="X46" i="7"/>
  <c r="W46" i="7" s="1"/>
  <c r="X44" i="7"/>
  <c r="W44" i="7" s="1"/>
  <c r="X42" i="7"/>
  <c r="AB42" i="7" s="1"/>
  <c r="X41" i="7"/>
  <c r="W41" i="7" s="1"/>
  <c r="X39" i="7"/>
  <c r="X38" i="7"/>
  <c r="W38" i="7" s="1"/>
  <c r="X36" i="7"/>
  <c r="W36" i="7" s="1"/>
  <c r="X35" i="7"/>
  <c r="W35" i="7" s="1"/>
  <c r="X32" i="7"/>
  <c r="W32" i="7" s="1"/>
  <c r="X31" i="7"/>
  <c r="W31" i="7" s="1"/>
  <c r="C3" i="2"/>
  <c r="C2" i="2"/>
  <c r="Z26" i="7"/>
  <c r="AA26" i="7"/>
  <c r="Z13" i="7"/>
  <c r="Z14" i="7"/>
  <c r="Z15" i="7"/>
  <c r="AB46" i="7"/>
  <c r="AB47" i="7"/>
  <c r="AB48" i="7"/>
  <c r="Z31" i="7"/>
  <c r="AA31" i="7"/>
  <c r="Z21" i="7"/>
  <c r="P5" i="4"/>
  <c r="Q5" i="4"/>
  <c r="O5" i="4"/>
  <c r="Z22" i="7"/>
  <c r="AA22" i="7"/>
  <c r="Z23" i="7"/>
  <c r="AA23" i="7"/>
  <c r="Z24" i="7"/>
  <c r="AA24" i="7"/>
  <c r="Z28" i="7"/>
  <c r="AA28" i="7"/>
  <c r="Z27" i="7"/>
  <c r="AA27" i="7"/>
  <c r="Z29" i="7"/>
  <c r="AA29" i="7"/>
  <c r="Z32" i="7"/>
  <c r="AA32" i="7"/>
  <c r="Z36" i="7"/>
  <c r="AA36" i="7"/>
  <c r="Z35" i="7"/>
  <c r="AA35" i="7"/>
  <c r="Z38" i="7"/>
  <c r="AA38" i="7"/>
  <c r="Z39" i="7"/>
  <c r="AA39" i="7"/>
  <c r="Z41" i="7"/>
  <c r="AA41" i="7"/>
  <c r="Z42" i="7"/>
  <c r="AA42" i="7"/>
  <c r="D44" i="7"/>
  <c r="AC44" i="7" s="1"/>
  <c r="C4" i="2"/>
  <c r="N8" i="4"/>
  <c r="AA44" i="7"/>
  <c r="W24" i="7"/>
  <c r="F17" i="12" l="1"/>
  <c r="J11" i="4"/>
  <c r="C27" i="4" s="1"/>
  <c r="W42" i="7"/>
  <c r="AD42" i="7"/>
  <c r="AB32" i="7"/>
  <c r="AB21" i="7"/>
  <c r="AC21" i="7" s="1"/>
  <c r="AD21" i="7" s="1"/>
  <c r="AD36" i="7"/>
  <c r="AD24" i="7"/>
  <c r="AD48" i="7"/>
  <c r="AB27" i="7"/>
  <c r="AD27" i="7" s="1"/>
  <c r="AB23" i="7"/>
  <c r="AD23" i="7" s="1"/>
  <c r="AB22" i="7"/>
  <c r="AC22" i="7" s="1"/>
  <c r="AD22" i="7" s="1"/>
  <c r="P29" i="3"/>
  <c r="S28" i="3" s="1"/>
  <c r="J5" i="4" s="1"/>
  <c r="D24" i="12"/>
  <c r="W27" i="7"/>
  <c r="AB36" i="7"/>
  <c r="AD47" i="7"/>
  <c r="AD39" i="7"/>
  <c r="AD29" i="7"/>
  <c r="W29" i="7"/>
  <c r="W22" i="7"/>
  <c r="AC12" i="7"/>
  <c r="AD12" i="7" s="1"/>
  <c r="E9" i="4" s="1"/>
  <c r="AB39" i="7"/>
  <c r="AD32" i="7"/>
  <c r="W39" i="7"/>
  <c r="AB28" i="7"/>
  <c r="AD28" i="7" s="1"/>
  <c r="W23" i="7"/>
  <c r="AB26" i="7"/>
  <c r="AB31" i="7"/>
  <c r="AB38" i="7"/>
  <c r="AB44" i="7"/>
  <c r="AD44" i="7" s="1"/>
  <c r="AE44" i="7" s="1"/>
  <c r="AF44" i="7" s="1"/>
  <c r="AD46" i="7"/>
  <c r="AE46" i="7" s="1"/>
  <c r="AF46" i="7" s="1"/>
  <c r="AB41" i="7"/>
  <c r="AC41" i="7" s="1"/>
  <c r="AB35" i="7"/>
  <c r="AC35" i="7" s="1"/>
  <c r="W21" i="7"/>
  <c r="S22" i="3"/>
  <c r="D7" i="4" s="1"/>
  <c r="D11" i="4"/>
  <c r="O6" i="4"/>
  <c r="AC38" i="7" l="1"/>
  <c r="AD38" i="7" s="1"/>
  <c r="AE38" i="7" s="1"/>
  <c r="AF38" i="7" s="1"/>
  <c r="AC31" i="7"/>
  <c r="AD31" i="7" s="1"/>
  <c r="AE31" i="7" s="1"/>
  <c r="AC26" i="7"/>
  <c r="AD26" i="7" s="1"/>
  <c r="AE26" i="7" s="1"/>
  <c r="D16" i="12" s="1"/>
  <c r="AE21" i="7"/>
  <c r="B24" i="12" s="1"/>
  <c r="F24" i="12" s="1"/>
  <c r="AD41" i="7"/>
  <c r="AE41" i="7" s="1"/>
  <c r="AF41" i="7" s="1"/>
  <c r="AD35" i="7"/>
  <c r="AE35" i="7" s="1"/>
  <c r="AF35" i="7" s="1"/>
  <c r="D5" i="4"/>
  <c r="J6" i="4"/>
  <c r="C26" i="4" s="1"/>
  <c r="D6" i="4"/>
  <c r="J12" i="4" l="1"/>
  <c r="AG35" i="7"/>
  <c r="D18" i="12" s="1"/>
  <c r="H18" i="12" s="1"/>
  <c r="J10" i="12"/>
  <c r="D17" i="12"/>
  <c r="H17" i="12" s="1"/>
  <c r="H16" i="12"/>
  <c r="C37" i="4"/>
  <c r="C28" i="4"/>
  <c r="H19" i="12" l="1"/>
  <c r="J36" i="12" l="1"/>
  <c r="E13" i="5" s="1"/>
  <c r="E36" i="12"/>
  <c r="E38" i="12"/>
  <c r="H10" i="12"/>
  <c r="H11" i="12"/>
  <c r="D10" i="12"/>
  <c r="D11" i="12"/>
  <c r="E19" i="5"/>
  <c r="G19" i="5" s="1"/>
  <c r="E15" i="5"/>
  <c r="G13" i="5" l="1"/>
  <c r="D45" i="12"/>
  <c r="E11" i="5"/>
  <c r="G8" i="5" s="1"/>
  <c r="E37" i="4" s="1"/>
  <c r="H45" i="12"/>
  <c r="E6" i="5" s="1"/>
  <c r="G5" i="5" s="1"/>
  <c r="E25" i="4" l="1"/>
  <c r="E28" i="4" s="1"/>
  <c r="D37" i="4"/>
  <c r="G37" i="4" s="1"/>
  <c r="I37" i="4" s="1"/>
  <c r="D27" i="4"/>
  <c r="G31" i="5"/>
  <c r="G25" i="4" l="1"/>
  <c r="I27" i="4"/>
  <c r="D28" i="4"/>
  <c r="G28" i="4" s="1"/>
  <c r="I25" i="4"/>
  <c r="I28" i="4" l="1"/>
  <c r="I23" i="14" l="1"/>
  <c r="W23" i="14" s="1"/>
  <c r="A1" i="18" s="1"/>
  <c r="I9" i="18" l="1"/>
  <c r="X9" i="18"/>
  <c r="L9" i="18"/>
  <c r="AA9" i="18"/>
  <c r="AJ9" i="18"/>
  <c r="O9" i="18"/>
  <c r="AM9" i="18"/>
  <c r="AP9" i="18"/>
  <c r="R9" i="18"/>
  <c r="AG9" i="18"/>
  <c r="U9" i="18"/>
  <c r="AD9" i="18"/>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令和6年度
→6を入力</t>
        </r>
      </text>
    </comment>
  </commentList>
</comments>
</file>

<file path=xl/comments10.xml><?xml version="1.0" encoding="utf-8"?>
<comments xmlns="http://schemas.openxmlformats.org/spreadsheetml/2006/main">
  <authors>
    <author>仙台市</author>
  </authors>
  <commentList>
    <comment ref="E5" authorId="0" shapeId="0">
      <text>
        <r>
          <rPr>
            <sz val="12"/>
            <color indexed="81"/>
            <rFont val="HGPｺﾞｼｯｸM"/>
            <family val="3"/>
            <charset val="128"/>
          </rPr>
          <t>預かり保育に専任で従事する職員がいる場合，その職員の年間の人件費総額（複数いる場合は合算額）を入力してください。</t>
        </r>
      </text>
    </comment>
    <comment ref="E6" authorId="0" shapeId="0">
      <text>
        <r>
          <rPr>
            <b/>
            <sz val="12"/>
            <color indexed="81"/>
            <rFont val="ＭＳ Ｐゴシック"/>
            <family val="3"/>
            <charset val="128"/>
          </rPr>
          <t>按分後の金額は自動計算で入力されます。</t>
        </r>
      </text>
    </comment>
    <comment ref="E7" authorId="0" shapeId="0">
      <text>
        <r>
          <rPr>
            <sz val="12"/>
            <color indexed="81"/>
            <rFont val="HGPｺﾞｼｯｸM"/>
            <family val="3"/>
            <charset val="128"/>
          </rPr>
          <t xml:space="preserve">預かり保育に兼任で従事する職員分の年間の人件費総額を入力してください。
</t>
        </r>
        <r>
          <rPr>
            <sz val="12"/>
            <color indexed="10"/>
            <rFont val="HGPｺﾞｼｯｸM"/>
            <family val="3"/>
            <charset val="128"/>
          </rPr>
          <t>※施設型給付を受ける施設（新制度幼稚園及び認定こども園）においては、公定価格で人件費が措置されている職員分を計上することはできません（超勤代・休日給を除く）のでご注意ください。</t>
        </r>
      </text>
    </comment>
    <comment ref="D11" authorId="0" shapeId="0">
      <text>
        <r>
          <rPr>
            <b/>
            <sz val="12"/>
            <color indexed="81"/>
            <rFont val="ＭＳ Ｐゴシック"/>
            <family val="3"/>
            <charset val="128"/>
          </rPr>
          <t>預かり保育に係る分として特定できないものを計上できます。</t>
        </r>
      </text>
    </comment>
    <comment ref="D17" authorId="0" shapeId="0">
      <text>
        <r>
          <rPr>
            <b/>
            <sz val="12"/>
            <color indexed="81"/>
            <rFont val="ＭＳ Ｐゴシック"/>
            <family val="3"/>
            <charset val="128"/>
          </rPr>
          <t>預かり保育に係る分として特定できるもののみ計上できます。</t>
        </r>
      </text>
    </comment>
    <comment ref="D27" authorId="0" shapeId="0">
      <text>
        <r>
          <rPr>
            <b/>
            <sz val="12"/>
            <color indexed="81"/>
            <rFont val="ＭＳ Ｐゴシック"/>
            <family val="3"/>
            <charset val="128"/>
          </rPr>
          <t>預かり保育に係る分として特定できるもののみ計上できます。</t>
        </r>
      </text>
    </comment>
  </commentList>
</comments>
</file>

<file path=xl/comments11.xml><?xml version="1.0" encoding="utf-8"?>
<comments xmlns="http://schemas.openxmlformats.org/spreadsheetml/2006/main">
  <authors>
    <author>仙台市</author>
  </authors>
  <commentList>
    <comment ref="D36" authorId="0" shapeId="0">
      <text>
        <r>
          <rPr>
            <sz val="9"/>
            <color indexed="81"/>
            <rFont val="MS P ゴシック"/>
            <family val="3"/>
            <charset val="128"/>
          </rPr>
          <t xml:space="preserve">幼稚園の場合は１
</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4" authorId="1" shapeId="0">
      <text>
        <r>
          <rPr>
            <b/>
            <sz val="12"/>
            <color indexed="81"/>
            <rFont val="HGPｺﾞｼｯｸM"/>
            <family val="3"/>
            <charset val="128"/>
          </rPr>
          <t>施設コードを入力すると、法人の所在地又は住所が自動で入力されます。
異なる場合は直接入力してください。</t>
        </r>
      </text>
    </comment>
    <comment ref="M16" authorId="0" shapeId="0">
      <text>
        <r>
          <rPr>
            <b/>
            <sz val="12"/>
            <color indexed="81"/>
            <rFont val="HGPｺﾞｼｯｸM"/>
            <family val="3"/>
            <charset val="128"/>
          </rPr>
          <t>代表者職名・氏名を直接入力してください。
【例】　理事長　青葉　花子</t>
        </r>
      </text>
    </comment>
    <comment ref="R16" authorId="1" shapeId="0">
      <text>
        <r>
          <rPr>
            <b/>
            <sz val="12"/>
            <color indexed="81"/>
            <rFont val="HGPｺﾞｼｯｸM"/>
            <family val="3"/>
            <charset val="128"/>
          </rPr>
          <t>押印してください（上部の捨印も）。</t>
        </r>
      </text>
    </comment>
    <comment ref="L20" authorId="0" shapeId="0">
      <text>
        <r>
          <rPr>
            <b/>
            <sz val="12"/>
            <color indexed="81"/>
            <rFont val="HGPｺﾞｼｯｸM"/>
            <family val="3"/>
            <charset val="128"/>
          </rPr>
          <t>交付対象決定時の指令番号を入力してください。</t>
        </r>
      </text>
    </comment>
    <comment ref="J28" authorId="0" shapeId="0">
      <text>
        <r>
          <rPr>
            <b/>
            <sz val="12"/>
            <color indexed="81"/>
            <rFont val="HGPｺﾞｼｯｸM"/>
            <family val="3"/>
            <charset val="128"/>
          </rPr>
          <t>空欄のままご提出ください。</t>
        </r>
      </text>
    </comment>
  </commentList>
</comments>
</file>

<file path=xl/comments3.xml><?xml version="1.0" encoding="utf-8"?>
<comments xmlns="http://schemas.openxmlformats.org/spreadsheetml/2006/main">
  <authors>
    <author>仙台市</author>
  </authors>
  <commentList>
    <comment ref="AV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O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複数口座を債権者登録している場合に☑（プルダウン選択）を入れ、右欄に口座情報を記入してください。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4.xml><?xml version="1.0" encoding="utf-8"?>
<comments xmlns="http://schemas.openxmlformats.org/spreadsheetml/2006/main">
  <authors>
    <author>仙台市</author>
  </authors>
  <commentList>
    <comment ref="Z16" authorId="0" shapeId="0">
      <text>
        <r>
          <rPr>
            <b/>
            <sz val="9"/>
            <color indexed="81"/>
            <rFont val="ＭＳ Ｐゴシック"/>
            <family val="3"/>
            <charset val="128"/>
          </rPr>
          <t>年間（365日÷7日）週とする。</t>
        </r>
      </text>
    </comment>
    <comment ref="G17" authorId="0" shapeId="0">
      <text>
        <r>
          <rPr>
            <sz val="11"/>
            <color indexed="81"/>
            <rFont val="ＭＳ Ｐゴシック"/>
            <family val="3"/>
            <charset val="128"/>
          </rPr>
          <t>「2 保育時間」(4)⑤を入力すると自動計算されます。</t>
        </r>
      </text>
    </comment>
    <comment ref="K17" authorId="0" shapeId="0">
      <text>
        <r>
          <rPr>
            <sz val="11"/>
            <color indexed="81"/>
            <rFont val="ＭＳ Ｐゴシック"/>
            <family val="3"/>
            <charset val="128"/>
          </rPr>
          <t>「秋季休業日」など，休業日の内容を入力してください。</t>
        </r>
      </text>
    </comment>
    <comment ref="AC30" authorId="0" shapeId="0">
      <text>
        <r>
          <rPr>
            <b/>
            <sz val="9"/>
            <color indexed="81"/>
            <rFont val="ＭＳ Ｐゴシック"/>
            <family val="3"/>
            <charset val="128"/>
          </rPr>
          <t>1ヶ月は365日÷12月÷7日とする</t>
        </r>
      </text>
    </comment>
    <comment ref="E52" authorId="0" shapeId="0">
      <text>
        <r>
          <rPr>
            <sz val="14"/>
            <color indexed="81"/>
            <rFont val="HGPｺﾞｼｯｸM"/>
            <family val="3"/>
            <charset val="128"/>
          </rPr>
          <t>保育標準時間（</t>
        </r>
        <r>
          <rPr>
            <u/>
            <sz val="14"/>
            <color indexed="81"/>
            <rFont val="HGPｺﾞｼｯｸM"/>
            <family val="3"/>
            <charset val="128"/>
          </rPr>
          <t>延長保育時間を含めない</t>
        </r>
        <r>
          <rPr>
            <sz val="14"/>
            <color indexed="81"/>
            <rFont val="HGPｺﾞｼｯｸM"/>
            <family val="3"/>
            <charset val="128"/>
          </rPr>
          <t>）を入力してください。</t>
        </r>
      </text>
    </comment>
    <comment ref="W52" authorId="0" shapeId="0">
      <text>
        <r>
          <rPr>
            <sz val="12"/>
            <color indexed="81"/>
            <rFont val="HGPｺﾞｼｯｸM"/>
            <family val="3"/>
            <charset val="128"/>
          </rPr>
          <t>11時間00分を超えている場合、延長保育の時間が含まれていませんか？ご確認ください。</t>
        </r>
      </text>
    </comment>
  </commentList>
</comments>
</file>

<file path=xl/comments5.xml><?xml version="1.0" encoding="utf-8"?>
<comments xmlns="http://schemas.openxmlformats.org/spreadsheetml/2006/main">
  <authors>
    <author>仙台市</author>
  </authors>
  <commentList>
    <comment ref="C2" authorId="0" shapeId="0">
      <text>
        <r>
          <rPr>
            <sz val="11"/>
            <color indexed="81"/>
            <rFont val="ＭＳ Ｐゴシック"/>
            <family val="3"/>
            <charset val="128"/>
          </rPr>
          <t>1ページ 「１　預かり保育の実施状況」でチェックを入れると自動入力されます。</t>
        </r>
      </text>
    </comment>
    <comment ref="D6" authorId="0" shapeId="0">
      <text>
        <r>
          <rPr>
            <sz val="12"/>
            <color indexed="81"/>
            <rFont val="HGPｺﾞｼｯｸM"/>
            <family val="3"/>
            <charset val="128"/>
          </rPr>
          <t>預かり保育業務以外の業務にも従事している職員は，「兼任」としてください。</t>
        </r>
      </text>
    </comment>
    <comment ref="H6"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 ref="B25" authorId="0" shapeId="0">
      <text>
        <r>
          <rPr>
            <sz val="10"/>
            <color indexed="81"/>
            <rFont val="MS P ゴシック"/>
            <family val="3"/>
            <charset val="128"/>
          </rPr>
          <t>夏期休業日を除く休業日（春期休業、冬期休業、土日祝日等の休業日）のうち年間19日以上の日数、１日２時間以上の預かり保育を実施する」場合に適用されています。</t>
        </r>
      </text>
    </comment>
  </commentList>
</comments>
</file>

<file path=xl/comments6.xml><?xml version="1.0" encoding="utf-8"?>
<comments xmlns="http://schemas.openxmlformats.org/spreadsheetml/2006/main">
  <authors>
    <author>仙台市</author>
  </authors>
  <commentList>
    <comment ref="D3" authorId="0" shapeId="0">
      <text>
        <r>
          <rPr>
            <sz val="12"/>
            <color indexed="81"/>
            <rFont val="HGPｺﾞｼｯｸM"/>
            <family val="3"/>
            <charset val="128"/>
          </rPr>
          <t>預かり保育業務以外の業務にも従事している職員は，「兼任」としてください。</t>
        </r>
      </text>
    </comment>
    <comment ref="H3"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7.xml><?xml version="1.0" encoding="utf-8"?>
<comments xmlns="http://schemas.openxmlformats.org/spreadsheetml/2006/main">
  <authors>
    <author>仙台市</author>
  </authors>
  <commentList>
    <comment ref="C5" authorId="0" shapeId="0">
      <text>
        <r>
          <rPr>
            <b/>
            <u/>
            <sz val="14"/>
            <color indexed="10"/>
            <rFont val="ＭＳ Ｐゴシック"/>
            <family val="3"/>
            <charset val="128"/>
          </rPr>
          <t>開設日数ではなく，実際に預かり保育の利用があった日数</t>
        </r>
        <r>
          <rPr>
            <b/>
            <sz val="14"/>
            <color indexed="10"/>
            <rFont val="ＭＳ Ｐゴシック"/>
            <family val="3"/>
            <charset val="128"/>
          </rPr>
          <t>を記入します。</t>
        </r>
        <r>
          <rPr>
            <sz val="14"/>
            <color indexed="10"/>
            <rFont val="ＭＳ Ｐゴシック"/>
            <family val="3"/>
            <charset val="128"/>
          </rPr>
          <t xml:space="preserve">
</t>
        </r>
        <r>
          <rPr>
            <sz val="14"/>
            <color indexed="81"/>
            <rFont val="ＭＳ Ｐゴシック"/>
            <family val="3"/>
            <charset val="128"/>
          </rPr>
          <t>通常時，休業日，早朝時の各区分における預かり保育実施日数は，各月の対応する</t>
        </r>
        <r>
          <rPr>
            <b/>
            <u/>
            <sz val="14"/>
            <color indexed="10"/>
            <rFont val="ＭＳ Ｐゴシック"/>
            <family val="3"/>
            <charset val="128"/>
          </rPr>
          <t>預かり保育対象園児数</t>
        </r>
        <r>
          <rPr>
            <b/>
            <sz val="14"/>
            <color indexed="10"/>
            <rFont val="ＭＳ Ｐゴシック"/>
            <family val="3"/>
            <charset val="128"/>
          </rPr>
          <t>より多くなることはありません。</t>
        </r>
        <r>
          <rPr>
            <sz val="14"/>
            <color indexed="81"/>
            <rFont val="ＭＳ Ｐゴシック"/>
            <family val="3"/>
            <charset val="128"/>
          </rPr>
          <t>ご注意ください。</t>
        </r>
      </text>
    </comment>
    <comment ref="D5" authorId="0" shapeId="0">
      <text>
        <r>
          <rPr>
            <sz val="11"/>
            <color indexed="81"/>
            <rFont val="HGPｺﾞｼｯｸM"/>
            <family val="3"/>
            <charset val="128"/>
          </rPr>
          <t>通常の教育時間・行事終了後に</t>
        </r>
        <r>
          <rPr>
            <b/>
            <sz val="11"/>
            <color indexed="10"/>
            <rFont val="HGPｺﾞｼｯｸM"/>
            <family val="3"/>
            <charset val="128"/>
          </rPr>
          <t>２時間以上</t>
        </r>
        <r>
          <rPr>
            <sz val="11"/>
            <color indexed="81"/>
            <rFont val="HGPｺﾞｼｯｸM"/>
            <family val="3"/>
            <charset val="128"/>
          </rPr>
          <t>預かり保育を実施した日数を月ごとに入力してください。
※各月の</t>
        </r>
        <r>
          <rPr>
            <b/>
            <u/>
            <sz val="11"/>
            <color indexed="10"/>
            <rFont val="HGPｺﾞｼｯｸM"/>
            <family val="3"/>
            <charset val="128"/>
          </rPr>
          <t>教育日数</t>
        </r>
        <r>
          <rPr>
            <b/>
            <sz val="11"/>
            <color indexed="10"/>
            <rFont val="HGPｺﾞｼｯｸM"/>
            <family val="3"/>
            <charset val="128"/>
          </rPr>
          <t>より多くなることはありません</t>
        </r>
        <r>
          <rPr>
            <sz val="11"/>
            <color indexed="81"/>
            <rFont val="HGPｺﾞｼｯｸM"/>
            <family val="3"/>
            <charset val="128"/>
          </rPr>
          <t>のでご注意ください。</t>
        </r>
      </text>
    </comment>
    <comment ref="D7" authorId="0" shapeId="0">
      <text>
        <r>
          <rPr>
            <sz val="11"/>
            <color indexed="81"/>
            <rFont val="HGPｺﾞｼｯｸM"/>
            <family val="3"/>
            <charset val="128"/>
          </rPr>
          <t>通常の教育時間・行事開始前の</t>
        </r>
        <r>
          <rPr>
            <b/>
            <sz val="11"/>
            <color indexed="10"/>
            <rFont val="HGPｺﾞｼｯｸM"/>
            <family val="3"/>
            <charset val="128"/>
          </rPr>
          <t>午前8時以前から</t>
        </r>
        <r>
          <rPr>
            <sz val="11"/>
            <color indexed="81"/>
            <rFont val="HGPｺﾞｼｯｸM"/>
            <family val="3"/>
            <charset val="128"/>
          </rPr>
          <t>預かり保育を実施した日数を月ごとに入力してください。
※各月の</t>
        </r>
        <r>
          <rPr>
            <b/>
            <u/>
            <sz val="11"/>
            <color indexed="10"/>
            <rFont val="HGPｺﾞｼｯｸM"/>
            <family val="3"/>
            <charset val="128"/>
          </rPr>
          <t>教育日数</t>
        </r>
        <r>
          <rPr>
            <b/>
            <sz val="11"/>
            <color indexed="10"/>
            <rFont val="HGPｺﾞｼｯｸM"/>
            <family val="3"/>
            <charset val="128"/>
          </rPr>
          <t>より多くなることはありません</t>
        </r>
        <r>
          <rPr>
            <sz val="11"/>
            <color indexed="81"/>
            <rFont val="HGPｺﾞｼｯｸM"/>
            <family val="3"/>
            <charset val="128"/>
          </rPr>
          <t>のでご注意ください。</t>
        </r>
      </text>
    </comment>
    <comment ref="D10" authorId="0" shapeId="0">
      <text>
        <r>
          <rPr>
            <sz val="11"/>
            <color indexed="81"/>
            <rFont val="HGPｺﾞｼｯｸM"/>
            <family val="3"/>
            <charset val="128"/>
          </rPr>
          <t>休業日に</t>
        </r>
        <r>
          <rPr>
            <b/>
            <sz val="11"/>
            <color indexed="10"/>
            <rFont val="HGPｺﾞｼｯｸM"/>
            <family val="3"/>
            <charset val="128"/>
          </rPr>
          <t>２時間以上</t>
        </r>
        <r>
          <rPr>
            <sz val="11"/>
            <color indexed="81"/>
            <rFont val="HGPｺﾞｼｯｸM"/>
            <family val="3"/>
            <charset val="128"/>
          </rPr>
          <t>預かり保育を実施した日数を月ごとに入力してください。
※７月及び８月については、夏季休業中の実施日数を上段に、夏季休業中以外の休業日の実施日数を下段に入力してください。
※</t>
        </r>
        <r>
          <rPr>
            <b/>
            <sz val="11"/>
            <color indexed="10"/>
            <rFont val="HGPｺﾞｼｯｸM"/>
            <family val="3"/>
            <charset val="128"/>
          </rPr>
          <t>教育日数との合計が，当該月の総日数より多くなることはありません。</t>
        </r>
        <r>
          <rPr>
            <sz val="11"/>
            <color indexed="81"/>
            <rFont val="HGPｺﾞｼｯｸM"/>
            <family val="3"/>
            <charset val="128"/>
          </rPr>
          <t>ご注意ください。</t>
        </r>
      </text>
    </comment>
    <comment ref="S11" authorId="0" shapeId="0">
      <text>
        <r>
          <rPr>
            <sz val="14"/>
            <color indexed="81"/>
            <rFont val="ＭＳ Ｐゴシック"/>
            <family val="3"/>
            <charset val="128"/>
          </rPr>
          <t>４月～３月の休業日（夏休み中を除く）の実施日数の合計が記載されます。</t>
        </r>
      </text>
    </comment>
    <comment ref="S13" authorId="0" shapeId="0">
      <text>
        <r>
          <rPr>
            <sz val="14"/>
            <color indexed="81"/>
            <rFont val="ＭＳ Ｐゴシック"/>
            <family val="3"/>
            <charset val="128"/>
          </rPr>
          <t>２ページ５④で補助対象となっている場合は，０日と記載されます。</t>
        </r>
      </text>
    </comment>
    <comment ref="D15" authorId="0" shapeId="0">
      <text>
        <r>
          <rPr>
            <sz val="11"/>
            <color indexed="81"/>
            <rFont val="HGPｺﾞｼｯｸM"/>
            <family val="3"/>
            <charset val="128"/>
          </rPr>
          <t>通常の教育時間・行事終了後に</t>
        </r>
        <r>
          <rPr>
            <b/>
            <sz val="11"/>
            <color indexed="10"/>
            <rFont val="HGPｺﾞｼｯｸM"/>
            <family val="3"/>
            <charset val="128"/>
          </rPr>
          <t>２時間以上</t>
        </r>
        <r>
          <rPr>
            <sz val="11"/>
            <color indexed="81"/>
            <rFont val="HGPｺﾞｼｯｸM"/>
            <family val="3"/>
            <charset val="128"/>
          </rPr>
          <t>預かり保育を利用した人数を月ごとに入力してください。</t>
        </r>
        <r>
          <rPr>
            <sz val="9"/>
            <color indexed="81"/>
            <rFont val="MS P ゴシック"/>
            <family val="3"/>
            <charset val="128"/>
          </rPr>
          <t xml:space="preserve">
</t>
        </r>
      </text>
    </comment>
    <comment ref="D17" authorId="0" shapeId="0">
      <text>
        <r>
          <rPr>
            <sz val="11"/>
            <color indexed="81"/>
            <rFont val="HGPｺﾞｼｯｸM"/>
            <family val="3"/>
            <charset val="128"/>
          </rPr>
          <t>通常の教育時間・行事開始前の</t>
        </r>
        <r>
          <rPr>
            <b/>
            <sz val="11"/>
            <color indexed="10"/>
            <rFont val="HGPｺﾞｼｯｸM"/>
            <family val="3"/>
            <charset val="128"/>
          </rPr>
          <t>午前８時以前から</t>
        </r>
        <r>
          <rPr>
            <sz val="11"/>
            <color indexed="81"/>
            <rFont val="HGPｺﾞｼｯｸM"/>
            <family val="3"/>
            <charset val="128"/>
          </rPr>
          <t xml:space="preserve">預かり保育を利用した人数を月ごとに入力してください。
</t>
        </r>
        <r>
          <rPr>
            <b/>
            <sz val="11"/>
            <color indexed="10"/>
            <rFont val="HGPｺﾞｼｯｸM"/>
            <family val="3"/>
            <charset val="128"/>
          </rPr>
          <t>※同じ日に早朝時と通常時の両方で預かり保育を受けた児童は、通常時にのみ計上し、早朝時には計上しないでください。</t>
        </r>
      </text>
    </comment>
    <comment ref="D19" authorId="0" shapeId="0">
      <text>
        <r>
          <rPr>
            <sz val="11"/>
            <color indexed="81"/>
            <rFont val="HGPｺﾞｼｯｸM"/>
            <family val="3"/>
            <charset val="128"/>
          </rPr>
          <t>休業日に</t>
        </r>
        <r>
          <rPr>
            <b/>
            <sz val="11"/>
            <color indexed="10"/>
            <rFont val="HGPｺﾞｼｯｸM"/>
            <family val="3"/>
            <charset val="128"/>
          </rPr>
          <t>２時間以上</t>
        </r>
        <r>
          <rPr>
            <sz val="11"/>
            <color indexed="81"/>
            <rFont val="HGPｺﾞｼｯｸM"/>
            <family val="3"/>
            <charset val="128"/>
          </rPr>
          <t xml:space="preserve">預かり保育を利用した人数を月ごとに入力してください。
7月及び８月については、夏季休業中とそれ以外の休業日の園児数を合算して入力してください。
</t>
        </r>
      </text>
    </comment>
  </commentList>
</comments>
</file>

<file path=xl/comments8.xml><?xml version="1.0" encoding="utf-8"?>
<comments xmlns="http://schemas.openxmlformats.org/spreadsheetml/2006/main">
  <authors>
    <author>仙台市</author>
  </authors>
  <commentList>
    <comment ref="D8" authorId="0" shapeId="0">
      <text>
        <r>
          <rPr>
            <sz val="14"/>
            <color indexed="81"/>
            <rFont val="HGPｺﾞｼｯｸM"/>
            <family val="3"/>
            <charset val="128"/>
          </rPr>
          <t>当初の実施計画どおりに，17時30分または18時30分を超えて預かり保育を実施した月数（実際にこの時間を超えて預かり保育を利用した園児がいた月数）を入力してください。
※年度当初の申請時の</t>
        </r>
        <r>
          <rPr>
            <b/>
            <sz val="14"/>
            <color indexed="10"/>
            <rFont val="HGPｺﾞｼｯｸM"/>
            <family val="3"/>
            <charset val="128"/>
          </rPr>
          <t>実施計画書で，17時30分または18時30分を超えて通常時の預かり保育を実施するとした園のみ対象</t>
        </r>
        <r>
          <rPr>
            <sz val="14"/>
            <color indexed="81"/>
            <rFont val="HGPｺﾞｼｯｸM"/>
            <family val="3"/>
            <charset val="128"/>
          </rPr>
          <t>となります。
実際に超えた月があっても，計画していなかった場合は計上することはできません。
※</t>
        </r>
        <r>
          <rPr>
            <u/>
            <sz val="14"/>
            <color indexed="81"/>
            <rFont val="HGPｺﾞｼｯｸM"/>
            <family val="3"/>
            <charset val="128"/>
          </rPr>
          <t>18:30超に計上した月を17:30超に二重で計上することはできません</t>
        </r>
        <r>
          <rPr>
            <sz val="14"/>
            <color indexed="81"/>
            <rFont val="HGPｺﾞｼｯｸM"/>
            <family val="3"/>
            <charset val="128"/>
          </rPr>
          <t>。
※該当する月がない場合は「0」を入力してください。</t>
        </r>
      </text>
    </comment>
    <comment ref="B23" authorId="0" shapeId="0">
      <text>
        <r>
          <rPr>
            <sz val="14"/>
            <color indexed="81"/>
            <rFont val="ＭＳ Ｐゴシック"/>
            <family val="3"/>
            <charset val="128"/>
          </rPr>
          <t>該当する場合は自動入力されます。</t>
        </r>
      </text>
    </comment>
    <comment ref="B35" authorId="0" shapeId="0">
      <text>
        <r>
          <rPr>
            <sz val="14"/>
            <color indexed="81"/>
            <rFont val="ＭＳ Ｐゴシック"/>
            <family val="3"/>
            <charset val="128"/>
          </rPr>
          <t>該当する場合は自動入力されます。</t>
        </r>
      </text>
    </comment>
  </commentList>
</comments>
</file>

<file path=xl/comments9.xml><?xml version="1.0" encoding="utf-8"?>
<comments xmlns="http://schemas.openxmlformats.org/spreadsheetml/2006/main">
  <authors>
    <author>仙台市</author>
  </authors>
  <commentList>
    <comment ref="G4" authorId="0" shapeId="0">
      <text>
        <r>
          <rPr>
            <sz val="12"/>
            <color indexed="81"/>
            <rFont val="HGPｺﾞｼｯｸM"/>
            <family val="3"/>
            <charset val="128"/>
          </rPr>
          <t>令和6年4月1日時点で締結している全協定について，受入れ人数の合計を記入してください。</t>
        </r>
      </text>
    </comment>
    <comment ref="B6" authorId="0" shapeId="0">
      <text>
        <r>
          <rPr>
            <sz val="12"/>
            <color indexed="10"/>
            <rFont val="HGPｺﾞｼｯｸM"/>
            <family val="3"/>
            <charset val="128"/>
          </rPr>
          <t>令和6年4月1日～令和7年3月1日の期間</t>
        </r>
        <r>
          <rPr>
            <sz val="12"/>
            <color indexed="81"/>
            <rFont val="HGPｺﾞｼｯｸM"/>
            <family val="3"/>
            <charset val="128"/>
          </rPr>
          <t>に締結（解除）した協定がある場合は，有に☑をし，</t>
        </r>
        <r>
          <rPr>
            <sz val="12"/>
            <color indexed="10"/>
            <rFont val="HGPｺﾞｼｯｸM"/>
            <family val="3"/>
            <charset val="128"/>
          </rPr>
          <t>締結・解除年月日の古い順</t>
        </r>
        <r>
          <rPr>
            <sz val="12"/>
            <color indexed="81"/>
            <rFont val="HGPｺﾞｼｯｸM"/>
            <family val="3"/>
            <charset val="128"/>
          </rPr>
          <t>に下表を入力してください。
新たな締結（解除）がない場合は，無に☑をしてください。</t>
        </r>
      </text>
    </comment>
    <comment ref="F7" authorId="0" shapeId="0">
      <text>
        <r>
          <rPr>
            <sz val="12"/>
            <color indexed="81"/>
            <rFont val="HGPｺﾞｼｯｸM"/>
            <family val="3"/>
            <charset val="128"/>
          </rPr>
          <t>新たに締結（解除）した後の全協定について，</t>
        </r>
        <r>
          <rPr>
            <sz val="12"/>
            <color indexed="10"/>
            <rFont val="HGPｺﾞｼｯｸM"/>
            <family val="3"/>
            <charset val="128"/>
          </rPr>
          <t>受入れ人数の合計</t>
        </r>
        <r>
          <rPr>
            <sz val="12"/>
            <color indexed="81"/>
            <rFont val="HGPｺﾞｼｯｸM"/>
            <family val="3"/>
            <charset val="128"/>
          </rPr>
          <t>を記入してください。
※新たに締結（解除）した協定分の受入れ人数ではありません。</t>
        </r>
      </text>
    </comment>
    <comment ref="G15" authorId="0" shapeId="0">
      <text>
        <r>
          <rPr>
            <sz val="14"/>
            <color indexed="81"/>
            <rFont val="MS P ゴシック"/>
            <family val="3"/>
            <charset val="128"/>
          </rPr>
          <t xml:space="preserve">各月において、合計日数が、３ページの預かり保育実施日数（通常時と休業日の合計）を上回ることはありませんので、ご注意ください。
</t>
        </r>
      </text>
    </comment>
  </commentList>
</comments>
</file>

<file path=xl/sharedStrings.xml><?xml version="1.0" encoding="utf-8"?>
<sst xmlns="http://schemas.openxmlformats.org/spreadsheetml/2006/main" count="1899" uniqueCount="966">
  <si>
    <t>宮城県の実施する「預かり保育推進事業」の状況</t>
  </si>
  <si>
    <t>該当する□内にレ印をしてください</t>
  </si>
  <si>
    <t>４月</t>
  </si>
  <si>
    <t>５月</t>
  </si>
  <si>
    <t>６月</t>
  </si>
  <si>
    <t>８月</t>
  </si>
  <si>
    <t>９月</t>
  </si>
  <si>
    <t>１月</t>
  </si>
  <si>
    <t>２月</t>
  </si>
  <si>
    <t>３月</t>
  </si>
  <si>
    <t>計</t>
  </si>
  <si>
    <t>記載上の留意点</t>
  </si>
  <si>
    <t>預かり保育実施日数</t>
  </si>
  <si>
    <t>通常時</t>
  </si>
  <si>
    <t>日</t>
  </si>
  <si>
    <t>休業日</t>
  </si>
  <si>
    <t>早朝時</t>
  </si>
  <si>
    <t>預かり保育対象園児数</t>
  </si>
  <si>
    <t>人</t>
  </si>
  <si>
    <t>補助単価</t>
  </si>
  <si>
    <t>(a)</t>
  </si>
  <si>
    <t>(a)×(b)</t>
  </si>
  <si>
    <t>備考</t>
  </si>
  <si>
    <t>①　幼稚園割</t>
  </si>
  <si>
    <t>－</t>
  </si>
  <si>
    <t>円</t>
  </si>
  <si>
    <t>※１</t>
  </si>
  <si>
    <t>②　園児割</t>
  </si>
  <si>
    <t>③　時間延長割</t>
  </si>
  <si>
    <t>※２</t>
  </si>
  <si>
    <t>④　休業日割</t>
  </si>
  <si>
    <t>⑤　早朝割</t>
  </si>
  <si>
    <t>区　　　　分</t>
  </si>
  <si>
    <t>補助額</t>
  </si>
  <si>
    <t>補助対象経費</t>
  </si>
  <si>
    <t>補助金</t>
  </si>
  <si>
    <t>交付申請額</t>
  </si>
  <si>
    <t>人件費</t>
  </si>
  <si>
    <t>その他の経費</t>
  </si>
  <si>
    <t>①幼稚園割</t>
  </si>
  <si>
    <t>合　　　計</t>
  </si>
  <si>
    <t>補助金交付申請額</t>
  </si>
  <si>
    <t>分　　　　類</t>
  </si>
  <si>
    <t>経　　費　　名</t>
  </si>
  <si>
    <t>金　　　　額</t>
  </si>
  <si>
    <t>合　　　　計</t>
  </si>
  <si>
    <t>人　件　費</t>
  </si>
  <si>
    <t>人件費（専任職員分）</t>
  </si>
  <si>
    <t>そ　　の　　他　　の　　経　　費</t>
  </si>
  <si>
    <t>一日当り実施時間</t>
  </si>
  <si>
    <t>年間実施日数</t>
  </si>
  <si>
    <t>年間実施時間</t>
  </si>
  <si>
    <t>通常時の預かり保育</t>
  </si>
  <si>
    <t>時間</t>
  </si>
  <si>
    <t>休業日の預かり保育</t>
  </si>
  <si>
    <t>早朝時の預かり保育</t>
  </si>
  <si>
    <t>通常時の預かり保育担当者数</t>
  </si>
  <si>
    <t>曜日</t>
    <rPh sb="0" eb="2">
      <t>ヨウビ</t>
    </rPh>
    <phoneticPr fontId="4"/>
  </si>
  <si>
    <t>午前</t>
    <rPh sb="0" eb="2">
      <t>ゴゼン</t>
    </rPh>
    <phoneticPr fontId="4"/>
  </si>
  <si>
    <t>時</t>
    <rPh sb="0" eb="1">
      <t>ジ</t>
    </rPh>
    <phoneticPr fontId="4"/>
  </si>
  <si>
    <t>分</t>
    <rPh sb="0" eb="1">
      <t>フン</t>
    </rPh>
    <phoneticPr fontId="4"/>
  </si>
  <si>
    <t>午後</t>
    <rPh sb="0" eb="2">
      <t>ゴゴ</t>
    </rPh>
    <phoneticPr fontId="4"/>
  </si>
  <si>
    <t>年</t>
    <rPh sb="0" eb="1">
      <t>ネン</t>
    </rPh>
    <phoneticPr fontId="4"/>
  </si>
  <si>
    <t>月</t>
    <rPh sb="0" eb="1">
      <t>ガツ</t>
    </rPh>
    <phoneticPr fontId="4"/>
  </si>
  <si>
    <t>日</t>
    <rPh sb="0" eb="1">
      <t>ニチ</t>
    </rPh>
    <phoneticPr fontId="4"/>
  </si>
  <si>
    <t>☐</t>
  </si>
  <si>
    <t>園コード</t>
    <rPh sb="0" eb="1">
      <t>エン</t>
    </rPh>
    <phoneticPr fontId="4"/>
  </si>
  <si>
    <t>日々</t>
    <rPh sb="0" eb="2">
      <t>ヒビ</t>
    </rPh>
    <phoneticPr fontId="4"/>
  </si>
  <si>
    <t>名</t>
    <rPh sb="0" eb="1">
      <t>メイ</t>
    </rPh>
    <phoneticPr fontId="4"/>
  </si>
  <si>
    <t>休業日</t>
    <rPh sb="0" eb="3">
      <t>キュウギョウビ</t>
    </rPh>
    <phoneticPr fontId="4"/>
  </si>
  <si>
    <t>専任</t>
    <rPh sb="0" eb="1">
      <t>セン</t>
    </rPh>
    <rPh sb="1" eb="2">
      <t>ニン</t>
    </rPh>
    <phoneticPr fontId="4"/>
  </si>
  <si>
    <t>常勤</t>
    <rPh sb="0" eb="2">
      <t>ジョウキン</t>
    </rPh>
    <phoneticPr fontId="4"/>
  </si>
  <si>
    <t>非常勤</t>
    <rPh sb="0" eb="3">
      <t>ヒジョウキン</t>
    </rPh>
    <phoneticPr fontId="4"/>
  </si>
  <si>
    <t>なっている</t>
    <phoneticPr fontId="4"/>
  </si>
  <si>
    <t>なっていない</t>
    <phoneticPr fontId="4"/>
  </si>
  <si>
    <t>加算あり</t>
    <rPh sb="0" eb="2">
      <t>カサン</t>
    </rPh>
    <phoneticPr fontId="4"/>
  </si>
  <si>
    <t>加算なし</t>
    <rPh sb="0" eb="2">
      <t>カサン</t>
    </rPh>
    <phoneticPr fontId="4"/>
  </si>
  <si>
    <t>日</t>
    <rPh sb="0" eb="1">
      <t>ヒ</t>
    </rPh>
    <phoneticPr fontId="4"/>
  </si>
  <si>
    <t>円</t>
    <rPh sb="0" eb="1">
      <t>エン</t>
    </rPh>
    <phoneticPr fontId="4"/>
  </si>
  <si>
    <t>合計</t>
    <rPh sb="0" eb="2">
      <t>ゴウケイ</t>
    </rPh>
    <phoneticPr fontId="4"/>
  </si>
  <si>
    <t>その他の経費</t>
    <rPh sb="2" eb="3">
      <t>タ</t>
    </rPh>
    <rPh sb="4" eb="6">
      <t>ケイヒ</t>
    </rPh>
    <phoneticPr fontId="4"/>
  </si>
  <si>
    <t>木</t>
  </si>
  <si>
    <t>始日</t>
    <rPh sb="0" eb="1">
      <t>ハジ</t>
    </rPh>
    <rPh sb="1" eb="2">
      <t>ヒ</t>
    </rPh>
    <phoneticPr fontId="4"/>
  </si>
  <si>
    <t>終日</t>
    <rPh sb="0" eb="1">
      <t>オ</t>
    </rPh>
    <rPh sb="1" eb="2">
      <t>ヒ</t>
    </rPh>
    <phoneticPr fontId="4"/>
  </si>
  <si>
    <t>日数</t>
    <rPh sb="0" eb="2">
      <t>ニッスウ</t>
    </rPh>
    <phoneticPr fontId="4"/>
  </si>
  <si>
    <t>④土曜日</t>
    <rPh sb="1" eb="4">
      <t>ドヨウビ</t>
    </rPh>
    <phoneticPr fontId="4"/>
  </si>
  <si>
    <t>土曜日</t>
    <rPh sb="0" eb="3">
      <t>ドヨウビ</t>
    </rPh>
    <phoneticPr fontId="4"/>
  </si>
  <si>
    <t>計</t>
    <rPh sb="0" eb="1">
      <t>ケイ</t>
    </rPh>
    <phoneticPr fontId="4"/>
  </si>
  <si>
    <t>日（年間）</t>
    <rPh sb="0" eb="1">
      <t>ヒ</t>
    </rPh>
    <rPh sb="2" eb="4">
      <t>ネンカン</t>
    </rPh>
    <phoneticPr fontId="4"/>
  </si>
  <si>
    <t>⑤その他の日</t>
    <rPh sb="3" eb="4">
      <t>タ</t>
    </rPh>
    <rPh sb="5" eb="6">
      <t>ヒ</t>
    </rPh>
    <phoneticPr fontId="4"/>
  </si>
  <si>
    <t>実施頻度</t>
    <rPh sb="0" eb="2">
      <t>ジッシ</t>
    </rPh>
    <rPh sb="2" eb="4">
      <t>ヒンド</t>
    </rPh>
    <phoneticPr fontId="4"/>
  </si>
  <si>
    <t>土曜日の場合</t>
    <rPh sb="0" eb="3">
      <t>ドヨウビ</t>
    </rPh>
    <rPh sb="4" eb="6">
      <t>バアイ</t>
    </rPh>
    <phoneticPr fontId="4"/>
  </si>
  <si>
    <t>（３）通常時の預かり終了時間（分換算）</t>
    <rPh sb="3" eb="5">
      <t>ツウジョウ</t>
    </rPh>
    <rPh sb="5" eb="6">
      <t>ジ</t>
    </rPh>
    <rPh sb="7" eb="8">
      <t>アズ</t>
    </rPh>
    <rPh sb="10" eb="12">
      <t>シュウリョウ</t>
    </rPh>
    <rPh sb="12" eb="14">
      <t>ジカン</t>
    </rPh>
    <rPh sb="15" eb="16">
      <t>フン</t>
    </rPh>
    <rPh sb="16" eb="18">
      <t>カンサン</t>
    </rPh>
    <phoneticPr fontId="4"/>
  </si>
  <si>
    <t>（最遅）</t>
    <rPh sb="1" eb="2">
      <t>サイ</t>
    </rPh>
    <rPh sb="2" eb="3">
      <t>オソ</t>
    </rPh>
    <phoneticPr fontId="4"/>
  </si>
  <si>
    <t>→（時間換算）</t>
    <rPh sb="2" eb="4">
      <t>ジカン</t>
    </rPh>
    <rPh sb="4" eb="6">
      <t>カンサン</t>
    </rPh>
    <phoneticPr fontId="4"/>
  </si>
  <si>
    <t>年間</t>
    <rPh sb="0" eb="2">
      <t>ネンカン</t>
    </rPh>
    <phoneticPr fontId="4"/>
  </si>
  <si>
    <t>（物件費あん分不要な場合）</t>
    <rPh sb="1" eb="3">
      <t>ブッケン</t>
    </rPh>
    <rPh sb="3" eb="4">
      <t>ヒ</t>
    </rPh>
    <rPh sb="6" eb="7">
      <t>ブン</t>
    </rPh>
    <rPh sb="7" eb="9">
      <t>フヨウ</t>
    </rPh>
    <rPh sb="10" eb="12">
      <t>バアイ</t>
    </rPh>
    <phoneticPr fontId="4"/>
  </si>
  <si>
    <t>日</t>
    <phoneticPr fontId="4"/>
  </si>
  <si>
    <t>合　　　計</t>
    <rPh sb="0" eb="1">
      <t>ゴウ</t>
    </rPh>
    <rPh sb="4" eb="5">
      <t>ケイ</t>
    </rPh>
    <phoneticPr fontId="4"/>
  </si>
  <si>
    <t>人　　件　　費</t>
    <phoneticPr fontId="4"/>
  </si>
  <si>
    <r>
      <t>←幼稚園の休業日に，</t>
    </r>
    <r>
      <rPr>
        <b/>
        <sz val="14"/>
        <rFont val="HGPｺﾞｼｯｸM"/>
        <family val="3"/>
        <charset val="128"/>
      </rPr>
      <t>２時間以上</t>
    </r>
    <r>
      <rPr>
        <sz val="14"/>
        <rFont val="HGPｺﾞｼｯｸM"/>
        <family val="3"/>
        <charset val="128"/>
      </rPr>
      <t>預かり保育を受けた園児数を記載してください。</t>
    </r>
  </si>
  <si>
    <t>☐</t>
    <phoneticPr fontId="4"/>
  </si>
  <si>
    <t>☑</t>
    <phoneticPr fontId="4"/>
  </si>
  <si>
    <r>
      <t>第</t>
    </r>
    <r>
      <rPr>
        <sz val="12"/>
        <rFont val="Century"/>
        <family val="1"/>
      </rPr>
      <t>3</t>
    </r>
    <rPh sb="0" eb="1">
      <t>ダイ</t>
    </rPh>
    <phoneticPr fontId="4"/>
  </si>
  <si>
    <r>
      <t>(</t>
    </r>
    <r>
      <rPr>
        <sz val="12"/>
        <rFont val="HGPｺﾞｼｯｸM"/>
        <family val="3"/>
        <charset val="128"/>
      </rPr>
      <t>３</t>
    </r>
    <r>
      <rPr>
        <sz val="12"/>
        <rFont val="Century"/>
        <family val="1"/>
      </rPr>
      <t>)</t>
    </r>
    <r>
      <rPr>
        <sz val="12"/>
        <rFont val="HGPｺﾞｼｯｸM"/>
        <family val="3"/>
        <charset val="128"/>
      </rPr>
      <t>休業日に実施</t>
    </r>
    <phoneticPr fontId="4"/>
  </si>
  <si>
    <t>①夏季休業日</t>
    <phoneticPr fontId="4"/>
  </si>
  <si>
    <t>～</t>
    <phoneticPr fontId="4"/>
  </si>
  <si>
    <t>①</t>
    <phoneticPr fontId="4"/>
  </si>
  <si>
    <t>②冬季休業日</t>
    <phoneticPr fontId="4"/>
  </si>
  <si>
    <t>②</t>
    <phoneticPr fontId="4"/>
  </si>
  <si>
    <t>③春季休業日</t>
    <phoneticPr fontId="4"/>
  </si>
  <si>
    <t>③</t>
    <phoneticPr fontId="4"/>
  </si>
  <si>
    <t>④</t>
    <phoneticPr fontId="4"/>
  </si>
  <si>
    <t>・・・</t>
    <phoneticPr fontId="4"/>
  </si>
  <si>
    <t>(</t>
    <phoneticPr fontId="4"/>
  </si>
  <si>
    <t>)</t>
    <phoneticPr fontId="4"/>
  </si>
  <si>
    <r>
      <t>→（</t>
    </r>
    <r>
      <rPr>
        <sz val="12"/>
        <rFont val="Century"/>
        <family val="1"/>
      </rPr>
      <t>×</t>
    </r>
    <r>
      <rPr>
        <sz val="12"/>
        <rFont val="HGPｺﾞｼｯｸM"/>
        <family val="3"/>
        <charset val="128"/>
      </rPr>
      <t>倍率）</t>
    </r>
    <rPh sb="3" eb="5">
      <t>バイリツ</t>
    </rPh>
    <phoneticPr fontId="4"/>
  </si>
  <si>
    <r>
      <t>→（</t>
    </r>
    <r>
      <rPr>
        <sz val="12"/>
        <rFont val="Century"/>
        <family val="1"/>
      </rPr>
      <t>×</t>
    </r>
    <r>
      <rPr>
        <sz val="12"/>
        <rFont val="HGPｺﾞｼｯｸM"/>
        <family val="3"/>
        <charset val="128"/>
      </rPr>
      <t>分間）</t>
    </r>
    <rPh sb="3" eb="5">
      <t>フンカン</t>
    </rPh>
    <phoneticPr fontId="4"/>
  </si>
  <si>
    <r>
      <t>→（１日当りの平均時間）小数点第</t>
    </r>
    <r>
      <rPr>
        <sz val="12"/>
        <rFont val="Century"/>
        <family val="1"/>
      </rPr>
      <t>3</t>
    </r>
    <r>
      <rPr>
        <sz val="12"/>
        <rFont val="HGPｺﾞｼｯｸM"/>
        <family val="3"/>
        <charset val="128"/>
      </rPr>
      <t>位を四捨五入</t>
    </r>
    <rPh sb="3" eb="4">
      <t>ニチ</t>
    </rPh>
    <rPh sb="4" eb="5">
      <t>アタ</t>
    </rPh>
    <rPh sb="7" eb="9">
      <t>ヘイキン</t>
    </rPh>
    <rPh sb="9" eb="11">
      <t>ジカン</t>
    </rPh>
    <rPh sb="12" eb="15">
      <t>ショウスウテン</t>
    </rPh>
    <rPh sb="15" eb="16">
      <t>ダイ</t>
    </rPh>
    <rPh sb="17" eb="18">
      <t>イ</t>
    </rPh>
    <rPh sb="19" eb="23">
      <t>シシャゴニュウ</t>
    </rPh>
    <phoneticPr fontId="4"/>
  </si>
  <si>
    <t>～</t>
    <phoneticPr fontId="4"/>
  </si>
  <si>
    <t>～</t>
    <phoneticPr fontId="4"/>
  </si>
  <si>
    <t>②</t>
    <phoneticPr fontId="4"/>
  </si>
  <si>
    <t>①</t>
    <phoneticPr fontId="4"/>
  </si>
  <si>
    <t>③</t>
    <phoneticPr fontId="4"/>
  </si>
  <si>
    <t>④</t>
    <phoneticPr fontId="4"/>
  </si>
  <si>
    <r>
      <t>(</t>
    </r>
    <r>
      <rPr>
        <sz val="12"/>
        <rFont val="HGPｺﾞｼｯｸM"/>
        <family val="3"/>
        <charset val="128"/>
      </rPr>
      <t>４</t>
    </r>
    <r>
      <rPr>
        <sz val="12"/>
        <rFont val="Century"/>
        <family val="1"/>
      </rPr>
      <t>)</t>
    </r>
    <r>
      <rPr>
        <sz val="12"/>
        <rFont val="HGPｺﾞｼｯｸM"/>
        <family val="3"/>
        <charset val="128"/>
      </rPr>
      <t>　休業日の預かり保育時間</t>
    </r>
  </si>
  <si>
    <t>夏季休業日の場合</t>
    <phoneticPr fontId="4"/>
  </si>
  <si>
    <r>
      <t>→（</t>
    </r>
    <r>
      <rPr>
        <sz val="12"/>
        <rFont val="Century"/>
        <family val="1"/>
      </rPr>
      <t>×</t>
    </r>
    <r>
      <rPr>
        <sz val="12"/>
        <rFont val="HGPｺﾞｼｯｸM"/>
        <family val="3"/>
        <charset val="128"/>
      </rPr>
      <t>日数）</t>
    </r>
    <rPh sb="3" eb="5">
      <t>ニッスウ</t>
    </rPh>
    <phoneticPr fontId="4"/>
  </si>
  <si>
    <r>
      <t>→（休業日全体の</t>
    </r>
    <r>
      <rPr>
        <sz val="12"/>
        <rFont val="Century"/>
        <family val="1"/>
      </rPr>
      <t>1</t>
    </r>
    <r>
      <rPr>
        <sz val="12"/>
        <rFont val="HGPｺﾞｼｯｸM"/>
        <family val="3"/>
        <charset val="128"/>
      </rPr>
      <t>日当りの平均時間）小数点第</t>
    </r>
    <r>
      <rPr>
        <sz val="12"/>
        <rFont val="Century"/>
        <family val="1"/>
      </rPr>
      <t>3</t>
    </r>
    <r>
      <rPr>
        <sz val="12"/>
        <rFont val="HGPｺﾞｼｯｸM"/>
        <family val="3"/>
        <charset val="128"/>
      </rPr>
      <t>位を四捨五入</t>
    </r>
    <rPh sb="2" eb="5">
      <t>キュウギョウビ</t>
    </rPh>
    <rPh sb="5" eb="7">
      <t>ゼンタイ</t>
    </rPh>
    <rPh sb="9" eb="10">
      <t>ニチ</t>
    </rPh>
    <rPh sb="10" eb="11">
      <t>アタ</t>
    </rPh>
    <rPh sb="13" eb="15">
      <t>ヘイキン</t>
    </rPh>
    <rPh sb="15" eb="17">
      <t>ジカン</t>
    </rPh>
    <rPh sb="18" eb="21">
      <t>ショウスウテン</t>
    </rPh>
    <rPh sb="21" eb="22">
      <t>ダイ</t>
    </rPh>
    <rPh sb="23" eb="24">
      <t>イ</t>
    </rPh>
    <rPh sb="25" eb="29">
      <t>シシャゴニュウ</t>
    </rPh>
    <phoneticPr fontId="4"/>
  </si>
  <si>
    <t>冬季休業日の場合</t>
    <phoneticPr fontId="4"/>
  </si>
  <si>
    <t>春季休業日の場合</t>
    <phoneticPr fontId="4"/>
  </si>
  <si>
    <t>⑤</t>
    <phoneticPr fontId="4"/>
  </si>
  <si>
    <t>その他の日の場合</t>
    <phoneticPr fontId="4"/>
  </si>
  <si>
    <t>預かり保育担当者数</t>
    <phoneticPr fontId="4"/>
  </si>
  <si>
    <r>
      <t>担</t>
    </r>
    <r>
      <rPr>
        <sz val="12"/>
        <rFont val="Century"/>
        <family val="1"/>
      </rPr>
      <t xml:space="preserve">  </t>
    </r>
    <r>
      <rPr>
        <sz val="12"/>
        <rFont val="HGPｺﾞｼｯｸM"/>
        <family val="3"/>
        <charset val="128"/>
      </rPr>
      <t>当</t>
    </r>
    <r>
      <rPr>
        <sz val="12"/>
        <rFont val="Century"/>
        <family val="1"/>
      </rPr>
      <t xml:space="preserve">  </t>
    </r>
    <r>
      <rPr>
        <sz val="12"/>
        <rFont val="HGPｺﾞｼｯｸM"/>
        <family val="3"/>
        <charset val="128"/>
      </rPr>
      <t>者</t>
    </r>
    <r>
      <rPr>
        <sz val="12"/>
        <rFont val="Century"/>
        <family val="1"/>
      </rPr>
      <t xml:space="preserve">  </t>
    </r>
    <r>
      <rPr>
        <sz val="12"/>
        <rFont val="HGPｺﾞｼｯｸM"/>
        <family val="3"/>
        <charset val="128"/>
      </rPr>
      <t>氏</t>
    </r>
    <r>
      <rPr>
        <sz val="12"/>
        <rFont val="Century"/>
        <family val="1"/>
      </rPr>
      <t xml:space="preserve">  </t>
    </r>
    <r>
      <rPr>
        <sz val="12"/>
        <rFont val="HGPｺﾞｼｯｸM"/>
        <family val="3"/>
        <charset val="128"/>
      </rPr>
      <t>名</t>
    </r>
  </si>
  <si>
    <t>☐</t>
    <phoneticPr fontId="4"/>
  </si>
  <si>
    <t>☑</t>
    <phoneticPr fontId="4"/>
  </si>
  <si>
    <t>なっている</t>
    <phoneticPr fontId="4"/>
  </si>
  <si>
    <t>なっていない</t>
    <phoneticPr fontId="4"/>
  </si>
  <si>
    <r>
      <t>10</t>
    </r>
    <r>
      <rPr>
        <sz val="14"/>
        <rFont val="HGPｺﾞｼｯｸM"/>
        <family val="3"/>
        <charset val="128"/>
      </rPr>
      <t>月</t>
    </r>
  </si>
  <si>
    <r>
      <t>11</t>
    </r>
    <r>
      <rPr>
        <sz val="14"/>
        <rFont val="HGPｺﾞｼｯｸM"/>
        <family val="3"/>
        <charset val="128"/>
      </rPr>
      <t>月</t>
    </r>
  </si>
  <si>
    <r>
      <t>12</t>
    </r>
    <r>
      <rPr>
        <sz val="14"/>
        <rFont val="HGPｺﾞｼｯｸM"/>
        <family val="3"/>
        <charset val="128"/>
      </rPr>
      <t>月</t>
    </r>
  </si>
  <si>
    <r>
      <t>(</t>
    </r>
    <r>
      <rPr>
        <sz val="12"/>
        <rFont val="HGPｺﾞｼｯｸM"/>
        <family val="3"/>
        <charset val="128"/>
      </rPr>
      <t>ウ</t>
    </r>
    <r>
      <rPr>
        <sz val="12"/>
        <rFont val="Century"/>
        <family val="1"/>
      </rPr>
      <t>)</t>
    </r>
    <phoneticPr fontId="4"/>
  </si>
  <si>
    <t>日</t>
    <phoneticPr fontId="4"/>
  </si>
  <si>
    <t>日</t>
    <phoneticPr fontId="4"/>
  </si>
  <si>
    <t>（エ）</t>
    <phoneticPr fontId="4"/>
  </si>
  <si>
    <t>早朝時</t>
    <phoneticPr fontId="4"/>
  </si>
  <si>
    <r>
      <t>(</t>
    </r>
    <r>
      <rPr>
        <sz val="12"/>
        <rFont val="HGPｺﾞｼｯｸM"/>
        <family val="3"/>
        <charset val="128"/>
      </rPr>
      <t>イ</t>
    </r>
    <r>
      <rPr>
        <sz val="12"/>
        <rFont val="Century"/>
        <family val="1"/>
      </rPr>
      <t>)</t>
    </r>
  </si>
  <si>
    <t>日</t>
    <phoneticPr fontId="4"/>
  </si>
  <si>
    <t>＝</t>
    <phoneticPr fontId="4"/>
  </si>
  <si>
    <t>＝</t>
    <phoneticPr fontId="4"/>
  </si>
  <si>
    <r>
      <t>(</t>
    </r>
    <r>
      <rPr>
        <sz val="12"/>
        <rFont val="HGPｺﾞｼｯｸM"/>
        <family val="3"/>
        <charset val="128"/>
      </rPr>
      <t>ア</t>
    </r>
    <r>
      <rPr>
        <sz val="12"/>
        <rFont val="Century"/>
        <family val="1"/>
      </rPr>
      <t>)</t>
    </r>
    <phoneticPr fontId="4"/>
  </si>
  <si>
    <r>
      <t>区</t>
    </r>
    <r>
      <rPr>
        <sz val="14"/>
        <rFont val="Century"/>
        <family val="1"/>
      </rPr>
      <t xml:space="preserve">    </t>
    </r>
    <r>
      <rPr>
        <sz val="14"/>
        <rFont val="HGPｺﾞｼｯｸM"/>
        <family val="3"/>
        <charset val="128"/>
      </rPr>
      <t>分</t>
    </r>
  </si>
  <si>
    <r>
      <t>対</t>
    </r>
    <r>
      <rPr>
        <sz val="14"/>
        <rFont val="Century"/>
        <family val="1"/>
      </rPr>
      <t xml:space="preserve">      </t>
    </r>
    <r>
      <rPr>
        <sz val="14"/>
        <rFont val="HGPｺﾞｼｯｸM"/>
        <family val="3"/>
        <charset val="128"/>
      </rPr>
      <t>象</t>
    </r>
    <r>
      <rPr>
        <sz val="14"/>
        <rFont val="Century"/>
        <family val="1"/>
      </rPr>
      <t xml:space="preserve">    (b)</t>
    </r>
    <phoneticPr fontId="4"/>
  </si>
  <si>
    <r>
      <t>補助額</t>
    </r>
    <r>
      <rPr>
        <sz val="14"/>
        <rFont val="Century"/>
        <family val="1"/>
      </rPr>
      <t>(</t>
    </r>
    <r>
      <rPr>
        <sz val="14"/>
        <rFont val="HGPｺﾞｼｯｸM"/>
        <family val="3"/>
        <charset val="128"/>
      </rPr>
      <t>交付上限額</t>
    </r>
    <r>
      <rPr>
        <sz val="14"/>
        <rFont val="Century"/>
        <family val="1"/>
      </rPr>
      <t>)</t>
    </r>
  </si>
  <si>
    <r>
      <t>合</t>
    </r>
    <r>
      <rPr>
        <sz val="14"/>
        <rFont val="Century"/>
        <family val="1"/>
      </rPr>
      <t xml:space="preserve">                                  </t>
    </r>
    <r>
      <rPr>
        <sz val="14"/>
        <rFont val="HGPｺﾞｼｯｸM"/>
        <family val="3"/>
        <charset val="128"/>
      </rPr>
      <t>計</t>
    </r>
  </si>
  <si>
    <r>
      <t>(</t>
    </r>
    <r>
      <rPr>
        <sz val="14"/>
        <rFont val="HGPｺﾞｼｯｸM"/>
        <family val="3"/>
        <charset val="128"/>
      </rPr>
      <t>１</t>
    </r>
    <r>
      <rPr>
        <sz val="14"/>
        <rFont val="Century"/>
        <family val="1"/>
      </rPr>
      <t>)</t>
    </r>
    <r>
      <rPr>
        <sz val="14"/>
        <rFont val="HGPｺﾞｼｯｸM"/>
        <family val="3"/>
        <charset val="128"/>
      </rPr>
      <t>　宮城県の預かり保育事業に対する補助金の交付対象となる幼稚園</t>
    </r>
  </si>
  <si>
    <r>
      <t>(</t>
    </r>
    <r>
      <rPr>
        <sz val="14"/>
        <rFont val="HGPｺﾞｼｯｸM"/>
        <family val="3"/>
        <charset val="128"/>
      </rPr>
      <t>交付上限額</t>
    </r>
    <r>
      <rPr>
        <sz val="14"/>
        <rFont val="Century"/>
        <family val="1"/>
      </rPr>
      <t>)</t>
    </r>
  </si>
  <si>
    <r>
      <t>(</t>
    </r>
    <r>
      <rPr>
        <sz val="14"/>
        <rFont val="HGPｺﾞｼｯｸM"/>
        <family val="3"/>
        <charset val="128"/>
      </rPr>
      <t>２</t>
    </r>
    <r>
      <rPr>
        <sz val="14"/>
        <rFont val="Century"/>
        <family val="1"/>
      </rPr>
      <t>)</t>
    </r>
    <r>
      <rPr>
        <sz val="14"/>
        <rFont val="HGPｺﾞｼｯｸM"/>
        <family val="3"/>
        <charset val="128"/>
      </rPr>
      <t>　宮城県の預かり保育事業に対する補助金の交付対象とならない幼稚園</t>
    </r>
  </si>
  <si>
    <t>教育研究経費
（図書やビデオ代・研修会費など）</t>
    <phoneticPr fontId="4"/>
  </si>
  <si>
    <t>管理経費
（光熱水費など）</t>
    <phoneticPr fontId="4"/>
  </si>
  <si>
    <r>
      <t>(</t>
    </r>
    <r>
      <rPr>
        <sz val="10"/>
        <rFont val="HGPｺﾞｼｯｸM"/>
        <family val="3"/>
        <charset val="128"/>
      </rPr>
      <t>小数点第</t>
    </r>
    <r>
      <rPr>
        <sz val="10"/>
        <rFont val="Century"/>
        <family val="1"/>
      </rPr>
      <t>4</t>
    </r>
    <r>
      <rPr>
        <sz val="10"/>
        <rFont val="HGPｺﾞｼｯｸM"/>
        <family val="3"/>
        <charset val="128"/>
      </rPr>
      <t>位切上げ）</t>
    </r>
  </si>
  <si>
    <t>×</t>
    <phoneticPr fontId="4"/>
  </si>
  <si>
    <r>
      <t xml:space="preserve"> (</t>
    </r>
    <r>
      <rPr>
        <sz val="12"/>
        <rFont val="HGPｺﾞｼｯｸM"/>
        <family val="3"/>
        <charset val="128"/>
      </rPr>
      <t>小数点第４位切上げ</t>
    </r>
    <r>
      <rPr>
        <sz val="12"/>
        <rFont val="Century"/>
        <family val="1"/>
      </rPr>
      <t>)</t>
    </r>
    <phoneticPr fontId="4"/>
  </si>
  <si>
    <t>土</t>
    <rPh sb="0" eb="1">
      <t>ツチ</t>
    </rPh>
    <phoneticPr fontId="4"/>
  </si>
  <si>
    <t>施設名称</t>
    <rPh sb="0" eb="2">
      <t>シセツ</t>
    </rPh>
    <rPh sb="2" eb="4">
      <t>メイショウ</t>
    </rPh>
    <phoneticPr fontId="4"/>
  </si>
  <si>
    <t>７月</t>
    <phoneticPr fontId="4"/>
  </si>
  <si>
    <t>■預かり保育実施割合</t>
    <phoneticPr fontId="4"/>
  </si>
  <si>
    <t>免許・資格</t>
    <rPh sb="0" eb="2">
      <t>メンキョ</t>
    </rPh>
    <rPh sb="3" eb="5">
      <t>シカク</t>
    </rPh>
    <phoneticPr fontId="4"/>
  </si>
  <si>
    <r>
      <t>①　宮城県の「通常の預かり保育</t>
    </r>
    <r>
      <rPr>
        <sz val="12"/>
        <rFont val="Century"/>
        <family val="1"/>
      </rPr>
      <t>(</t>
    </r>
    <r>
      <rPr>
        <sz val="12"/>
        <rFont val="HGPｺﾞｼｯｸM"/>
        <family val="3"/>
        <charset val="128"/>
      </rPr>
      <t>※</t>
    </r>
    <r>
      <rPr>
        <sz val="12"/>
        <rFont val="Century"/>
        <family val="1"/>
      </rPr>
      <t>)</t>
    </r>
    <r>
      <rPr>
        <sz val="12"/>
        <rFont val="HGPｺﾞｼｯｸM"/>
        <family val="3"/>
        <charset val="128"/>
      </rPr>
      <t>」の補助対象となっているか</t>
    </r>
    <rPh sb="7" eb="9">
      <t>ツウジョウ</t>
    </rPh>
    <rPh sb="10" eb="11">
      <t>アズ</t>
    </rPh>
    <rPh sb="13" eb="15">
      <t>ホイク</t>
    </rPh>
    <phoneticPr fontId="4"/>
  </si>
  <si>
    <t>②　宮城県の「通常の預かり保育」のうち，「１日の平均預かり保育時間が5時間以上」の加算措置の適用の有無</t>
    <rPh sb="7" eb="9">
      <t>ツウジョウ</t>
    </rPh>
    <rPh sb="10" eb="11">
      <t>アズ</t>
    </rPh>
    <rPh sb="13" eb="15">
      <t>ホイク</t>
    </rPh>
    <rPh sb="22" eb="23">
      <t>ニチ</t>
    </rPh>
    <rPh sb="24" eb="26">
      <t>ヘイキン</t>
    </rPh>
    <rPh sb="26" eb="27">
      <t>アズ</t>
    </rPh>
    <rPh sb="29" eb="31">
      <t>ホイク</t>
    </rPh>
    <rPh sb="31" eb="33">
      <t>ジカン</t>
    </rPh>
    <rPh sb="35" eb="39">
      <t>ジカンイジョウ</t>
    </rPh>
    <phoneticPr fontId="4"/>
  </si>
  <si>
    <r>
      <t>③　宮城県の「長期休業日預かり保育</t>
    </r>
    <r>
      <rPr>
        <sz val="12"/>
        <rFont val="Century"/>
        <family val="1"/>
      </rPr>
      <t>(</t>
    </r>
    <r>
      <rPr>
        <sz val="12"/>
        <rFont val="HGPｺﾞｼｯｸM"/>
        <family val="3"/>
        <charset val="128"/>
      </rPr>
      <t>※</t>
    </r>
    <r>
      <rPr>
        <sz val="12"/>
        <rFont val="Century"/>
        <family val="1"/>
      </rPr>
      <t>)</t>
    </r>
    <r>
      <rPr>
        <sz val="12"/>
        <rFont val="HGPｺﾞｼｯｸM"/>
        <family val="3"/>
        <charset val="128"/>
      </rPr>
      <t>」の補助対象となっているか</t>
    </r>
    <phoneticPr fontId="4"/>
  </si>
  <si>
    <t>※上記品目にかかる領収書の写しを別紙のとおり添付します。なお，人件費を除く対象経費には，宮城県など他の補助金の対象経費としている品目や，保護者から実費を徴収している品目は含まれておりません。</t>
    <phoneticPr fontId="4"/>
  </si>
  <si>
    <t>無</t>
    <rPh sb="0" eb="1">
      <t>ム</t>
    </rPh>
    <phoneticPr fontId="4"/>
  </si>
  <si>
    <t>常勤職員･
非常勤の別</t>
    <rPh sb="2" eb="4">
      <t>ショクイン</t>
    </rPh>
    <phoneticPr fontId="4"/>
  </si>
  <si>
    <r>
      <t>１　預かり保育の実施状況　</t>
    </r>
    <r>
      <rPr>
        <b/>
        <sz val="11"/>
        <rFont val="HGPｺﾞｼｯｸM"/>
        <family val="3"/>
        <charset val="128"/>
      </rPr>
      <t>（実施しているものについて，該当する□にチェック（レ印）を入れてください。）</t>
    </r>
    <rPh sb="10" eb="12">
      <t>ジョウキョウ</t>
    </rPh>
    <rPh sb="14" eb="16">
      <t>ジッシ</t>
    </rPh>
    <rPh sb="27" eb="29">
      <t>ガイトウ</t>
    </rPh>
    <rPh sb="42" eb="43">
      <t>イ</t>
    </rPh>
    <phoneticPr fontId="4"/>
  </si>
  <si>
    <r>
      <t>２　幼稚園教育時間と預かり保育時間　</t>
    </r>
    <r>
      <rPr>
        <b/>
        <sz val="11"/>
        <rFont val="HGPｺﾞｼｯｸM"/>
        <family val="3"/>
        <charset val="128"/>
      </rPr>
      <t>（預かり保育時間は，上記１でチェックしたものについて，その実施状況を記入してください。）</t>
    </r>
    <rPh sb="2" eb="5">
      <t>ヨウチエン</t>
    </rPh>
    <rPh sb="5" eb="7">
      <t>キョウイク</t>
    </rPh>
    <rPh sb="7" eb="9">
      <t>ジカン</t>
    </rPh>
    <rPh sb="10" eb="11">
      <t>アズ</t>
    </rPh>
    <rPh sb="13" eb="15">
      <t>ホイク</t>
    </rPh>
    <rPh sb="19" eb="20">
      <t>アズ</t>
    </rPh>
    <rPh sb="22" eb="24">
      <t>ホイク</t>
    </rPh>
    <rPh sb="24" eb="26">
      <t>ジカン</t>
    </rPh>
    <rPh sb="28" eb="30">
      <t>ジョウキ</t>
    </rPh>
    <rPh sb="47" eb="49">
      <t>ジッシ</t>
    </rPh>
    <rPh sb="49" eb="51">
      <t>ジョウキョウ</t>
    </rPh>
    <rPh sb="52" eb="54">
      <t>キニュウ</t>
    </rPh>
    <phoneticPr fontId="4"/>
  </si>
  <si>
    <r>
      <t>(</t>
    </r>
    <r>
      <rPr>
        <sz val="12"/>
        <rFont val="HGPｺﾞｼｯｸM"/>
        <family val="3"/>
        <charset val="128"/>
      </rPr>
      <t>２</t>
    </r>
    <r>
      <rPr>
        <sz val="12"/>
        <rFont val="Century"/>
        <family val="1"/>
      </rPr>
      <t>)</t>
    </r>
    <r>
      <rPr>
        <sz val="12"/>
        <rFont val="HGPｺﾞｼｯｸM"/>
        <family val="3"/>
        <charset val="128"/>
      </rPr>
      <t>　通常時の預かり保育時間</t>
    </r>
    <phoneticPr fontId="4"/>
  </si>
  <si>
    <r>
      <t>(</t>
    </r>
    <r>
      <rPr>
        <sz val="12"/>
        <rFont val="HGPｺﾞｼｯｸM"/>
        <family val="3"/>
        <charset val="128"/>
      </rPr>
      <t>３</t>
    </r>
    <r>
      <rPr>
        <sz val="12"/>
        <rFont val="Century"/>
        <family val="1"/>
      </rPr>
      <t>)</t>
    </r>
    <r>
      <rPr>
        <sz val="12"/>
        <rFont val="HGPｺﾞｼｯｸM"/>
        <family val="3"/>
        <charset val="128"/>
      </rPr>
      <t>　早朝時の預かり保育時間</t>
    </r>
    <phoneticPr fontId="4"/>
  </si>
  <si>
    <t>～</t>
    <phoneticPr fontId="4"/>
  </si>
  <si>
    <t>～</t>
    <phoneticPr fontId="4"/>
  </si>
  <si>
    <t>～</t>
    <phoneticPr fontId="4"/>
  </si>
  <si>
    <t>～</t>
    <phoneticPr fontId="4"/>
  </si>
  <si>
    <t>～</t>
    <phoneticPr fontId="4"/>
  </si>
  <si>
    <t>夏休み中
休業日預かり
実施日数</t>
    <rPh sb="12" eb="14">
      <t>ジッシ</t>
    </rPh>
    <rPh sb="14" eb="16">
      <t>ニッスウ</t>
    </rPh>
    <phoneticPr fontId="4"/>
  </si>
  <si>
    <t>夏休み中以外
休業日預かり
実施日数</t>
    <rPh sb="0" eb="2">
      <t>ナツヤス</t>
    </rPh>
    <rPh sb="3" eb="4">
      <t>チュウ</t>
    </rPh>
    <rPh sb="7" eb="10">
      <t>キュウギョウビ</t>
    </rPh>
    <rPh sb="10" eb="11">
      <t>アズ</t>
    </rPh>
    <rPh sb="14" eb="16">
      <t>ジッシ</t>
    </rPh>
    <rPh sb="16" eb="18">
      <t>ニッスウ</t>
    </rPh>
    <phoneticPr fontId="4"/>
  </si>
  <si>
    <t>（物件費あん分が必要な場合）</t>
    <rPh sb="1" eb="3">
      <t>ブッケン</t>
    </rPh>
    <rPh sb="3" eb="4">
      <t>ヒ</t>
    </rPh>
    <rPh sb="6" eb="7">
      <t>ブン</t>
    </rPh>
    <rPh sb="8" eb="10">
      <t>ヒツヨウ</t>
    </rPh>
    <rPh sb="11" eb="13">
      <t>バアイ</t>
    </rPh>
    <phoneticPr fontId="4"/>
  </si>
  <si>
    <t>物件費
（教材費・印刷製本費・通信費など）</t>
    <phoneticPr fontId="4"/>
  </si>
  <si>
    <t>円</t>
    <phoneticPr fontId="4"/>
  </si>
  <si>
    <t>日</t>
    <phoneticPr fontId="4"/>
  </si>
  <si>
    <t>時間延長実施月数</t>
    <phoneticPr fontId="4"/>
  </si>
  <si>
    <r>
      <t>(17:30</t>
    </r>
    <r>
      <rPr>
        <sz val="14"/>
        <rFont val="HGPｺﾞｼｯｸM"/>
        <family val="3"/>
        <charset val="128"/>
      </rPr>
      <t>超</t>
    </r>
    <phoneticPr fontId="4"/>
  </si>
  <si>
    <r>
      <t>月</t>
    </r>
    <r>
      <rPr>
        <sz val="14"/>
        <rFont val="Century"/>
        <family val="1"/>
      </rPr>
      <t>/18:30</t>
    </r>
    <r>
      <rPr>
        <sz val="14"/>
        <rFont val="HGPｺﾞｼｯｸM"/>
        <family val="3"/>
        <charset val="128"/>
      </rPr>
      <t>超</t>
    </r>
    <phoneticPr fontId="4"/>
  </si>
  <si>
    <r>
      <t>月</t>
    </r>
    <r>
      <rPr>
        <sz val="14"/>
        <rFont val="Century"/>
        <family val="1"/>
      </rPr>
      <t>)</t>
    </r>
    <phoneticPr fontId="4"/>
  </si>
  <si>
    <t>早朝時</t>
    <rPh sb="0" eb="2">
      <t>ソウチョウ</t>
    </rPh>
    <rPh sb="2" eb="3">
      <t>ジ</t>
    </rPh>
    <phoneticPr fontId="4"/>
  </si>
  <si>
    <t>通常時</t>
    <rPh sb="0" eb="2">
      <t>ツウジョウ</t>
    </rPh>
    <phoneticPr fontId="4"/>
  </si>
  <si>
    <t>備　　考</t>
    <phoneticPr fontId="4"/>
  </si>
  <si>
    <r>
      <t>（注）</t>
    </r>
    <r>
      <rPr>
        <b/>
        <sz val="12"/>
        <rFont val="HGPｺﾞｼｯｸM"/>
        <family val="3"/>
        <charset val="128"/>
      </rPr>
      <t>添付書類として，必ず領収書等の写しを提出してください</t>
    </r>
    <r>
      <rPr>
        <b/>
        <sz val="13"/>
        <color indexed="10"/>
        <rFont val="HGPｺﾞｼｯｸM"/>
        <family val="3"/>
        <charset val="128"/>
      </rPr>
      <t>（</t>
    </r>
    <r>
      <rPr>
        <b/>
        <u/>
        <sz val="13"/>
        <color indexed="10"/>
        <rFont val="HGPｺﾞｼｯｸM"/>
        <family val="3"/>
        <charset val="128"/>
      </rPr>
      <t>請求書は不可</t>
    </r>
    <r>
      <rPr>
        <b/>
        <sz val="13"/>
        <color indexed="10"/>
        <rFont val="HGPｺﾞｼｯｸM"/>
        <family val="3"/>
        <charset val="128"/>
      </rPr>
      <t>）</t>
    </r>
    <r>
      <rPr>
        <b/>
        <sz val="12"/>
        <rFont val="HGPｺﾞｼｯｸM"/>
        <family val="3"/>
        <charset val="128"/>
      </rPr>
      <t>。</t>
    </r>
    <rPh sb="11" eb="12">
      <t>カナラ</t>
    </rPh>
    <rPh sb="30" eb="33">
      <t>セイキュウショ</t>
    </rPh>
    <rPh sb="34" eb="36">
      <t>フカ</t>
    </rPh>
    <phoneticPr fontId="4"/>
  </si>
  <si>
    <t>備　　考</t>
    <phoneticPr fontId="4"/>
  </si>
  <si>
    <t>通常時預かり保育実施日数（上表１段目の太枠囲い欄）</t>
    <rPh sb="13" eb="14">
      <t>ウエ</t>
    </rPh>
    <rPh sb="14" eb="15">
      <t>ヒョウ</t>
    </rPh>
    <rPh sb="16" eb="18">
      <t>ダンメ</t>
    </rPh>
    <rPh sb="19" eb="21">
      <t>フトワク</t>
    </rPh>
    <rPh sb="21" eb="22">
      <t>カコ</t>
    </rPh>
    <rPh sb="23" eb="24">
      <t>ラン</t>
    </rPh>
    <phoneticPr fontId="4"/>
  </si>
  <si>
    <r>
      <t>(</t>
    </r>
    <r>
      <rPr>
        <sz val="12"/>
        <rFont val="HGPｺﾞｼｯｸM"/>
        <family val="3"/>
        <charset val="128"/>
      </rPr>
      <t>１</t>
    </r>
    <r>
      <rPr>
        <sz val="12"/>
        <rFont val="Century"/>
        <family val="1"/>
      </rPr>
      <t>)</t>
    </r>
    <r>
      <rPr>
        <sz val="12"/>
        <rFont val="HGPｺﾞｼｯｸM"/>
        <family val="3"/>
        <charset val="128"/>
      </rPr>
      <t>通常時（</t>
    </r>
    <r>
      <rPr>
        <u/>
        <sz val="12"/>
        <rFont val="HGPｺﾞｼｯｸM"/>
        <family val="3"/>
        <charset val="128"/>
      </rPr>
      <t>教育時間･行事の終了後</t>
    </r>
    <r>
      <rPr>
        <sz val="12"/>
        <rFont val="HGPｺﾞｼｯｸM"/>
        <family val="3"/>
        <charset val="128"/>
      </rPr>
      <t>）に実施</t>
    </r>
    <rPh sb="9" eb="11">
      <t>ジカン</t>
    </rPh>
    <rPh sb="12" eb="14">
      <t>ギョウジ</t>
    </rPh>
    <phoneticPr fontId="4"/>
  </si>
  <si>
    <r>
      <t>(</t>
    </r>
    <r>
      <rPr>
        <sz val="12"/>
        <rFont val="HGPｺﾞｼｯｸM"/>
        <family val="3"/>
        <charset val="128"/>
      </rPr>
      <t>２</t>
    </r>
    <r>
      <rPr>
        <sz val="12"/>
        <rFont val="Century"/>
        <family val="1"/>
      </rPr>
      <t>)</t>
    </r>
    <r>
      <rPr>
        <sz val="12"/>
        <rFont val="HGPｺﾞｼｯｸM"/>
        <family val="3"/>
        <charset val="128"/>
      </rPr>
      <t>早朝時（教育時間･行事の開始前</t>
    </r>
    <r>
      <rPr>
        <u/>
        <sz val="12"/>
        <rFont val="HGPｺﾞｼｯｸM"/>
        <family val="3"/>
        <charset val="128"/>
      </rPr>
      <t>午前８時以前</t>
    </r>
    <r>
      <rPr>
        <sz val="12"/>
        <rFont val="HGPｺﾞｼｯｸM"/>
        <family val="3"/>
        <charset val="128"/>
      </rPr>
      <t>）に実施</t>
    </r>
    <phoneticPr fontId="4"/>
  </si>
  <si>
    <r>
      <t>(</t>
    </r>
    <r>
      <rPr>
        <sz val="12"/>
        <rFont val="HGPｺﾞｼｯｸM"/>
        <family val="3"/>
        <charset val="128"/>
      </rPr>
      <t>１</t>
    </r>
    <r>
      <rPr>
        <sz val="12"/>
        <rFont val="Century"/>
        <family val="1"/>
      </rPr>
      <t>)</t>
    </r>
    <r>
      <rPr>
        <sz val="12"/>
        <rFont val="HGPｺﾞｼｯｸM"/>
        <family val="3"/>
        <charset val="128"/>
      </rPr>
      <t>　教育課程に係る教育時間</t>
    </r>
    <phoneticPr fontId="4"/>
  </si>
  <si>
    <r>
      <t xml:space="preserve">教育日数
</t>
    </r>
    <r>
      <rPr>
        <sz val="12"/>
        <rFont val="Century"/>
        <family val="1"/>
      </rPr>
      <t>(</t>
    </r>
    <r>
      <rPr>
        <sz val="12"/>
        <rFont val="HGPｺﾞｼｯｸM"/>
        <family val="3"/>
        <charset val="128"/>
      </rPr>
      <t>教育課程に係る教育･行事日数）</t>
    </r>
    <rPh sb="0" eb="2">
      <t>キョウイク</t>
    </rPh>
    <rPh sb="2" eb="3">
      <t>ビ</t>
    </rPh>
    <rPh sb="3" eb="4">
      <t>スウ</t>
    </rPh>
    <rPh sb="6" eb="8">
      <t>キョウイク</t>
    </rPh>
    <rPh sb="8" eb="10">
      <t>カテイ</t>
    </rPh>
    <rPh sb="11" eb="12">
      <t>カカワ</t>
    </rPh>
    <rPh sb="13" eb="15">
      <t>キョウイク</t>
    </rPh>
    <rPh sb="16" eb="18">
      <t>ギョウジ</t>
    </rPh>
    <rPh sb="18" eb="20">
      <t>ニッスウ</t>
    </rPh>
    <phoneticPr fontId="4"/>
  </si>
  <si>
    <t>教育（開園）日数（上表最下段の太枠囲い欄）</t>
    <rPh sb="0" eb="2">
      <t>キョウイク</t>
    </rPh>
    <rPh sb="3" eb="5">
      <t>カイエン</t>
    </rPh>
    <rPh sb="6" eb="8">
      <t>ニッスウ</t>
    </rPh>
    <rPh sb="9" eb="11">
      <t>ジョウヒョウ</t>
    </rPh>
    <rPh sb="11" eb="13">
      <t>サイカ</t>
    </rPh>
    <rPh sb="13" eb="14">
      <t>ダン</t>
    </rPh>
    <rPh sb="15" eb="17">
      <t>フトワク</t>
    </rPh>
    <rPh sb="17" eb="18">
      <t>カコ</t>
    </rPh>
    <rPh sb="19" eb="20">
      <t>ラン</t>
    </rPh>
    <phoneticPr fontId="4"/>
  </si>
  <si>
    <r>
      <t>←教育時間･行事の終了後に，</t>
    </r>
    <r>
      <rPr>
        <b/>
        <sz val="14"/>
        <rFont val="HGPｺﾞｼｯｸM"/>
        <family val="3"/>
        <charset val="128"/>
      </rPr>
      <t>２時間以上</t>
    </r>
    <r>
      <rPr>
        <sz val="14"/>
        <rFont val="HGPｺﾞｼｯｸM"/>
        <family val="3"/>
        <charset val="128"/>
      </rPr>
      <t>，預かり保育を実施した日数を記載してください。</t>
    </r>
    <rPh sb="6" eb="8">
      <t>ギョウジ</t>
    </rPh>
    <phoneticPr fontId="4"/>
  </si>
  <si>
    <r>
      <t>←</t>
    </r>
    <r>
      <rPr>
        <b/>
        <sz val="14"/>
        <rFont val="HGPｺﾞｼｯｸM"/>
        <family val="3"/>
        <charset val="128"/>
      </rPr>
      <t>教育時間･行事の開始前，午前８時以前</t>
    </r>
    <r>
      <rPr>
        <sz val="14"/>
        <rFont val="HGPｺﾞｼｯｸM"/>
        <family val="3"/>
        <charset val="128"/>
      </rPr>
      <t>（午前８時を含む。以下同じ。）から預かり保育を実施した日数を記載してください。</t>
    </r>
    <rPh sb="6" eb="8">
      <t>ギョウジ</t>
    </rPh>
    <phoneticPr fontId="4"/>
  </si>
  <si>
    <r>
      <t>←教育時間･行事の終了後に，</t>
    </r>
    <r>
      <rPr>
        <b/>
        <sz val="14"/>
        <rFont val="HGPｺﾞｼｯｸM"/>
        <family val="3"/>
        <charset val="128"/>
      </rPr>
      <t>２時間以上</t>
    </r>
    <r>
      <rPr>
        <sz val="14"/>
        <rFont val="HGPｺﾞｼｯｸM"/>
        <family val="3"/>
        <charset val="128"/>
      </rPr>
      <t>，預かり保育を受けた園児数を記載してください。</t>
    </r>
    <rPh sb="6" eb="8">
      <t>ギョウジ</t>
    </rPh>
    <phoneticPr fontId="4"/>
  </si>
  <si>
    <r>
      <t>年間の教育</t>
    </r>
    <r>
      <rPr>
        <sz val="12"/>
        <rFont val="Century"/>
        <family val="1"/>
      </rPr>
      <t>(</t>
    </r>
    <r>
      <rPr>
        <sz val="12"/>
        <rFont val="HGPｺﾞｼｯｸM"/>
        <family val="3"/>
        <charset val="128"/>
      </rPr>
      <t>園児登園</t>
    </r>
    <r>
      <rPr>
        <sz val="12"/>
        <rFont val="Century"/>
        <family val="1"/>
      </rPr>
      <t>)</t>
    </r>
    <r>
      <rPr>
        <sz val="12"/>
        <rFont val="HGPｺﾞｼｯｸM"/>
        <family val="3"/>
        <charset val="128"/>
      </rPr>
      <t>日数</t>
    </r>
    <rPh sb="3" eb="5">
      <t>キョウイク</t>
    </rPh>
    <phoneticPr fontId="4"/>
  </si>
  <si>
    <t>年間教育時間</t>
    <rPh sb="2" eb="4">
      <t>キョウイク</t>
    </rPh>
    <phoneticPr fontId="4"/>
  </si>
  <si>
    <t>人件費（兼任職員分）</t>
    <rPh sb="4" eb="6">
      <t>ケンニン</t>
    </rPh>
    <phoneticPr fontId="4"/>
  </si>
  <si>
    <t>預かり保育専任･
幼稚園業務との兼任の別</t>
    <rPh sb="0" eb="1">
      <t>アズ</t>
    </rPh>
    <rPh sb="3" eb="5">
      <t>ホイク</t>
    </rPh>
    <rPh sb="9" eb="12">
      <t>ヨウチエン</t>
    </rPh>
    <rPh sb="12" eb="14">
      <t>ギョウム</t>
    </rPh>
    <rPh sb="16" eb="18">
      <t>ケンニン</t>
    </rPh>
    <phoneticPr fontId="4"/>
  </si>
  <si>
    <t>兼任</t>
    <rPh sb="0" eb="2">
      <t>ケンニン</t>
    </rPh>
    <phoneticPr fontId="4"/>
  </si>
  <si>
    <t>兼任で預かり保育に</t>
    <rPh sb="0" eb="2">
      <t>ケンニン</t>
    </rPh>
    <phoneticPr fontId="4"/>
  </si>
  <si>
    <t>②園児割と③時間延長割の合計額</t>
    <phoneticPr fontId="4"/>
  </si>
  <si>
    <t>④休業日割と⑤早朝割の合計額</t>
    <phoneticPr fontId="4"/>
  </si>
  <si>
    <t>①幼稚園割から⑤早朝割までの合計額</t>
    <phoneticPr fontId="4"/>
  </si>
  <si>
    <t>　なお，教育研究費又は管理経費を宮城県の補助金の対象経費とする場合は，当該経費（教育研究費又は管理経費）をこの補助金の対象経費とすることはできません。</t>
    <phoneticPr fontId="4"/>
  </si>
  <si>
    <t>※　宮城県の預かり保育に対する補助金を受けている園は，②園児割と③時間延長割を人件費に充てることはできません。（④休業日割と⑤早朝割は人件費に充てることができます。）</t>
    <phoneticPr fontId="4"/>
  </si>
  <si>
    <r>
      <t>※２　</t>
    </r>
    <r>
      <rPr>
        <u/>
        <sz val="14"/>
        <rFont val="HGPｺﾞｼｯｸM"/>
        <family val="3"/>
        <charset val="128"/>
      </rPr>
      <t>時間延長割は，年度</t>
    </r>
    <r>
      <rPr>
        <u/>
        <sz val="14"/>
        <color indexed="10"/>
        <rFont val="HGPｺﾞｼｯｸM"/>
        <family val="3"/>
        <charset val="128"/>
      </rPr>
      <t>当初の申請時の実施計画書</t>
    </r>
    <r>
      <rPr>
        <u/>
        <sz val="14"/>
        <rFont val="HGPｺﾞｼｯｸM"/>
        <family val="3"/>
        <charset val="128"/>
      </rPr>
      <t>（様式第２号）において，</t>
    </r>
    <r>
      <rPr>
        <u/>
        <sz val="14"/>
        <color indexed="10"/>
        <rFont val="HGPｺﾞｼｯｸM"/>
        <family val="3"/>
        <charset val="128"/>
      </rPr>
      <t>17時30分又は18時30分を超えて通常時の預かり保育を実施するとした幼稚園が対象</t>
    </r>
    <r>
      <rPr>
        <sz val="14"/>
        <rFont val="HGPｺﾞｼｯｸM"/>
        <family val="3"/>
        <charset val="128"/>
      </rPr>
      <t>となります。ただし，宮城県の補助，「一日平均預かり保育時間が5時間以上」の加算措置を受けている園は対象となりませんのでご注意ください。
　補助単価は，</t>
    </r>
    <r>
      <rPr>
        <u/>
        <sz val="14"/>
        <rFont val="HGPｺﾞｼｯｸM"/>
        <family val="3"/>
        <charset val="128"/>
      </rPr>
      <t>17時30分を超えて預かり保育を実施した一月ごとに3,000円(18時30分を超えて実施した場合は6,000円)</t>
    </r>
    <r>
      <rPr>
        <sz val="14"/>
        <rFont val="HGPｺﾞｼｯｸM"/>
        <family val="3"/>
        <charset val="128"/>
      </rPr>
      <t>です。実施月数は，</t>
    </r>
    <r>
      <rPr>
        <u/>
        <sz val="14"/>
        <rFont val="HGPｺﾞｼｯｸM"/>
        <family val="3"/>
        <charset val="128"/>
      </rPr>
      <t>実際に17時30分又は18時30分を超えて利用があった月数</t>
    </r>
    <r>
      <rPr>
        <sz val="14"/>
        <rFont val="HGPｺﾞｼｯｸM"/>
        <family val="3"/>
        <charset val="128"/>
      </rPr>
      <t>を記載します。（17時30分又は18時30分を超える利用がない月は計上できません。）</t>
    </r>
    <rPh sb="10" eb="12">
      <t>ネンド</t>
    </rPh>
    <rPh sb="12" eb="14">
      <t>トウショ</t>
    </rPh>
    <rPh sb="51" eb="52">
      <t>コ</t>
    </rPh>
    <rPh sb="54" eb="56">
      <t>ツウジョウ</t>
    </rPh>
    <rPh sb="56" eb="57">
      <t>トキ</t>
    </rPh>
    <rPh sb="91" eb="93">
      <t>ホジョ</t>
    </rPh>
    <rPh sb="235" eb="236">
      <t>コ</t>
    </rPh>
    <rPh sb="238" eb="240">
      <t>リヨウ</t>
    </rPh>
    <rPh sb="269" eb="270">
      <t>コ</t>
    </rPh>
    <rPh sb="272" eb="274">
      <t>リヨウ</t>
    </rPh>
    <rPh sb="277" eb="278">
      <t>ゲツ</t>
    </rPh>
    <rPh sb="279" eb="281">
      <t>ケイジョウ</t>
    </rPh>
    <phoneticPr fontId="4"/>
  </si>
  <si>
    <r>
      <t>※　７月及び８月中の，土日を除いた休業日</t>
    </r>
    <r>
      <rPr>
        <sz val="12"/>
        <rFont val="Century"/>
        <family val="1"/>
      </rPr>
      <t>(</t>
    </r>
    <r>
      <rPr>
        <sz val="12"/>
        <rFont val="HGPｺﾞｼｯｸM"/>
        <family val="3"/>
        <charset val="128"/>
      </rPr>
      <t>＝</t>
    </r>
    <r>
      <rPr>
        <sz val="12"/>
        <rFont val="Century"/>
        <family val="1"/>
      </rPr>
      <t xml:space="preserve"> </t>
    </r>
    <r>
      <rPr>
        <sz val="12"/>
        <rFont val="HGPｺﾞｼｯｸM"/>
        <family val="3"/>
        <charset val="128"/>
      </rPr>
      <t>夏季休業期間中</t>
    </r>
    <r>
      <rPr>
        <sz val="12"/>
        <rFont val="Century"/>
        <family val="1"/>
      </rPr>
      <t>)</t>
    </r>
    <r>
      <rPr>
        <sz val="12"/>
        <rFont val="HGPｺﾞｼｯｸM"/>
        <family val="3"/>
        <charset val="128"/>
      </rPr>
      <t>に，１日２時間以上，かつ</t>
    </r>
    <r>
      <rPr>
        <sz val="12"/>
        <rFont val="Century"/>
        <family val="1"/>
      </rPr>
      <t>10</t>
    </r>
    <r>
      <rPr>
        <sz val="12"/>
        <rFont val="HGPｺﾞｼｯｸM"/>
        <family val="3"/>
        <charset val="128"/>
      </rPr>
      <t>日以上預かり保育を実施する園が対象</t>
    </r>
    <rPh sb="3" eb="4">
      <t>ガツ</t>
    </rPh>
    <rPh sb="4" eb="5">
      <t>オヨ</t>
    </rPh>
    <rPh sb="7" eb="8">
      <t>ガツ</t>
    </rPh>
    <rPh sb="8" eb="9">
      <t>チュウ</t>
    </rPh>
    <rPh sb="60" eb="62">
      <t>タイショウ</t>
    </rPh>
    <phoneticPr fontId="4"/>
  </si>
  <si>
    <r>
      <t>※　「免許・資格」欄には，幼稚園教諭免許または保育士資格を有する方に「有」，有しない方に「無」と記入します。無資格の方の場合は，備考欄には預かり保育を担当する区分（早朝時・通常時・休業日）を記入してください。
※「専任・兼任の別」欄には，</t>
    </r>
    <r>
      <rPr>
        <u/>
        <sz val="12"/>
        <rFont val="HGPｺﾞｼｯｸM"/>
        <family val="3"/>
        <charset val="128"/>
      </rPr>
      <t>預かり保育業務のみに従事する（幼稚園業務に従事しない）職員は「専任」</t>
    </r>
    <r>
      <rPr>
        <sz val="12"/>
        <rFont val="HGPｺﾞｼｯｸM"/>
        <family val="3"/>
        <charset val="128"/>
      </rPr>
      <t>と，</t>
    </r>
    <r>
      <rPr>
        <u/>
        <sz val="12"/>
        <rFont val="HGPｺﾞｼｯｸM"/>
        <family val="3"/>
        <charset val="128"/>
      </rPr>
      <t>預かり保育業務と幼稚園業務のいずれにも従事する職員は「兼任」</t>
    </r>
    <r>
      <rPr>
        <sz val="12"/>
        <rFont val="HGPｺﾞｼｯｸM"/>
        <family val="3"/>
        <charset val="128"/>
      </rPr>
      <t>と記入します。</t>
    </r>
    <rPh sb="6" eb="8">
      <t>シカク</t>
    </rPh>
    <rPh sb="13" eb="16">
      <t>ヨウチエン</t>
    </rPh>
    <rPh sb="16" eb="18">
      <t>キョウユ</t>
    </rPh>
    <rPh sb="18" eb="20">
      <t>メンキョ</t>
    </rPh>
    <rPh sb="23" eb="26">
      <t>ホイクシ</t>
    </rPh>
    <rPh sb="26" eb="28">
      <t>シカク</t>
    </rPh>
    <rPh sb="35" eb="36">
      <t>アリ</t>
    </rPh>
    <rPh sb="38" eb="39">
      <t>ユウ</t>
    </rPh>
    <rPh sb="42" eb="43">
      <t>カタ</t>
    </rPh>
    <rPh sb="45" eb="46">
      <t>ム</t>
    </rPh>
    <rPh sb="54" eb="57">
      <t>ムシカク</t>
    </rPh>
    <rPh sb="58" eb="59">
      <t>カタ</t>
    </rPh>
    <rPh sb="60" eb="62">
      <t>バアイ</t>
    </rPh>
    <rPh sb="64" eb="66">
      <t>ビコウ</t>
    </rPh>
    <rPh sb="66" eb="67">
      <t>ラン</t>
    </rPh>
    <rPh sb="69" eb="70">
      <t>アズ</t>
    </rPh>
    <rPh sb="72" eb="74">
      <t>ホイク</t>
    </rPh>
    <rPh sb="75" eb="77">
      <t>タントウ</t>
    </rPh>
    <rPh sb="79" eb="81">
      <t>クブン</t>
    </rPh>
    <rPh sb="82" eb="84">
      <t>ソウチョウ</t>
    </rPh>
    <rPh sb="84" eb="85">
      <t>ジ</t>
    </rPh>
    <rPh sb="86" eb="88">
      <t>ツウジョウ</t>
    </rPh>
    <rPh sb="88" eb="89">
      <t>ジ</t>
    </rPh>
    <rPh sb="90" eb="93">
      <t>キュウギョウビ</t>
    </rPh>
    <rPh sb="95" eb="97">
      <t>キニュウ</t>
    </rPh>
    <rPh sb="186" eb="188">
      <t>キニュウ</t>
    </rPh>
    <phoneticPr fontId="4"/>
  </si>
  <si>
    <r>
      <t>※　補助対象経費と補助額</t>
    </r>
    <r>
      <rPr>
        <sz val="14"/>
        <rFont val="Century"/>
        <family val="1"/>
      </rPr>
      <t>(</t>
    </r>
    <r>
      <rPr>
        <sz val="14"/>
        <rFont val="HGPｺﾞｼｯｸM"/>
        <family val="3"/>
        <charset val="128"/>
      </rPr>
      <t>交付上限額</t>
    </r>
    <r>
      <rPr>
        <sz val="14"/>
        <rFont val="Century"/>
        <family val="1"/>
      </rPr>
      <t>)</t>
    </r>
    <r>
      <rPr>
        <sz val="14"/>
        <rFont val="HGPｺﾞｼｯｸM"/>
        <family val="3"/>
        <charset val="128"/>
      </rPr>
      <t>のいずれか低い方の額が，補助金交付申請額となります。</t>
    </r>
    <phoneticPr fontId="4"/>
  </si>
  <si>
    <t>＋</t>
    <phoneticPr fontId="4"/>
  </si>
  <si>
    <r>
      <t>④　宮城県の「休業日預かり保育</t>
    </r>
    <r>
      <rPr>
        <sz val="12"/>
        <rFont val="Century"/>
        <family val="1"/>
      </rPr>
      <t>(</t>
    </r>
    <r>
      <rPr>
        <sz val="12"/>
        <rFont val="HGPｺﾞｼｯｸM"/>
        <family val="3"/>
        <charset val="128"/>
      </rPr>
      <t>※</t>
    </r>
    <r>
      <rPr>
        <sz val="12"/>
        <rFont val="Century"/>
        <family val="1"/>
      </rPr>
      <t>)</t>
    </r>
    <r>
      <rPr>
        <sz val="12"/>
        <rFont val="HGPｺﾞｼｯｸM"/>
        <family val="3"/>
        <charset val="128"/>
      </rPr>
      <t>」の補助対象となっているか</t>
    </r>
    <phoneticPr fontId="4"/>
  </si>
  <si>
    <r>
      <t>※　長期休業日を除く休業日に，１日２時間以上，かつ年間</t>
    </r>
    <r>
      <rPr>
        <sz val="12"/>
        <rFont val="Century"/>
        <family val="1"/>
      </rPr>
      <t>19</t>
    </r>
    <r>
      <rPr>
        <sz val="12"/>
        <rFont val="HGPｺﾞｼｯｸM"/>
        <family val="3"/>
        <charset val="128"/>
      </rPr>
      <t>日以上預かり保育を実施する園が対象</t>
    </r>
    <rPh sb="2" eb="4">
      <t>チョウキ</t>
    </rPh>
    <rPh sb="4" eb="6">
      <t>キュウギョウ</t>
    </rPh>
    <rPh sb="6" eb="7">
      <t>ヒ</t>
    </rPh>
    <rPh sb="25" eb="27">
      <t>ネンカン</t>
    </rPh>
    <rPh sb="44" eb="46">
      <t>タイショウ</t>
    </rPh>
    <phoneticPr fontId="4"/>
  </si>
  <si>
    <t>⑤　上記④が「なっている」場合は，宮城県の補助額のうち休業日預かり保育に係る加算額を記入すること</t>
    <rPh sb="2" eb="4">
      <t>ジョウキ</t>
    </rPh>
    <rPh sb="13" eb="15">
      <t>バアイ</t>
    </rPh>
    <rPh sb="17" eb="20">
      <t>ミヤギケン</t>
    </rPh>
    <rPh sb="21" eb="23">
      <t>ホジョ</t>
    </rPh>
    <rPh sb="23" eb="24">
      <t>ガク</t>
    </rPh>
    <rPh sb="36" eb="37">
      <t>カカ</t>
    </rPh>
    <rPh sb="38" eb="41">
      <t>カサンガク</t>
    </rPh>
    <rPh sb="42" eb="44">
      <t>キニュウ</t>
    </rPh>
    <phoneticPr fontId="4"/>
  </si>
  <si>
    <t>有</t>
    <rPh sb="0" eb="1">
      <t>アリ</t>
    </rPh>
    <phoneticPr fontId="4"/>
  </si>
  <si>
    <r>
      <t>H26</t>
    </r>
    <r>
      <rPr>
        <sz val="12"/>
        <rFont val="ＭＳ Ｐ明朝"/>
        <family val="1"/>
        <charset val="128"/>
      </rPr>
      <t>年度の各月日数</t>
    </r>
    <rPh sb="3" eb="4">
      <t>ネン</t>
    </rPh>
    <rPh sb="4" eb="5">
      <t>ド</t>
    </rPh>
    <rPh sb="6" eb="8">
      <t>カクツキ</t>
    </rPh>
    <rPh sb="8" eb="10">
      <t>ニッスウ</t>
    </rPh>
    <phoneticPr fontId="4"/>
  </si>
  <si>
    <t>時間</t>
    <phoneticPr fontId="4"/>
  </si>
  <si>
    <t>１日当りの教育時間</t>
    <phoneticPr fontId="4"/>
  </si>
  <si>
    <t>従事する職員の人数</t>
    <phoneticPr fontId="4"/>
  </si>
  <si>
    <t>日々</t>
    <phoneticPr fontId="4"/>
  </si>
  <si>
    <t>計</t>
    <phoneticPr fontId="4"/>
  </si>
  <si>
    <t>物件費あん分率</t>
    <phoneticPr fontId="4"/>
  </si>
  <si>
    <t>＝</t>
    <phoneticPr fontId="4"/>
  </si>
  <si>
    <t>人件費等あん分率</t>
    <phoneticPr fontId="4"/>
  </si>
  <si>
    <t>×</t>
    <phoneticPr fontId="4"/>
  </si>
  <si>
    <t>←小数第３位を切り捨て</t>
    <rPh sb="1" eb="3">
      <t>ショウスウ</t>
    </rPh>
    <rPh sb="3" eb="4">
      <t>ダイ</t>
    </rPh>
    <rPh sb="5" eb="6">
      <t>イ</t>
    </rPh>
    <rPh sb="7" eb="8">
      <t>キ</t>
    </rPh>
    <rPh sb="9" eb="10">
      <t>ス</t>
    </rPh>
    <phoneticPr fontId="4"/>
  </si>
  <si>
    <t>学校法人立の幼稚園又は幼保連携型認定こども園</t>
    <rPh sb="0" eb="2">
      <t>ガッコウ</t>
    </rPh>
    <rPh sb="2" eb="4">
      <t>ホウジン</t>
    </rPh>
    <rPh sb="4" eb="5">
      <t>リツ</t>
    </rPh>
    <rPh sb="6" eb="8">
      <t>ヨウチ</t>
    </rPh>
    <rPh sb="8" eb="9">
      <t>エン</t>
    </rPh>
    <rPh sb="9" eb="10">
      <t>マタ</t>
    </rPh>
    <rPh sb="11" eb="12">
      <t>ヨウ</t>
    </rPh>
    <rPh sb="12" eb="13">
      <t>ホ</t>
    </rPh>
    <rPh sb="13" eb="16">
      <t>レンケイガタ</t>
    </rPh>
    <rPh sb="16" eb="18">
      <t>ニンテイ</t>
    </rPh>
    <rPh sb="21" eb="22">
      <t>エン</t>
    </rPh>
    <phoneticPr fontId="4"/>
  </si>
  <si>
    <t>算出係数</t>
  </si>
  <si>
    <t>７名以上</t>
  </si>
  <si>
    <t>４名以上　６名以下</t>
  </si>
  <si>
    <t>２名以上　３名以下</t>
  </si>
  <si>
    <t>開園時間</t>
    <rPh sb="0" eb="2">
      <t>カイエン</t>
    </rPh>
    <rPh sb="2" eb="4">
      <t>ジカン</t>
    </rPh>
    <phoneticPr fontId="4"/>
  </si>
  <si>
    <t>日数（※１）</t>
    <rPh sb="0" eb="2">
      <t>ニッスウ</t>
    </rPh>
    <phoneticPr fontId="4"/>
  </si>
  <si>
    <t>補助対象経費（※３）</t>
    <rPh sb="0" eb="2">
      <t>ホジョ</t>
    </rPh>
    <rPh sb="2" eb="4">
      <t>タイショウ</t>
    </rPh>
    <rPh sb="4" eb="6">
      <t>ケイヒ</t>
    </rPh>
    <phoneticPr fontId="4"/>
  </si>
  <si>
    <t>交付申請額（※４）</t>
    <rPh sb="0" eb="2">
      <t>コウフ</t>
    </rPh>
    <rPh sb="2" eb="4">
      <t>シンセイ</t>
    </rPh>
    <rPh sb="4" eb="5">
      <t>ガク</t>
    </rPh>
    <phoneticPr fontId="4"/>
  </si>
  <si>
    <t>※４　補助対象経費と合計(交付上限額)のいずれか低い方の額が，補助金交付申請額となります。</t>
    <rPh sb="10" eb="12">
      <t>ゴウケイ</t>
    </rPh>
    <phoneticPr fontId="4"/>
  </si>
  <si>
    <t>様式第９号（第11条関係）</t>
    <rPh sb="6" eb="7">
      <t>ダイ</t>
    </rPh>
    <rPh sb="9" eb="10">
      <t>ジョウ</t>
    </rPh>
    <rPh sb="10" eb="12">
      <t>カンケイ</t>
    </rPh>
    <phoneticPr fontId="4"/>
  </si>
  <si>
    <r>
      <t>←</t>
    </r>
    <r>
      <rPr>
        <b/>
        <sz val="12"/>
        <rFont val="HGPｺﾞｼｯｸM"/>
        <family val="3"/>
        <charset val="128"/>
      </rPr>
      <t>午前８時以前から</t>
    </r>
    <r>
      <rPr>
        <sz val="12"/>
        <rFont val="HGPｺﾞｼｯｸM"/>
        <family val="3"/>
        <charset val="128"/>
      </rPr>
      <t>預かり保育を受けた園児数を記載してください。</t>
    </r>
    <r>
      <rPr>
        <sz val="12"/>
        <rFont val="HGPｺﾞｼｯｸM"/>
        <family val="3"/>
        <charset val="128"/>
      </rPr>
      <t>ただし，同一日に早朝時と通常時の両方の預かり保育を受けた園児は，</t>
    </r>
    <r>
      <rPr>
        <b/>
        <sz val="12"/>
        <rFont val="HGPｺﾞｼｯｸM"/>
        <family val="3"/>
        <charset val="128"/>
      </rPr>
      <t>通常時のみに計上</t>
    </r>
    <r>
      <rPr>
        <sz val="12"/>
        <rFont val="HGPｺﾞｼｯｸM"/>
        <family val="3"/>
        <charset val="128"/>
      </rPr>
      <t>してください。</t>
    </r>
    <rPh sb="35" eb="37">
      <t>ドウイツ</t>
    </rPh>
    <rPh sb="37" eb="38">
      <t>ビ</t>
    </rPh>
    <rPh sb="39" eb="41">
      <t>ソウチョウ</t>
    </rPh>
    <rPh sb="41" eb="42">
      <t>ジ</t>
    </rPh>
    <rPh sb="43" eb="45">
      <t>ツウジョウ</t>
    </rPh>
    <rPh sb="45" eb="46">
      <t>ジ</t>
    </rPh>
    <rPh sb="47" eb="49">
      <t>リョウホウ</t>
    </rPh>
    <rPh sb="50" eb="51">
      <t>アズ</t>
    </rPh>
    <rPh sb="53" eb="55">
      <t>ホイク</t>
    </rPh>
    <rPh sb="56" eb="57">
      <t>ウ</t>
    </rPh>
    <rPh sb="59" eb="61">
      <t>エンジ</t>
    </rPh>
    <rPh sb="63" eb="65">
      <t>ツウジョウ</t>
    </rPh>
    <rPh sb="65" eb="66">
      <t>ジ</t>
    </rPh>
    <rPh sb="69" eb="71">
      <t>ケイジョウ</t>
    </rPh>
    <phoneticPr fontId="4"/>
  </si>
  <si>
    <t>合計（交付上限額）千円未満切上げ</t>
    <rPh sb="0" eb="1">
      <t>ア</t>
    </rPh>
    <rPh sb="1" eb="2">
      <t>ケイ</t>
    </rPh>
    <rPh sb="3" eb="5">
      <t>コウフ</t>
    </rPh>
    <rPh sb="5" eb="8">
      <t>ジョウゲンガク</t>
    </rPh>
    <rPh sb="9" eb="11">
      <t>センエン</t>
    </rPh>
    <rPh sb="11" eb="13">
      <t>ミマン</t>
    </rPh>
    <rPh sb="13" eb="15">
      <t>キリアゲ</t>
    </rPh>
    <phoneticPr fontId="4"/>
  </si>
  <si>
    <t>月</t>
    <rPh sb="0" eb="1">
      <t>ツキ</t>
    </rPh>
    <phoneticPr fontId="4"/>
  </si>
  <si>
    <t>（１）年度当初の協定書の受入れ人数合計</t>
    <rPh sb="3" eb="4">
      <t>ネン</t>
    </rPh>
    <rPh sb="4" eb="5">
      <t>ド</t>
    </rPh>
    <rPh sb="5" eb="7">
      <t>トウショ</t>
    </rPh>
    <rPh sb="8" eb="11">
      <t>キョウテイショ</t>
    </rPh>
    <rPh sb="12" eb="14">
      <t>ウケイレ</t>
    </rPh>
    <rPh sb="15" eb="17">
      <t>ニンズウ</t>
    </rPh>
    <rPh sb="17" eb="18">
      <t>ゴウ</t>
    </rPh>
    <rPh sb="18" eb="19">
      <t>ケイ</t>
    </rPh>
    <phoneticPr fontId="4"/>
  </si>
  <si>
    <t>人</t>
    <rPh sb="0" eb="1">
      <t>ニン</t>
    </rPh>
    <phoneticPr fontId="4"/>
  </si>
  <si>
    <t>適用される算出係数</t>
    <rPh sb="0" eb="2">
      <t>テキヨウ</t>
    </rPh>
    <rPh sb="5" eb="7">
      <t>サンシュツ</t>
    </rPh>
    <rPh sb="7" eb="9">
      <t>ケイスウ</t>
    </rPh>
    <phoneticPr fontId="4"/>
  </si>
  <si>
    <t>□</t>
  </si>
  <si>
    <t>無</t>
    <rPh sb="0" eb="1">
      <t>ナシ</t>
    </rPh>
    <phoneticPr fontId="4"/>
  </si>
  <si>
    <t>⇒有の場合は下表と（３）に、無の場合は（３）のみ記入してください。</t>
    <rPh sb="1" eb="2">
      <t>アリ</t>
    </rPh>
    <rPh sb="3" eb="5">
      <t>バアイ</t>
    </rPh>
    <rPh sb="6" eb="8">
      <t>カヒョウ</t>
    </rPh>
    <rPh sb="14" eb="15">
      <t>ナ</t>
    </rPh>
    <rPh sb="16" eb="18">
      <t>バアイ</t>
    </rPh>
    <rPh sb="24" eb="26">
      <t>キニュウ</t>
    </rPh>
    <phoneticPr fontId="4"/>
  </si>
  <si>
    <t>適用月</t>
    <rPh sb="0" eb="2">
      <t>テキヨウ</t>
    </rPh>
    <rPh sb="2" eb="3">
      <t>ツキ</t>
    </rPh>
    <phoneticPr fontId="4"/>
  </si>
  <si>
    <t>対象期間（ヶ月）※３月起点</t>
    <rPh sb="0" eb="2">
      <t>タイショウ</t>
    </rPh>
    <rPh sb="2" eb="4">
      <t>キカン</t>
    </rPh>
    <rPh sb="6" eb="7">
      <t>ゲツ</t>
    </rPh>
    <rPh sb="10" eb="11">
      <t>ツキ</t>
    </rPh>
    <rPh sb="11" eb="13">
      <t>キテン</t>
    </rPh>
    <phoneticPr fontId="4"/>
  </si>
  <si>
    <t>（３）交付申請額</t>
    <rPh sb="3" eb="5">
      <t>コウフ</t>
    </rPh>
    <rPh sb="5" eb="7">
      <t>シンセイ</t>
    </rPh>
    <rPh sb="7" eb="8">
      <t>ガク</t>
    </rPh>
    <phoneticPr fontId="4"/>
  </si>
  <si>
    <t>×算出係数（※２）</t>
    <rPh sb="1" eb="3">
      <t>サンシュツ</t>
    </rPh>
    <rPh sb="3" eb="5">
      <t>ケイスウ</t>
    </rPh>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</si>
  <si>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</si>
  <si>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</si>
  <si>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</si>
  <si>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</si>
  <si>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</si>
  <si>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</si>
  <si>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10月</t>
    <rPh sb="2" eb="3">
      <t>ツキ</t>
    </rPh>
    <phoneticPr fontId="4"/>
  </si>
  <si>
    <t>11月</t>
    <rPh sb="2" eb="3">
      <t>ツキ</t>
    </rPh>
    <phoneticPr fontId="4"/>
  </si>
  <si>
    <t>12月</t>
    <rPh sb="2" eb="3">
      <t>ツキ</t>
    </rPh>
    <phoneticPr fontId="4"/>
  </si>
  <si>
    <t>１月</t>
    <rPh sb="1" eb="2">
      <t>ツキ</t>
    </rPh>
    <phoneticPr fontId="4"/>
  </si>
  <si>
    <t>２月</t>
    <rPh sb="1" eb="2">
      <t>ツキ</t>
    </rPh>
    <phoneticPr fontId="4"/>
  </si>
  <si>
    <t>３月</t>
    <rPh sb="1" eb="2">
      <t>ツキ</t>
    </rPh>
    <phoneticPr fontId="4"/>
  </si>
  <si>
    <t>※２　算出係数は，右表のとおり協定書の受入人数に応じて適用します。</t>
    <rPh sb="3" eb="5">
      <t>サンシュツ</t>
    </rPh>
    <rPh sb="5" eb="7">
      <t>ケイスウ</t>
    </rPh>
    <rPh sb="9" eb="10">
      <t>ミギ</t>
    </rPh>
    <rPh sb="10" eb="11">
      <t>ヒョウ</t>
    </rPh>
    <rPh sb="15" eb="18">
      <t>キョウテイショ</t>
    </rPh>
    <rPh sb="19" eb="21">
      <t>ウケイレ</t>
    </rPh>
    <rPh sb="21" eb="23">
      <t>ニンズウ</t>
    </rPh>
    <rPh sb="24" eb="25">
      <t>オウ</t>
    </rPh>
    <rPh sb="27" eb="29">
      <t>テキヨウ</t>
    </rPh>
    <phoneticPr fontId="4"/>
  </si>
  <si>
    <r>
      <t>　</t>
    </r>
    <r>
      <rPr>
        <u/>
        <sz val="14"/>
        <rFont val="HGPｺﾞｼｯｸM"/>
        <family val="3"/>
        <charset val="128"/>
      </rPr>
      <t>補助金（交付申請額）に充てることのできなかった経費</t>
    </r>
    <r>
      <rPr>
        <sz val="14"/>
        <rFont val="HGPｺﾞｼｯｸM"/>
        <family val="3"/>
        <charset val="128"/>
      </rPr>
      <t>です。</t>
    </r>
    <rPh sb="1" eb="3">
      <t>ホジョ</t>
    </rPh>
    <rPh sb="3" eb="4">
      <t>キン</t>
    </rPh>
    <rPh sb="5" eb="7">
      <t>コウフ</t>
    </rPh>
    <rPh sb="7" eb="9">
      <t>シンセイ</t>
    </rPh>
    <rPh sb="9" eb="10">
      <t>ガク</t>
    </rPh>
    <rPh sb="12" eb="13">
      <t>ア</t>
    </rPh>
    <rPh sb="24" eb="26">
      <t>ケイヒ</t>
    </rPh>
    <phoneticPr fontId="4"/>
  </si>
  <si>
    <r>
      <rPr>
        <b/>
        <u/>
        <sz val="14"/>
        <rFont val="HGPｺﾞｼｯｸM"/>
        <family val="3"/>
        <charset val="128"/>
      </rPr>
      <t>連携施設設定加算が対象外の場合</t>
    </r>
    <r>
      <rPr>
        <sz val="14"/>
        <rFont val="HGPｺﾞｼｯｸM"/>
        <family val="3"/>
        <charset val="128"/>
      </rPr>
      <t>は，記載の必要はございません。（認定こども園は</t>
    </r>
    <r>
      <rPr>
        <sz val="14"/>
        <rFont val="HGPｺﾞｼｯｸM"/>
        <family val="3"/>
        <charset val="128"/>
      </rPr>
      <t>連携施設設定加算は対象となりません。）</t>
    </r>
    <rPh sb="0" eb="2">
      <t>レンケイ</t>
    </rPh>
    <rPh sb="2" eb="4">
      <t>シセツ</t>
    </rPh>
    <rPh sb="4" eb="6">
      <t>セッテイ</t>
    </rPh>
    <rPh sb="6" eb="8">
      <t>カサン</t>
    </rPh>
    <rPh sb="9" eb="12">
      <t>タイショウガイ</t>
    </rPh>
    <rPh sb="13" eb="15">
      <t>バアイ</t>
    </rPh>
    <rPh sb="17" eb="19">
      <t>キサイ</t>
    </rPh>
    <rPh sb="20" eb="22">
      <t>ヒツヨウ</t>
    </rPh>
    <phoneticPr fontId="4"/>
  </si>
  <si>
    <t>（２）補助対象年度内に新たに締結又は解除した協定の有無</t>
    <rPh sb="3" eb="5">
      <t>ホジョ</t>
    </rPh>
    <rPh sb="5" eb="7">
      <t>タイショウ</t>
    </rPh>
    <rPh sb="7" eb="9">
      <t>ネンド</t>
    </rPh>
    <rPh sb="9" eb="10">
      <t>ナイ</t>
    </rPh>
    <rPh sb="11" eb="12">
      <t>アラ</t>
    </rPh>
    <rPh sb="14" eb="16">
      <t>テイケツ</t>
    </rPh>
    <rPh sb="16" eb="17">
      <t>マタ</t>
    </rPh>
    <rPh sb="18" eb="20">
      <t>カイジョ</t>
    </rPh>
    <rPh sb="22" eb="24">
      <t>キョウテイ</t>
    </rPh>
    <rPh sb="25" eb="27">
      <t>ウム</t>
    </rPh>
    <phoneticPr fontId="4"/>
  </si>
  <si>
    <t>締結・解除後の
受入れ人数合計</t>
    <rPh sb="0" eb="2">
      <t>テイケツ</t>
    </rPh>
    <rPh sb="3" eb="5">
      <t>カイジョ</t>
    </rPh>
    <rPh sb="5" eb="6">
      <t>ゴ</t>
    </rPh>
    <rPh sb="8" eb="10">
      <t>ウケイ</t>
    </rPh>
    <rPh sb="11" eb="13">
      <t>ニンズウ</t>
    </rPh>
    <rPh sb="13" eb="14">
      <t>ゴウ</t>
    </rPh>
    <rPh sb="14" eb="15">
      <t>ケイ</t>
    </rPh>
    <phoneticPr fontId="4"/>
  </si>
  <si>
    <r>
      <t xml:space="preserve">対象日数
</t>
    </r>
    <r>
      <rPr>
        <sz val="10"/>
        <rFont val="ＭＳ Ｐ明朝"/>
        <family val="1"/>
        <charset val="128"/>
      </rPr>
      <t>（11時間以上）</t>
    </r>
    <rPh sb="0" eb="2">
      <t>タイショウ</t>
    </rPh>
    <rPh sb="2" eb="4">
      <t>ニッスウ</t>
    </rPh>
    <rPh sb="8" eb="10">
      <t>ジカン</t>
    </rPh>
    <rPh sb="10" eb="12">
      <t>イジョウ</t>
    </rPh>
    <phoneticPr fontId="4"/>
  </si>
  <si>
    <r>
      <t xml:space="preserve">対象日数
</t>
    </r>
    <r>
      <rPr>
        <sz val="10"/>
        <rFont val="ＭＳ Ｐ明朝"/>
        <family val="1"/>
        <charset val="128"/>
      </rPr>
      <t>（12時間以上）</t>
    </r>
    <r>
      <rPr>
        <sz val="11"/>
        <color theme="1"/>
        <rFont val="ＭＳ Ｐゴシック"/>
        <family val="2"/>
        <charset val="128"/>
        <scheme val="minor"/>
      </rPr>
      <t/>
    </r>
    <rPh sb="0" eb="2">
      <t>タイショウ</t>
    </rPh>
    <rPh sb="2" eb="4">
      <t>ニッスウ</t>
    </rPh>
    <rPh sb="8" eb="10">
      <t>ジカン</t>
    </rPh>
    <rPh sb="10" eb="12">
      <t>イジョウ</t>
    </rPh>
    <phoneticPr fontId="4"/>
  </si>
  <si>
    <r>
      <t xml:space="preserve">対象日数
</t>
    </r>
    <r>
      <rPr>
        <sz val="10"/>
        <rFont val="ＭＳ Ｐ明朝"/>
        <family val="1"/>
        <charset val="128"/>
      </rPr>
      <t>（13時間以上）</t>
    </r>
    <r>
      <rPr>
        <sz val="11"/>
        <color theme="1"/>
        <rFont val="ＭＳ Ｐゴシック"/>
        <family val="2"/>
        <charset val="128"/>
        <scheme val="minor"/>
      </rPr>
      <t/>
    </r>
    <rPh sb="0" eb="2">
      <t>タイショウ</t>
    </rPh>
    <rPh sb="2" eb="4">
      <t>ニッスウ</t>
    </rPh>
    <rPh sb="8" eb="10">
      <t>ジカン</t>
    </rPh>
    <rPh sb="10" eb="12">
      <t>イジョウ</t>
    </rPh>
    <phoneticPr fontId="4"/>
  </si>
  <si>
    <t>補助単価</t>
    <phoneticPr fontId="4"/>
  </si>
  <si>
    <t>補助額</t>
    <phoneticPr fontId="4"/>
  </si>
  <si>
    <t>＝</t>
    <phoneticPr fontId="4"/>
  </si>
  <si>
    <t>＝</t>
    <phoneticPr fontId="4"/>
  </si>
  <si>
    <t>13時間以上
14時間未満</t>
    <rPh sb="2" eb="4">
      <t>ジカン</t>
    </rPh>
    <rPh sb="4" eb="6">
      <t>イジョウ</t>
    </rPh>
    <rPh sb="9" eb="11">
      <t>ジカン</t>
    </rPh>
    <rPh sb="11" eb="13">
      <t>ミマン</t>
    </rPh>
    <phoneticPr fontId="4"/>
  </si>
  <si>
    <t>＝</t>
    <phoneticPr fontId="4"/>
  </si>
  <si>
    <t>協定書の受入人数</t>
    <phoneticPr fontId="4"/>
  </si>
  <si>
    <t xml:space="preserve">   14時間以上実施した日数がある場合は，別途ご連絡ください。</t>
    <rPh sb="5" eb="7">
      <t>ジカン</t>
    </rPh>
    <rPh sb="7" eb="9">
      <t>イジョウ</t>
    </rPh>
    <rPh sb="9" eb="11">
      <t>ジッシ</t>
    </rPh>
    <rPh sb="13" eb="15">
      <t>ニッスウ</t>
    </rPh>
    <rPh sb="18" eb="20">
      <t>バアイ</t>
    </rPh>
    <rPh sb="22" eb="24">
      <t>ベット</t>
    </rPh>
    <rPh sb="25" eb="27">
      <t>レンラク</t>
    </rPh>
    <phoneticPr fontId="4"/>
  </si>
  <si>
    <t>11時間以上
12時間未満</t>
    <rPh sb="2" eb="4">
      <t>ジカン</t>
    </rPh>
    <rPh sb="4" eb="6">
      <t>イジョウ</t>
    </rPh>
    <rPh sb="9" eb="11">
      <t>ジカン</t>
    </rPh>
    <rPh sb="11" eb="13">
      <t>ミマン</t>
    </rPh>
    <phoneticPr fontId="4"/>
  </si>
  <si>
    <t>12時間以上
13時間未満</t>
    <rPh sb="2" eb="4">
      <t>ジカン</t>
    </rPh>
    <rPh sb="4" eb="6">
      <t>イジョウ</t>
    </rPh>
    <rPh sb="9" eb="11">
      <t>ジカン</t>
    </rPh>
    <rPh sb="11" eb="13">
      <t>ミマン</t>
    </rPh>
    <phoneticPr fontId="4"/>
  </si>
  <si>
    <r>
      <t>※３　連携施設設定加算の対象経費に充てることのできる経費は，</t>
    </r>
    <r>
      <rPr>
        <u/>
        <sz val="14"/>
        <rFont val="HGPｺﾞｼｯｸM"/>
        <family val="3"/>
        <charset val="128"/>
      </rPr>
      <t>「7　補助対象経費」の合計のうち，</t>
    </r>
    <rPh sb="3" eb="5">
      <t>レンケイ</t>
    </rPh>
    <rPh sb="5" eb="7">
      <t>シセツ</t>
    </rPh>
    <rPh sb="7" eb="9">
      <t>セッテイ</t>
    </rPh>
    <rPh sb="9" eb="11">
      <t>カサン</t>
    </rPh>
    <rPh sb="12" eb="14">
      <t>タイショウ</t>
    </rPh>
    <rPh sb="14" eb="16">
      <t>ケイヒ</t>
    </rPh>
    <rPh sb="17" eb="18">
      <t>ア</t>
    </rPh>
    <rPh sb="26" eb="28">
      <t>ケイヒ</t>
    </rPh>
    <rPh sb="33" eb="35">
      <t>ホジョ</t>
    </rPh>
    <rPh sb="35" eb="37">
      <t>タイショウ</t>
    </rPh>
    <rPh sb="37" eb="39">
      <t>ケイヒ</t>
    </rPh>
    <rPh sb="41" eb="43">
      <t>ゴウケイ</t>
    </rPh>
    <phoneticPr fontId="4"/>
  </si>
  <si>
    <t>令和</t>
    <rPh sb="0" eb="2">
      <t>レイワ</t>
    </rPh>
    <phoneticPr fontId="4"/>
  </si>
  <si>
    <t>←宮城県の「休業日預かり保育」の対象となる場合は，０日と記載してください。（下段に記載）</t>
    <phoneticPr fontId="4"/>
  </si>
  <si>
    <r>
      <t xml:space="preserve">←宮城県の「長期休業日預かり保育」の対象となる場合は，７月と８月の夏休み中の実施日数は除いて合計してください。（上段に記載）
</t>
    </r>
    <r>
      <rPr>
        <b/>
        <sz val="12"/>
        <rFont val="HGPｺﾞｼｯｸM"/>
        <family val="3"/>
        <charset val="128"/>
      </rPr>
      <t>※学校法人立以外の幼稚園等で，</t>
    </r>
    <r>
      <rPr>
        <b/>
        <u/>
        <sz val="12"/>
        <rFont val="HGPｺﾞｼｯｸM"/>
        <family val="3"/>
        <charset val="128"/>
      </rPr>
      <t>７月と８月の夏休み中の実施日数の合計が9日以上の場合は「8日」として合計</t>
    </r>
    <r>
      <rPr>
        <b/>
        <sz val="12"/>
        <rFont val="HGPｺﾞｼｯｸM"/>
        <family val="3"/>
        <charset val="128"/>
      </rPr>
      <t xml:space="preserve">してください。（10日の場合も8日として計算。）
</t>
    </r>
    <rPh sb="28" eb="29">
      <t>ガツ</t>
    </rPh>
    <rPh sb="31" eb="32">
      <t>ガツ</t>
    </rPh>
    <rPh sb="43" eb="44">
      <t>ノゾ</t>
    </rPh>
    <rPh sb="56" eb="58">
      <t>ジョウダン</t>
    </rPh>
    <rPh sb="59" eb="61">
      <t>キサイ</t>
    </rPh>
    <rPh sb="64" eb="66">
      <t>ガッコウ</t>
    </rPh>
    <rPh sb="66" eb="68">
      <t>ホウジン</t>
    </rPh>
    <rPh sb="68" eb="69">
      <t>リツ</t>
    </rPh>
    <rPh sb="69" eb="71">
      <t>イガイ</t>
    </rPh>
    <rPh sb="72" eb="75">
      <t>ヨウチエン</t>
    </rPh>
    <rPh sb="75" eb="76">
      <t>トウ</t>
    </rPh>
    <rPh sb="94" eb="96">
      <t>ゴウケイ</t>
    </rPh>
    <rPh sb="98" eb="99">
      <t>ニチ</t>
    </rPh>
    <rPh sb="99" eb="101">
      <t>イジョウ</t>
    </rPh>
    <rPh sb="102" eb="104">
      <t>バアイ</t>
    </rPh>
    <rPh sb="107" eb="108">
      <t>ニチ</t>
    </rPh>
    <rPh sb="112" eb="114">
      <t>ゴウケイ</t>
    </rPh>
    <rPh sb="124" eb="125">
      <t>ニチ</t>
    </rPh>
    <rPh sb="126" eb="128">
      <t>バアイ</t>
    </rPh>
    <rPh sb="130" eb="131">
      <t>ニチ</t>
    </rPh>
    <rPh sb="134" eb="136">
      <t>ケイサン</t>
    </rPh>
    <phoneticPr fontId="4"/>
  </si>
  <si>
    <t>　土曜日については，１１時間未満の場合であっても１１時間以上12時間未満の１日としてカウントしてください。</t>
    <rPh sb="1" eb="4">
      <t>ドヨウビ</t>
    </rPh>
    <rPh sb="12" eb="14">
      <t>ジカン</t>
    </rPh>
    <rPh sb="14" eb="16">
      <t>ミマン</t>
    </rPh>
    <rPh sb="17" eb="19">
      <t>バアイ</t>
    </rPh>
    <rPh sb="26" eb="28">
      <t>ジカン</t>
    </rPh>
    <rPh sb="28" eb="30">
      <t>イジョウ</t>
    </rPh>
    <rPh sb="32" eb="34">
      <t>ジカン</t>
    </rPh>
    <rPh sb="34" eb="36">
      <t>ミマン</t>
    </rPh>
    <rPh sb="38" eb="39">
      <t>ニチ</t>
    </rPh>
    <phoneticPr fontId="4"/>
  </si>
  <si>
    <t>※１　１１時間以上（教育時間等の設定をしている日においては教育時間等を含む）預かり保育を実施した日数をカウントし，記入してください。</t>
    <rPh sb="5" eb="7">
      <t>ジカン</t>
    </rPh>
    <rPh sb="7" eb="9">
      <t>イジョウ</t>
    </rPh>
    <rPh sb="14" eb="15">
      <t>トウ</t>
    </rPh>
    <rPh sb="33" eb="34">
      <t>トウ</t>
    </rPh>
    <rPh sb="38" eb="39">
      <t>アズ</t>
    </rPh>
    <rPh sb="41" eb="43">
      <t>ホイク</t>
    </rPh>
    <rPh sb="44" eb="46">
      <t>ジッシ</t>
    </rPh>
    <rPh sb="48" eb="50">
      <t>ニッスウ</t>
    </rPh>
    <rPh sb="57" eb="59">
      <t>キニュウ</t>
    </rPh>
    <phoneticPr fontId="4"/>
  </si>
  <si>
    <t>夏休み中以外
休業日預かり
実施日数</t>
    <phoneticPr fontId="4"/>
  </si>
  <si>
    <t>日</t>
    <rPh sb="0" eb="1">
      <t>ニチ</t>
    </rPh>
    <phoneticPr fontId="4"/>
  </si>
  <si>
    <t>３　保育状況（認定こども園のみ、２・３号認定児に係る情報を記入してください。）</t>
    <rPh sb="2" eb="4">
      <t>ホイク</t>
    </rPh>
    <rPh sb="4" eb="6">
      <t>ジョウキョウ</t>
    </rPh>
    <rPh sb="7" eb="9">
      <t>ニンテイ</t>
    </rPh>
    <rPh sb="12" eb="13">
      <t>エン</t>
    </rPh>
    <rPh sb="19" eb="20">
      <t>ゴウ</t>
    </rPh>
    <rPh sb="20" eb="22">
      <t>ニンテイ</t>
    </rPh>
    <rPh sb="22" eb="23">
      <t>ジ</t>
    </rPh>
    <rPh sb="24" eb="25">
      <t>カカ</t>
    </rPh>
    <rPh sb="26" eb="28">
      <t>ジョウホウ</t>
    </rPh>
    <rPh sb="29" eb="31">
      <t>キニュウ</t>
    </rPh>
    <phoneticPr fontId="4"/>
  </si>
  <si>
    <t>1月あたりの保育日数</t>
    <rPh sb="1" eb="2">
      <t>ツキ</t>
    </rPh>
    <rPh sb="6" eb="8">
      <t>ホイク</t>
    </rPh>
    <rPh sb="8" eb="10">
      <t>ニッスウ</t>
    </rPh>
    <phoneticPr fontId="4"/>
  </si>
  <si>
    <t>1月あたりの保育時間数（分）</t>
    <rPh sb="1" eb="2">
      <t>ツキ</t>
    </rPh>
    <rPh sb="6" eb="8">
      <t>ホイク</t>
    </rPh>
    <rPh sb="8" eb="11">
      <t>ジカンスウ</t>
    </rPh>
    <rPh sb="12" eb="13">
      <t>フン</t>
    </rPh>
    <phoneticPr fontId="4"/>
  </si>
  <si>
    <t>1日あたりの平均保育時間数(小数点第３位を四捨五入）</t>
    <rPh sb="1" eb="2">
      <t>ニチ</t>
    </rPh>
    <rPh sb="6" eb="8">
      <t>ヘイキン</t>
    </rPh>
    <rPh sb="8" eb="10">
      <t>ホイク</t>
    </rPh>
    <rPh sb="10" eb="12">
      <t>ジカン</t>
    </rPh>
    <rPh sb="12" eb="13">
      <t>スウ</t>
    </rPh>
    <rPh sb="14" eb="17">
      <t>ショウスウテン</t>
    </rPh>
    <rPh sb="17" eb="18">
      <t>ダイ</t>
    </rPh>
    <rPh sb="19" eb="20">
      <t>イ</t>
    </rPh>
    <rPh sb="21" eb="25">
      <t>シシャゴニュウ</t>
    </rPh>
    <phoneticPr fontId="4"/>
  </si>
  <si>
    <t>①平日</t>
    <rPh sb="1" eb="3">
      <t>ヘイジツ</t>
    </rPh>
    <phoneticPr fontId="4"/>
  </si>
  <si>
    <t>②土曜日</t>
    <rPh sb="1" eb="4">
      <t>ドヨウビ</t>
    </rPh>
    <phoneticPr fontId="4"/>
  </si>
  <si>
    <t>施設類型</t>
    <rPh sb="0" eb="2">
      <t>シセツ</t>
    </rPh>
    <rPh sb="2" eb="4">
      <t>ルイケイ</t>
    </rPh>
    <phoneticPr fontId="4"/>
  </si>
  <si>
    <t>一日当り保育時間</t>
    <rPh sb="4" eb="6">
      <t>ホイク</t>
    </rPh>
    <phoneticPr fontId="4"/>
  </si>
  <si>
    <t>年間保育日数</t>
    <rPh sb="2" eb="4">
      <t>ホイク</t>
    </rPh>
    <phoneticPr fontId="4"/>
  </si>
  <si>
    <t>年間保育時間</t>
    <rPh sb="2" eb="4">
      <t>ホイク</t>
    </rPh>
    <phoneticPr fontId="4"/>
  </si>
  <si>
    <t>2.3号認定児に係る
保育状況</t>
    <rPh sb="3" eb="4">
      <t>ゴウ</t>
    </rPh>
    <rPh sb="4" eb="6">
      <t>ニンテイ</t>
    </rPh>
    <rPh sb="6" eb="7">
      <t>ジ</t>
    </rPh>
    <rPh sb="8" eb="9">
      <t>カカ</t>
    </rPh>
    <rPh sb="11" eb="13">
      <t>ホイク</t>
    </rPh>
    <rPh sb="13" eb="15">
      <t>ジョウキョウ</t>
    </rPh>
    <phoneticPr fontId="4"/>
  </si>
  <si>
    <t>時間</t>
    <rPh sb="0" eb="2">
      <t>ジカン</t>
    </rPh>
    <phoneticPr fontId="4"/>
  </si>
  <si>
    <t>時間(ｃ)</t>
    <rPh sb="0" eb="2">
      <t>ジカン</t>
    </rPh>
    <phoneticPr fontId="4"/>
  </si>
  <si>
    <t>あん分率</t>
    <rPh sb="2" eb="3">
      <t>ブン</t>
    </rPh>
    <rPh sb="3" eb="4">
      <t>リツ</t>
    </rPh>
    <phoneticPr fontId="4"/>
  </si>
  <si>
    <t>１号年間教育時間(ｉ)＋１号預かり保育年間実施時間(ｆ)</t>
    <phoneticPr fontId="4"/>
  </si>
  <si>
    <t>２・３号年間保育時間（ｃ）＋１号年間教育時間(ｉ)＋１号預かり保育年間実施時間(ｆ)</t>
    <rPh sb="3" eb="4">
      <t>ゴウ</t>
    </rPh>
    <rPh sb="4" eb="6">
      <t>ネンカン</t>
    </rPh>
    <rPh sb="6" eb="8">
      <t>ホイク</t>
    </rPh>
    <rPh sb="8" eb="10">
      <t>ジカン</t>
    </rPh>
    <rPh sb="15" eb="16">
      <t>ゴウ</t>
    </rPh>
    <rPh sb="27" eb="28">
      <t>ゴウ</t>
    </rPh>
    <phoneticPr fontId="4"/>
  </si>
  <si>
    <t>＝</t>
  </si>
  <si>
    <t>=</t>
    <phoneticPr fontId="4"/>
  </si>
  <si>
    <t>(d)</t>
    <phoneticPr fontId="4"/>
  </si>
  <si>
    <t>１号認定児に係る経費算出のための按分率</t>
    <phoneticPr fontId="4"/>
  </si>
  <si>
    <r>
      <t>通常時の預かり保育担当者数</t>
    </r>
    <r>
      <rPr>
        <sz val="12"/>
        <rFont val="Century"/>
        <family val="1"/>
      </rPr>
      <t>(</t>
    </r>
    <r>
      <rPr>
        <sz val="12"/>
        <rFont val="HGPｺﾞｼｯｸM"/>
        <family val="3"/>
        <charset val="128"/>
      </rPr>
      <t>ｊ</t>
    </r>
    <r>
      <rPr>
        <sz val="12"/>
        <rFont val="Century"/>
        <family val="1"/>
      </rPr>
      <t>)</t>
    </r>
    <phoneticPr fontId="4"/>
  </si>
  <si>
    <r>
      <t>預かり保育に従事する兼任職員数</t>
    </r>
    <r>
      <rPr>
        <sz val="12"/>
        <rFont val="Century"/>
        <family val="1"/>
      </rPr>
      <t>(</t>
    </r>
    <r>
      <rPr>
        <sz val="12"/>
        <rFont val="HGPｺﾞｼｯｸM"/>
        <family val="3"/>
        <charset val="128"/>
      </rPr>
      <t>ｋ</t>
    </r>
    <r>
      <rPr>
        <sz val="12"/>
        <rFont val="Century"/>
        <family val="1"/>
      </rPr>
      <t>)</t>
    </r>
    <rPh sb="10" eb="12">
      <t>ケンニン</t>
    </rPh>
    <phoneticPr fontId="4"/>
  </si>
  <si>
    <t>11　預かり保育に係る経費あん分率の算定</t>
    <phoneticPr fontId="4"/>
  </si>
  <si>
    <r>
      <t>(</t>
    </r>
    <r>
      <rPr>
        <sz val="12"/>
        <rFont val="HGPｺﾞｼｯｸM"/>
        <family val="3"/>
        <charset val="128"/>
      </rPr>
      <t>１</t>
    </r>
    <r>
      <rPr>
        <sz val="12"/>
        <rFont val="Century"/>
        <family val="1"/>
      </rPr>
      <t>)</t>
    </r>
    <r>
      <rPr>
        <sz val="12"/>
        <rFont val="HGPｺﾞｼｯｸM"/>
        <family val="3"/>
        <charset val="128"/>
      </rPr>
      <t>　１号認定児に係る経費算出のための按分率（認定こども園のみ）</t>
    </r>
    <rPh sb="5" eb="6">
      <t>ゴウ</t>
    </rPh>
    <rPh sb="6" eb="8">
      <t>ニンテイ</t>
    </rPh>
    <rPh sb="8" eb="9">
      <t>ジ</t>
    </rPh>
    <rPh sb="10" eb="11">
      <t>カカ</t>
    </rPh>
    <rPh sb="12" eb="14">
      <t>ケイヒ</t>
    </rPh>
    <rPh sb="14" eb="16">
      <t>サンシュツ</t>
    </rPh>
    <rPh sb="20" eb="22">
      <t>アンブン</t>
    </rPh>
    <rPh sb="22" eb="23">
      <t>リツ</t>
    </rPh>
    <rPh sb="24" eb="26">
      <t>ニンテイ</t>
    </rPh>
    <rPh sb="29" eb="30">
      <t>エン</t>
    </rPh>
    <phoneticPr fontId="4"/>
  </si>
  <si>
    <r>
      <t>(</t>
    </r>
    <r>
      <rPr>
        <sz val="12"/>
        <rFont val="HGPｺﾞｼｯｸM"/>
        <family val="3"/>
        <charset val="128"/>
      </rPr>
      <t>ａ</t>
    </r>
    <r>
      <rPr>
        <sz val="12"/>
        <rFont val="Century"/>
        <family val="1"/>
      </rPr>
      <t>)</t>
    </r>
    <phoneticPr fontId="4"/>
  </si>
  <si>
    <r>
      <t>(</t>
    </r>
    <r>
      <rPr>
        <sz val="12"/>
        <rFont val="HGPｺﾞｼｯｸM"/>
        <family val="3"/>
        <charset val="128"/>
      </rPr>
      <t>ｂ</t>
    </r>
    <r>
      <rPr>
        <sz val="12"/>
        <rFont val="Century"/>
        <family val="1"/>
      </rPr>
      <t>)</t>
    </r>
    <phoneticPr fontId="4"/>
  </si>
  <si>
    <r>
      <rPr>
        <sz val="12"/>
        <rFont val="HGPｺﾞｼｯｸM"/>
        <family val="3"/>
        <charset val="128"/>
      </rPr>
      <t>（ａ）×（ｂ）</t>
    </r>
    <r>
      <rPr>
        <sz val="12"/>
        <color rgb="FFFF0000"/>
        <rFont val="Century"/>
        <family val="1"/>
      </rPr>
      <t/>
    </r>
    <phoneticPr fontId="4"/>
  </si>
  <si>
    <r>
      <t>(</t>
    </r>
    <r>
      <rPr>
        <sz val="12"/>
        <rFont val="ＭＳ Ｐ明朝"/>
        <family val="1"/>
        <charset val="128"/>
      </rPr>
      <t>ｅ</t>
    </r>
    <r>
      <rPr>
        <sz val="12"/>
        <rFont val="Century"/>
        <family val="1"/>
      </rPr>
      <t>)</t>
    </r>
    <phoneticPr fontId="4"/>
  </si>
  <si>
    <r>
      <t>(</t>
    </r>
    <r>
      <rPr>
        <sz val="12"/>
        <rFont val="HGPｺﾞｼｯｸM"/>
        <family val="3"/>
        <charset val="128"/>
      </rPr>
      <t>ｄ</t>
    </r>
    <r>
      <rPr>
        <sz val="12"/>
        <rFont val="Century"/>
        <family val="1"/>
      </rPr>
      <t>)×(</t>
    </r>
    <r>
      <rPr>
        <sz val="12"/>
        <rFont val="HGPｺﾞｼｯｸM"/>
        <family val="3"/>
        <charset val="128"/>
      </rPr>
      <t>ｅ</t>
    </r>
    <r>
      <rPr>
        <sz val="12"/>
        <rFont val="Century"/>
        <family val="1"/>
      </rPr>
      <t>)</t>
    </r>
    <phoneticPr fontId="4"/>
  </si>
  <si>
    <r>
      <t>時間</t>
    </r>
    <r>
      <rPr>
        <sz val="12"/>
        <rFont val="Century"/>
        <family val="1"/>
      </rPr>
      <t>(</t>
    </r>
    <r>
      <rPr>
        <sz val="12"/>
        <rFont val="HGPｺﾞｼｯｸM"/>
        <family val="3"/>
        <charset val="128"/>
      </rPr>
      <t>ｆ</t>
    </r>
    <r>
      <rPr>
        <sz val="12"/>
        <rFont val="Century"/>
        <family val="1"/>
      </rPr>
      <t>)</t>
    </r>
    <phoneticPr fontId="4"/>
  </si>
  <si>
    <r>
      <t>(</t>
    </r>
    <r>
      <rPr>
        <sz val="12"/>
        <rFont val="HGPｺﾞｼｯｸM"/>
        <family val="3"/>
        <charset val="128"/>
      </rPr>
      <t>ｇ</t>
    </r>
    <r>
      <rPr>
        <sz val="12"/>
        <rFont val="Century"/>
        <family val="1"/>
      </rPr>
      <t>)</t>
    </r>
    <phoneticPr fontId="4"/>
  </si>
  <si>
    <r>
      <t>(</t>
    </r>
    <r>
      <rPr>
        <sz val="12"/>
        <rFont val="HGPｺﾞｼｯｸM"/>
        <family val="3"/>
        <charset val="128"/>
      </rPr>
      <t>ｈ</t>
    </r>
    <r>
      <rPr>
        <sz val="12"/>
        <rFont val="Century"/>
        <family val="1"/>
      </rPr>
      <t>)</t>
    </r>
    <phoneticPr fontId="4"/>
  </si>
  <si>
    <r>
      <t>(</t>
    </r>
    <r>
      <rPr>
        <sz val="12"/>
        <rFont val="HGPｺﾞｼｯｸM"/>
        <family val="3"/>
        <charset val="128"/>
      </rPr>
      <t>ｇ</t>
    </r>
    <r>
      <rPr>
        <sz val="12"/>
        <rFont val="Century"/>
        <family val="1"/>
      </rPr>
      <t>)×(</t>
    </r>
    <r>
      <rPr>
        <sz val="12"/>
        <rFont val="HGPｺﾞｼｯｸM"/>
        <family val="3"/>
        <charset val="128"/>
      </rPr>
      <t>ｈ</t>
    </r>
    <r>
      <rPr>
        <sz val="12"/>
        <rFont val="Century"/>
        <family val="1"/>
      </rPr>
      <t>)</t>
    </r>
    <phoneticPr fontId="4"/>
  </si>
  <si>
    <r>
      <t>時間</t>
    </r>
    <r>
      <rPr>
        <sz val="12"/>
        <rFont val="Century"/>
        <family val="1"/>
      </rPr>
      <t>(</t>
    </r>
    <r>
      <rPr>
        <sz val="12"/>
        <rFont val="HGPｺﾞｼｯｸM"/>
        <family val="3"/>
        <charset val="128"/>
      </rPr>
      <t>ｉ</t>
    </r>
    <r>
      <rPr>
        <sz val="12"/>
        <rFont val="Century"/>
        <family val="1"/>
      </rPr>
      <t>)</t>
    </r>
    <phoneticPr fontId="4"/>
  </si>
  <si>
    <r>
      <t>名</t>
    </r>
    <r>
      <rPr>
        <sz val="12"/>
        <rFont val="Century"/>
        <family val="1"/>
      </rPr>
      <t>(</t>
    </r>
    <r>
      <rPr>
        <sz val="12"/>
        <rFont val="HGPｺﾞｼｯｸM"/>
        <family val="3"/>
        <charset val="128"/>
      </rPr>
      <t>ｊ</t>
    </r>
    <r>
      <rPr>
        <sz val="12"/>
        <rFont val="Century"/>
        <family val="1"/>
      </rPr>
      <t>)</t>
    </r>
    <phoneticPr fontId="4"/>
  </si>
  <si>
    <r>
      <t>名</t>
    </r>
    <r>
      <rPr>
        <sz val="12"/>
        <rFont val="Century"/>
        <family val="1"/>
      </rPr>
      <t>(</t>
    </r>
    <r>
      <rPr>
        <sz val="12"/>
        <rFont val="HGPｺﾞｼｯｸM"/>
        <family val="3"/>
        <charset val="128"/>
      </rPr>
      <t>ｋ</t>
    </r>
    <r>
      <rPr>
        <sz val="12"/>
        <rFont val="Century"/>
        <family val="1"/>
      </rPr>
      <t>)</t>
    </r>
    <phoneticPr fontId="4"/>
  </si>
  <si>
    <t>預かり保育年間実施時間(f)</t>
    <phoneticPr fontId="4"/>
  </si>
  <si>
    <t>預かり保育年間実施時間(f)＋年間教育時間(i)</t>
    <phoneticPr fontId="4"/>
  </si>
  <si>
    <r>
      <t>(</t>
    </r>
    <r>
      <rPr>
        <sz val="12"/>
        <rFont val="HGPｺﾞｼｯｸM"/>
        <family val="3"/>
        <charset val="128"/>
      </rPr>
      <t>１</t>
    </r>
    <r>
      <rPr>
        <sz val="12"/>
        <rFont val="Century"/>
        <family val="1"/>
      </rPr>
      <t>)</t>
    </r>
    <r>
      <rPr>
        <sz val="12"/>
        <rFont val="HGPｺﾞｼｯｸM"/>
        <family val="3"/>
        <charset val="128"/>
      </rPr>
      <t>保育日数</t>
    </r>
    <rPh sb="3" eb="5">
      <t>ホイク</t>
    </rPh>
    <rPh sb="5" eb="7">
      <t>ニッスウ</t>
    </rPh>
    <phoneticPr fontId="4"/>
  </si>
  <si>
    <r>
      <t>(</t>
    </r>
    <r>
      <rPr>
        <sz val="12"/>
        <rFont val="HGPｺﾞｼｯｸM"/>
        <family val="3"/>
        <charset val="128"/>
      </rPr>
      <t>２</t>
    </r>
    <r>
      <rPr>
        <sz val="12"/>
        <rFont val="Century"/>
        <family val="1"/>
      </rPr>
      <t>)</t>
    </r>
    <r>
      <rPr>
        <sz val="12"/>
        <rFont val="HGPｺﾞｼｯｸM"/>
        <family val="3"/>
        <charset val="128"/>
      </rPr>
      <t>保育</t>
    </r>
    <r>
      <rPr>
        <sz val="12"/>
        <rFont val="Century"/>
        <family val="1"/>
      </rPr>
      <t>(</t>
    </r>
    <r>
      <rPr>
        <sz val="12"/>
        <rFont val="HGPｺﾞｼｯｸM"/>
        <family val="3"/>
        <charset val="128"/>
      </rPr>
      <t>標準</t>
    </r>
    <r>
      <rPr>
        <sz val="12"/>
        <rFont val="Century"/>
        <family val="1"/>
      </rPr>
      <t>)</t>
    </r>
    <r>
      <rPr>
        <sz val="12"/>
        <rFont val="HGPｺﾞｼｯｸM"/>
        <family val="3"/>
        <charset val="128"/>
      </rPr>
      <t>時間</t>
    </r>
    <rPh sb="3" eb="5">
      <t>ホイク</t>
    </rPh>
    <rPh sb="6" eb="8">
      <t>ヒョウジュン</t>
    </rPh>
    <rPh sb="9" eb="11">
      <t>ジカン</t>
    </rPh>
    <phoneticPr fontId="4"/>
  </si>
  <si>
    <t>４　預かり保育担当者</t>
    <phoneticPr fontId="4"/>
  </si>
  <si>
    <t>５　預かり保育に関する宮城県の補助事業についての状況</t>
    <phoneticPr fontId="4"/>
  </si>
  <si>
    <t>４　預かり保育担当者（続き）</t>
    <rPh sb="11" eb="12">
      <t>ツヅ</t>
    </rPh>
    <phoneticPr fontId="4"/>
  </si>
  <si>
    <r>
      <t>６　預かり保育の対象となった園児数</t>
    </r>
    <r>
      <rPr>
        <b/>
        <sz val="14"/>
        <rFont val="Century"/>
        <family val="1"/>
      </rPr>
      <t xml:space="preserve"> </t>
    </r>
    <r>
      <rPr>
        <b/>
        <sz val="14"/>
        <rFont val="HGPｺﾞｼｯｸM"/>
        <family val="3"/>
        <charset val="128"/>
      </rPr>
      <t>及び</t>
    </r>
    <r>
      <rPr>
        <b/>
        <sz val="14"/>
        <rFont val="Century"/>
        <family val="1"/>
      </rPr>
      <t xml:space="preserve"> </t>
    </r>
    <r>
      <rPr>
        <b/>
        <sz val="14"/>
        <rFont val="HGPｺﾞｼｯｸM"/>
        <family val="3"/>
        <charset val="128"/>
      </rPr>
      <t>預かり保育の実施日数</t>
    </r>
    <phoneticPr fontId="4"/>
  </si>
  <si>
    <t>７　預かり保育推進事業補助金の交付上限額</t>
    <phoneticPr fontId="4"/>
  </si>
  <si>
    <t>８　補助対象経費</t>
    <phoneticPr fontId="4"/>
  </si>
  <si>
    <t>９　連携施設設定加算の補助額</t>
    <rPh sb="2" eb="4">
      <t>レンケイ</t>
    </rPh>
    <rPh sb="4" eb="6">
      <t>シセツ</t>
    </rPh>
    <rPh sb="6" eb="8">
      <t>セッテイ</t>
    </rPh>
    <rPh sb="8" eb="10">
      <t>カサン</t>
    </rPh>
    <rPh sb="11" eb="13">
      <t>ホジョ</t>
    </rPh>
    <rPh sb="13" eb="14">
      <t>ガク</t>
    </rPh>
    <phoneticPr fontId="4"/>
  </si>
  <si>
    <t>10　対象経費内訳書</t>
    <phoneticPr fontId="4"/>
  </si>
  <si>
    <r>
      <t>(</t>
    </r>
    <r>
      <rPr>
        <sz val="12"/>
        <rFont val="HGPｺﾞｼｯｸM"/>
        <family val="3"/>
        <charset val="128"/>
      </rPr>
      <t>２</t>
    </r>
    <r>
      <rPr>
        <sz val="12"/>
        <rFont val="Century"/>
        <family val="1"/>
      </rPr>
      <t>)</t>
    </r>
    <r>
      <rPr>
        <sz val="12"/>
        <rFont val="HGPｺﾞｼｯｸM"/>
        <family val="3"/>
        <charset val="128"/>
      </rPr>
      <t>　年間預かり保育実施時間</t>
    </r>
    <phoneticPr fontId="4"/>
  </si>
  <si>
    <r>
      <t>(</t>
    </r>
    <r>
      <rPr>
        <sz val="12"/>
        <rFont val="HGPｺﾞｼｯｸM"/>
        <family val="3"/>
        <charset val="128"/>
      </rPr>
      <t>３</t>
    </r>
    <r>
      <rPr>
        <sz val="12"/>
        <rFont val="Century"/>
        <family val="1"/>
      </rPr>
      <t>)</t>
    </r>
    <r>
      <rPr>
        <sz val="12"/>
        <rFont val="HGPｺﾞｼｯｸM"/>
        <family val="3"/>
        <charset val="128"/>
      </rPr>
      <t>　年間教育時間</t>
    </r>
    <rPh sb="6" eb="8">
      <t>キョウイク</t>
    </rPh>
    <phoneticPr fontId="4"/>
  </si>
  <si>
    <r>
      <t>(</t>
    </r>
    <r>
      <rPr>
        <sz val="12"/>
        <rFont val="HGPｺﾞｼｯｸM"/>
        <family val="3"/>
        <charset val="128"/>
      </rPr>
      <t>４</t>
    </r>
    <r>
      <rPr>
        <sz val="12"/>
        <rFont val="Century"/>
        <family val="1"/>
      </rPr>
      <t>)</t>
    </r>
    <r>
      <rPr>
        <sz val="12"/>
        <rFont val="HGPｺﾞｼｯｸM"/>
        <family val="3"/>
        <charset val="128"/>
      </rPr>
      <t>　預かり保育担当者数</t>
    </r>
    <phoneticPr fontId="4"/>
  </si>
  <si>
    <r>
      <t>(</t>
    </r>
    <r>
      <rPr>
        <sz val="12"/>
        <rFont val="HGPｺﾞｼｯｸM"/>
        <family val="3"/>
        <charset val="128"/>
      </rPr>
      <t>５</t>
    </r>
    <r>
      <rPr>
        <sz val="12"/>
        <rFont val="Century"/>
        <family val="1"/>
      </rPr>
      <t>)</t>
    </r>
    <r>
      <rPr>
        <sz val="12"/>
        <rFont val="HGPｺﾞｼｯｸM"/>
        <family val="3"/>
        <charset val="128"/>
      </rPr>
      <t>　物件費あん分率の算定</t>
    </r>
    <phoneticPr fontId="4"/>
  </si>
  <si>
    <r>
      <t>(</t>
    </r>
    <r>
      <rPr>
        <sz val="12"/>
        <rFont val="HGPｺﾞｼｯｸM"/>
        <family val="3"/>
        <charset val="128"/>
      </rPr>
      <t>６</t>
    </r>
    <r>
      <rPr>
        <sz val="12"/>
        <rFont val="Century"/>
        <family val="1"/>
      </rPr>
      <t>)</t>
    </r>
    <r>
      <rPr>
        <sz val="12"/>
        <rFont val="HGPｺﾞｼｯｸM"/>
        <family val="3"/>
        <charset val="128"/>
      </rPr>
      <t>　人件費等あん分率の算定</t>
    </r>
    <phoneticPr fontId="4"/>
  </si>
  <si>
    <t>上記以外</t>
    <rPh sb="0" eb="2">
      <t>ジョウキ</t>
    </rPh>
    <rPh sb="2" eb="4">
      <t>イガイ</t>
    </rPh>
    <phoneticPr fontId="4"/>
  </si>
  <si>
    <t>学校法人立以外の幼稚園（個人立など）又は幼保連携型認定こども園</t>
    <rPh sb="0" eb="2">
      <t>ガッコウ</t>
    </rPh>
    <rPh sb="2" eb="4">
      <t>ホウジン</t>
    </rPh>
    <rPh sb="4" eb="5">
      <t>リツ</t>
    </rPh>
    <rPh sb="5" eb="7">
      <t>イガイ</t>
    </rPh>
    <rPh sb="8" eb="11">
      <t>ヨウチエン</t>
    </rPh>
    <rPh sb="12" eb="14">
      <t>コジン</t>
    </rPh>
    <rPh sb="14" eb="15">
      <t>リツ</t>
    </rPh>
    <rPh sb="18" eb="19">
      <t>マタ</t>
    </rPh>
    <rPh sb="20" eb="21">
      <t>ヨウ</t>
    </rPh>
    <rPh sb="21" eb="22">
      <t>ホ</t>
    </rPh>
    <rPh sb="22" eb="25">
      <t>レンケイガタ</t>
    </rPh>
    <rPh sb="25" eb="27">
      <t>ニンテイ</t>
    </rPh>
    <rPh sb="30" eb="31">
      <t>エン</t>
    </rPh>
    <phoneticPr fontId="4"/>
  </si>
  <si>
    <t>年度　仙台市預かり保育推進事業実績報告書</t>
    <rPh sb="15" eb="17">
      <t>ジッセキ</t>
    </rPh>
    <phoneticPr fontId="4"/>
  </si>
  <si>
    <t>担当者名</t>
    <rPh sb="0" eb="4">
      <t>タントウシャメイ</t>
    </rPh>
    <phoneticPr fontId="4"/>
  </si>
  <si>
    <t>連絡先</t>
    <rPh sb="0" eb="3">
      <t>レンラクサキ</t>
    </rPh>
    <phoneticPr fontId="4"/>
  </si>
  <si>
    <t>印</t>
  </si>
  <si>
    <t>令和</t>
    <rPh sb="0" eb="2">
      <t>レイワ</t>
    </rPh>
    <phoneticPr fontId="63"/>
  </si>
  <si>
    <t>年</t>
    <rPh sb="0" eb="1">
      <t>ネン</t>
    </rPh>
    <phoneticPr fontId="63"/>
  </si>
  <si>
    <t>月</t>
    <rPh sb="0" eb="1">
      <t>ツキ</t>
    </rPh>
    <phoneticPr fontId="63"/>
  </si>
  <si>
    <t>日</t>
    <rPh sb="0" eb="1">
      <t>ニチ</t>
    </rPh>
    <phoneticPr fontId="63"/>
  </si>
  <si>
    <t>（あて先） 仙 台 市 長　</t>
  </si>
  <si>
    <t>（施設類型：</t>
    <phoneticPr fontId="69"/>
  </si>
  <si>
    <t>）</t>
    <phoneticPr fontId="4"/>
  </si>
  <si>
    <t>（施 設 名：</t>
    <rPh sb="1" eb="2">
      <t>シ</t>
    </rPh>
    <rPh sb="3" eb="4">
      <t>セツ</t>
    </rPh>
    <rPh sb="5" eb="6">
      <t>メイ</t>
    </rPh>
    <phoneticPr fontId="4"/>
  </si>
  <si>
    <t>設置者　所在地又は住所　</t>
    <rPh sb="4" eb="7">
      <t>ショザイチ</t>
    </rPh>
    <rPh sb="7" eb="8">
      <t>マタ</t>
    </rPh>
    <rPh sb="9" eb="11">
      <t>ジュウショ</t>
    </rPh>
    <phoneticPr fontId="4"/>
  </si>
  <si>
    <t>法人名　</t>
    <rPh sb="0" eb="2">
      <t>ホウジン</t>
    </rPh>
    <rPh sb="2" eb="3">
      <t>メイ</t>
    </rPh>
    <phoneticPr fontId="63"/>
  </si>
  <si>
    <t>設置者氏名　</t>
    <rPh sb="0" eb="3">
      <t>セッチシャ</t>
    </rPh>
    <rPh sb="3" eb="5">
      <t>シメイ</t>
    </rPh>
    <phoneticPr fontId="4"/>
  </si>
  <si>
    <t>印</t>
    <rPh sb="0" eb="1">
      <t>イン</t>
    </rPh>
    <phoneticPr fontId="4"/>
  </si>
  <si>
    <t>年度　仙台市預かり保育推進事業補助金交付申請書</t>
    <rPh sb="0" eb="2">
      <t>ネンド</t>
    </rPh>
    <rPh sb="3" eb="6">
      <t>センダイシ</t>
    </rPh>
    <rPh sb="6" eb="7">
      <t>アズ</t>
    </rPh>
    <rPh sb="9" eb="11">
      <t>ホイク</t>
    </rPh>
    <rPh sb="11" eb="13">
      <t>スイシン</t>
    </rPh>
    <rPh sb="13" eb="15">
      <t>ジギョウ</t>
    </rPh>
    <rPh sb="15" eb="18">
      <t>ホジョキン</t>
    </rPh>
    <rPh sb="18" eb="20">
      <t>コウフ</t>
    </rPh>
    <rPh sb="20" eb="22">
      <t>シンセイ</t>
    </rPh>
    <rPh sb="22" eb="23">
      <t>ショ</t>
    </rPh>
    <phoneticPr fontId="63"/>
  </si>
  <si>
    <t xml:space="preserve">様式第８号  （第11条関係）                            　　　　　　　　　　　　　  </t>
    <rPh sb="8" eb="9">
      <t>ダイ</t>
    </rPh>
    <rPh sb="11" eb="12">
      <t>ジョウ</t>
    </rPh>
    <rPh sb="12" eb="14">
      <t>カンケイ</t>
    </rPh>
    <phoneticPr fontId="63"/>
  </si>
  <si>
    <t>号で交付対象決定されまし</t>
    <rPh sb="0" eb="1">
      <t>ゴウ</t>
    </rPh>
    <rPh sb="2" eb="4">
      <t>コウフ</t>
    </rPh>
    <rPh sb="4" eb="6">
      <t>タイショウ</t>
    </rPh>
    <rPh sb="6" eb="8">
      <t>ケッテイ</t>
    </rPh>
    <phoneticPr fontId="4"/>
  </si>
  <si>
    <t>た標記補助金に係る補助事業を，別紙仙台市幼稚園預かり保育推進事業実績報告書のとおり実施したので，仙台市預かり保育推進事業補助金交付要綱第11条第１項の規定に基づき，下記のとおり申請します。</t>
    <rPh sb="32" eb="34">
      <t>ジッセキ</t>
    </rPh>
    <phoneticPr fontId="63"/>
  </si>
  <si>
    <t>補助金交付申請額</t>
    <rPh sb="0" eb="3">
      <t>ホジョキン</t>
    </rPh>
    <rPh sb="3" eb="5">
      <t>コウフ</t>
    </rPh>
    <rPh sb="5" eb="7">
      <t>シンセイ</t>
    </rPh>
    <rPh sb="7" eb="8">
      <t>ガク</t>
    </rPh>
    <phoneticPr fontId="4"/>
  </si>
  <si>
    <t>金</t>
    <rPh sb="0" eb="1">
      <t>キン</t>
    </rPh>
    <phoneticPr fontId="4"/>
  </si>
  <si>
    <t>最初に，</t>
    <rPh sb="0" eb="2">
      <t>サイショ</t>
    </rPh>
    <phoneticPr fontId="4"/>
  </si>
  <si>
    <t>（１）</t>
    <phoneticPr fontId="4"/>
  </si>
  <si>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4"/>
  </si>
  <si>
    <t>（２）</t>
    <phoneticPr fontId="4"/>
  </si>
  <si>
    <t>申請年度を入力してください。</t>
    <rPh sb="0" eb="2">
      <t>シンセイ</t>
    </rPh>
    <rPh sb="2" eb="4">
      <t>ネンド</t>
    </rPh>
    <rPh sb="5" eb="7">
      <t>ニュウリョク</t>
    </rPh>
    <phoneticPr fontId="4"/>
  </si>
  <si>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4"/>
  </si>
  <si>
    <t>（３）</t>
    <phoneticPr fontId="4"/>
  </si>
  <si>
    <t>（４）</t>
    <phoneticPr fontId="4"/>
  </si>
  <si>
    <t>幼稚園（従来制度）</t>
    <rPh sb="0" eb="3">
      <t>ヨウチエン</t>
    </rPh>
    <rPh sb="4" eb="6">
      <t>ジュウライ</t>
    </rPh>
    <rPh sb="6" eb="8">
      <t>セイド</t>
    </rPh>
    <phoneticPr fontId="69"/>
  </si>
  <si>
    <t>幼稚園（新制度）</t>
    <rPh sb="0" eb="3">
      <t>ヨウチエン</t>
    </rPh>
    <rPh sb="4" eb="7">
      <t>シンセイド</t>
    </rPh>
    <phoneticPr fontId="69"/>
  </si>
  <si>
    <t>愛子幼稚園</t>
  </si>
  <si>
    <t>あらまき幼稚園</t>
  </si>
  <si>
    <t>音の光幼稚園</t>
  </si>
  <si>
    <t>お人形社幼稚園</t>
  </si>
  <si>
    <t>双葉幼稚園</t>
  </si>
  <si>
    <t>緑ヶ丘第二幼稚園</t>
    <rPh sb="0" eb="3">
      <t>ミドリガオカ</t>
    </rPh>
    <rPh sb="3" eb="5">
      <t>ダイニ</t>
    </rPh>
    <rPh sb="5" eb="8">
      <t>ヨウチエン</t>
    </rPh>
    <phoneticPr fontId="4"/>
  </si>
  <si>
    <t>ふたばバンビ幼稚園</t>
  </si>
  <si>
    <t>東二番丁幼稚園</t>
    <rPh sb="0" eb="1">
      <t>ヒガシ</t>
    </rPh>
    <rPh sb="1" eb="2">
      <t>ニ</t>
    </rPh>
    <rPh sb="2" eb="3">
      <t>バン</t>
    </rPh>
    <rPh sb="3" eb="4">
      <t>チョウ</t>
    </rPh>
    <rPh sb="4" eb="7">
      <t>ヨウチエン</t>
    </rPh>
    <phoneticPr fontId="4"/>
  </si>
  <si>
    <t>お人形社第二幼稚園</t>
  </si>
  <si>
    <t>さいわい幼稚園</t>
    <rPh sb="4" eb="7">
      <t>ヨウチエン</t>
    </rPh>
    <phoneticPr fontId="4"/>
  </si>
  <si>
    <t>清水幼稚園</t>
  </si>
  <si>
    <t>鶴ケ谷幼稚園</t>
    <rPh sb="0" eb="3">
      <t>ツルガヤ</t>
    </rPh>
    <rPh sb="3" eb="6">
      <t>ヨウチエン</t>
    </rPh>
    <phoneticPr fontId="4"/>
  </si>
  <si>
    <t>東岡幼稚園</t>
  </si>
  <si>
    <t>ナザレト幼稚園</t>
  </si>
  <si>
    <t>ふくだまち幼稚園</t>
  </si>
  <si>
    <t>聖和幼稚園</t>
  </si>
  <si>
    <t>大野田幼稚園</t>
    <rPh sb="0" eb="2">
      <t>オオノ</t>
    </rPh>
    <rPh sb="2" eb="3">
      <t>タ</t>
    </rPh>
    <rPh sb="3" eb="6">
      <t>ヨウチエン</t>
    </rPh>
    <phoneticPr fontId="4"/>
  </si>
  <si>
    <t>光塩幼稚園</t>
  </si>
  <si>
    <t>しげる幼稚園</t>
  </si>
  <si>
    <t>すがわら幼稚園</t>
  </si>
  <si>
    <t>富沢幼稚園</t>
    <rPh sb="0" eb="2">
      <t>トミザワ</t>
    </rPh>
    <rPh sb="2" eb="5">
      <t>ヨウチエン</t>
    </rPh>
    <phoneticPr fontId="4"/>
  </si>
  <si>
    <t>西多賀幼稚園</t>
  </si>
  <si>
    <t>ひろせ幼稚園</t>
  </si>
  <si>
    <t>袋原幼稚園</t>
  </si>
  <si>
    <t>東北生活文化大学短期大学部附属ますみ幼稚園</t>
    <rPh sb="0" eb="2">
      <t>トウホク</t>
    </rPh>
    <rPh sb="2" eb="4">
      <t>セイカツ</t>
    </rPh>
    <rPh sb="4" eb="6">
      <t>ブンカ</t>
    </rPh>
    <rPh sb="6" eb="8">
      <t>ダイガク</t>
    </rPh>
    <rPh sb="8" eb="10">
      <t>タンキ</t>
    </rPh>
    <rPh sb="10" eb="12">
      <t>ダイガク</t>
    </rPh>
    <rPh sb="12" eb="13">
      <t>ブ</t>
    </rPh>
    <rPh sb="13" eb="15">
      <t>フゾク</t>
    </rPh>
    <phoneticPr fontId="4"/>
  </si>
  <si>
    <t>やまびこ幼稚園</t>
  </si>
  <si>
    <t>ふたばエンゼル幼稚園</t>
  </si>
  <si>
    <t>第二向陽台幼稚園</t>
  </si>
  <si>
    <t>明泉高森幼稚園</t>
    <rPh sb="2" eb="4">
      <t>タカモリ</t>
    </rPh>
    <phoneticPr fontId="4"/>
  </si>
  <si>
    <t>ふたばハイジ幼稚園</t>
  </si>
  <si>
    <t>明泉丸山幼稚園</t>
    <rPh sb="2" eb="4">
      <t>マルヤマ</t>
    </rPh>
    <phoneticPr fontId="4"/>
  </si>
  <si>
    <t>めるへんの森幼稚園</t>
    <rPh sb="5" eb="6">
      <t>モリ</t>
    </rPh>
    <rPh sb="6" eb="9">
      <t>ヨウチエン</t>
    </rPh>
    <phoneticPr fontId="4"/>
  </si>
  <si>
    <t>仙台白百合学園幼稚園</t>
  </si>
  <si>
    <t>認定こども園</t>
    <rPh sb="0" eb="2">
      <t>ニンテイ</t>
    </rPh>
    <rPh sb="5" eb="6">
      <t>エン</t>
    </rPh>
    <phoneticPr fontId="69"/>
  </si>
  <si>
    <t>【仙台市預かり保育推進事業補助金】交付申請書及び実績報告書作成の手引き</t>
    <rPh sb="1" eb="4">
      <t>センダイシ</t>
    </rPh>
    <rPh sb="4" eb="5">
      <t>アズ</t>
    </rPh>
    <rPh sb="7" eb="9">
      <t>ホイク</t>
    </rPh>
    <rPh sb="9" eb="11">
      <t>スイシン</t>
    </rPh>
    <rPh sb="11" eb="13">
      <t>ジギョウ</t>
    </rPh>
    <rPh sb="13" eb="16">
      <t>ホジョキン</t>
    </rPh>
    <rPh sb="17" eb="19">
      <t>コウフ</t>
    </rPh>
    <rPh sb="19" eb="22">
      <t>シンセイショ</t>
    </rPh>
    <rPh sb="22" eb="23">
      <t>オヨ</t>
    </rPh>
    <rPh sb="24" eb="26">
      <t>ジッセキ</t>
    </rPh>
    <rPh sb="26" eb="29">
      <t>ホウコクショ</t>
    </rPh>
    <rPh sb="29" eb="31">
      <t>サクセイ</t>
    </rPh>
    <rPh sb="32" eb="34">
      <t>テビ</t>
    </rPh>
    <phoneticPr fontId="4"/>
  </si>
  <si>
    <t>施設CD</t>
    <rPh sb="0" eb="2">
      <t>シセツ</t>
    </rPh>
    <phoneticPr fontId="4"/>
  </si>
  <si>
    <t>施設名</t>
    <rPh sb="0" eb="2">
      <t>シセツ</t>
    </rPh>
    <rPh sb="2" eb="3">
      <t>メイ</t>
    </rPh>
    <phoneticPr fontId="4"/>
  </si>
  <si>
    <t>設置者住所</t>
    <rPh sb="0" eb="3">
      <t>セッチシャ</t>
    </rPh>
    <rPh sb="3" eb="5">
      <t>ジュウショ</t>
    </rPh>
    <phoneticPr fontId="3"/>
  </si>
  <si>
    <t>設置者</t>
    <rPh sb="0" eb="3">
      <t>セッチシャ</t>
    </rPh>
    <phoneticPr fontId="3"/>
  </si>
  <si>
    <t>定員数</t>
    <rPh sb="0" eb="2">
      <t>テイイン</t>
    </rPh>
    <rPh sb="2" eb="3">
      <t>スウ</t>
    </rPh>
    <phoneticPr fontId="3"/>
  </si>
  <si>
    <t>聖クリストファ幼稚園</t>
  </si>
  <si>
    <t>仙台市青葉区小松島三丁目1-77</t>
  </si>
  <si>
    <t>学校法人　聖公会青葉学園</t>
  </si>
  <si>
    <t>仙台バプテスト教会幼稚園</t>
  </si>
  <si>
    <t>仙台市青葉区木町通二丁目1-5</t>
  </si>
  <si>
    <t>宗教法人　日本バプテスト仙台基督教会</t>
  </si>
  <si>
    <t>しらとり幼稚園</t>
  </si>
  <si>
    <t>仙台市宮城野区白鳥二丁目11-24</t>
  </si>
  <si>
    <t>学校法人　蒲生学園</t>
  </si>
  <si>
    <t>ふくむろ幼稚園</t>
  </si>
  <si>
    <t>仙台市宮城野区福室五丁目11-30</t>
  </si>
  <si>
    <t>学校法人　西光寺学園</t>
  </si>
  <si>
    <t>学校法人　庄司学園</t>
  </si>
  <si>
    <t>はなぶさ幼稚園</t>
  </si>
  <si>
    <t>宗教法人　雲山寺</t>
  </si>
  <si>
    <t>エコールノワール幼稚園</t>
  </si>
  <si>
    <t>やまと幼稚園</t>
  </si>
  <si>
    <t>仙台市若林区大和町三丁目15-28</t>
  </si>
  <si>
    <t>小さき花幼稚園</t>
  </si>
  <si>
    <t>仙台市若林区畳屋丁31</t>
  </si>
  <si>
    <t>学校法人　東北カトリック学園</t>
  </si>
  <si>
    <t>学校法人　七郷学園</t>
  </si>
  <si>
    <t>若林幼稚園</t>
  </si>
  <si>
    <t>学校法人　仙台佛教学園</t>
  </si>
  <si>
    <t>古城幼稚園</t>
  </si>
  <si>
    <t>聖ルカ幼稚園</t>
  </si>
  <si>
    <t>学校法人　聖ルカ学園</t>
  </si>
  <si>
    <t>太陽幼稚園</t>
  </si>
  <si>
    <t>仙台市太白区砂押南町1-10</t>
  </si>
  <si>
    <t>中田幼稚園</t>
  </si>
  <si>
    <t>仙台市太白区中田一丁目8-17</t>
  </si>
  <si>
    <t>宗教法人　宝泉寺</t>
  </si>
  <si>
    <t>八木山カトリック幼稚園</t>
  </si>
  <si>
    <t>仙台市太白区松が丘44-1</t>
  </si>
  <si>
    <t>仙台市青葉区愛子東六丁目4-15</t>
    <rPh sb="0" eb="3">
      <t>センダイシ</t>
    </rPh>
    <rPh sb="3" eb="6">
      <t>アオバク</t>
    </rPh>
    <rPh sb="6" eb="8">
      <t>アヤシ</t>
    </rPh>
    <rPh sb="8" eb="9">
      <t>ヒガシ</t>
    </rPh>
    <rPh sb="9" eb="12">
      <t>ロクチョウメ</t>
    </rPh>
    <phoneticPr fontId="4"/>
  </si>
  <si>
    <t>学校法人　青空学園</t>
    <rPh sb="5" eb="7">
      <t>アオゾラ</t>
    </rPh>
    <rPh sb="7" eb="9">
      <t>ガクエン</t>
    </rPh>
    <phoneticPr fontId="4"/>
  </si>
  <si>
    <t>仙台市青葉区荒巻中央11-5</t>
  </si>
  <si>
    <t>学校法人　荒巻学園</t>
  </si>
  <si>
    <t>仙台市青葉区芋沢字平36-2</t>
  </si>
  <si>
    <t>学校法人　愛子学園</t>
  </si>
  <si>
    <t>仙台市青葉区霊屋下23-5</t>
  </si>
  <si>
    <t>仙台市青葉区南吉成四丁目13-1</t>
  </si>
  <si>
    <t>学校法人　東音学園</t>
  </si>
  <si>
    <t>仙台市青葉区木町通二丁目1-48</t>
  </si>
  <si>
    <t>学校法人　お人形社学園</t>
  </si>
  <si>
    <t>仙台市青葉区堤通雨宮町11-11</t>
  </si>
  <si>
    <t>仙台市青葉区中山八丁目12-15</t>
  </si>
  <si>
    <t>学校法人　双葉学園</t>
  </si>
  <si>
    <t>学校法人　啓朋学園</t>
    <rPh sb="5" eb="6">
      <t>ケイ</t>
    </rPh>
    <rPh sb="6" eb="7">
      <t>ホウ</t>
    </rPh>
    <phoneticPr fontId="4"/>
  </si>
  <si>
    <t>仙台市青葉区中山吉成二丁目2-27</t>
  </si>
  <si>
    <t>仙台市青葉区北根黒松16-1</t>
  </si>
  <si>
    <t>学校法人　曽根学園</t>
  </si>
  <si>
    <t>仙台市宮城野区幸町三丁目3-3</t>
    <rPh sb="7" eb="9">
      <t>サイワイチョウ</t>
    </rPh>
    <rPh sb="9" eb="12">
      <t>サンチョウメ</t>
    </rPh>
    <phoneticPr fontId="4"/>
  </si>
  <si>
    <t>学校法人　幸学園</t>
    <rPh sb="5" eb="6">
      <t>サチ</t>
    </rPh>
    <phoneticPr fontId="4"/>
  </si>
  <si>
    <t>仙台市宮城野区清水沼三丁目4-10</t>
  </si>
  <si>
    <t>学校法人　小野学園</t>
  </si>
  <si>
    <t>仙台市宮城野区鶴ケ谷四丁目13</t>
    <rPh sb="0" eb="3">
      <t>センダイシ</t>
    </rPh>
    <rPh sb="3" eb="7">
      <t>ミヤギノク</t>
    </rPh>
    <rPh sb="7" eb="10">
      <t>ツルガヤ</t>
    </rPh>
    <rPh sb="10" eb="13">
      <t>ヨンチョウメ</t>
    </rPh>
    <phoneticPr fontId="4"/>
  </si>
  <si>
    <t>学校法人　菅原学園</t>
    <rPh sb="5" eb="7">
      <t>スガワラ</t>
    </rPh>
    <phoneticPr fontId="4"/>
  </si>
  <si>
    <t>仙台市宮城野区原町二丁目1-66</t>
  </si>
  <si>
    <t>仙台市宮城野区中野字阿弥陀堂39</t>
  </si>
  <si>
    <t>仙台市宮城野区東仙台六丁目8-15</t>
  </si>
  <si>
    <t>学校法人　仙台百合学院</t>
  </si>
  <si>
    <t>仙台市宮城野区福田町二丁目26-1</t>
  </si>
  <si>
    <t>学校法人　福田学園</t>
  </si>
  <si>
    <t>学校法人　聖ウルスラ学院</t>
  </si>
  <si>
    <t>学校法人　聖和学園</t>
  </si>
  <si>
    <t>学校法人　富沢学園</t>
    <rPh sb="5" eb="7">
      <t>トミザワ</t>
    </rPh>
    <rPh sb="7" eb="9">
      <t>ガクエン</t>
    </rPh>
    <phoneticPr fontId="4"/>
  </si>
  <si>
    <t>仙台市太白区鈎取二丁目2-6</t>
  </si>
  <si>
    <t>仙台市太白区郡山四丁目13-4</t>
  </si>
  <si>
    <t>学校法人　沼田学園</t>
  </si>
  <si>
    <t>仙台市太白区郡山六丁目2-40</t>
  </si>
  <si>
    <t>学校法人　郡山学園</t>
  </si>
  <si>
    <t>仙台市太白区富沢三丁目1-13</t>
    <rPh sb="6" eb="8">
      <t>トミザワ</t>
    </rPh>
    <rPh sb="8" eb="11">
      <t>３チョウメ</t>
    </rPh>
    <phoneticPr fontId="4"/>
  </si>
  <si>
    <t>仙台市太白区金剛沢一丁目5-35</t>
  </si>
  <si>
    <t>学校法人　西多賀学園</t>
  </si>
  <si>
    <t>仙台市太白区長町四丁目2-37</t>
  </si>
  <si>
    <t>学校法人　ひろせ学園</t>
  </si>
  <si>
    <t>仙台市太白区東中田三丁目25-6</t>
  </si>
  <si>
    <t>学校法人　袋原学園</t>
  </si>
  <si>
    <t>仙台市太白区向山四丁目26-34</t>
    <rPh sb="0" eb="3">
      <t>センダイシ</t>
    </rPh>
    <rPh sb="3" eb="6">
      <t>タイハクク</t>
    </rPh>
    <rPh sb="6" eb="8">
      <t>ムカイヤマ</t>
    </rPh>
    <rPh sb="8" eb="11">
      <t>４チョウメ</t>
    </rPh>
    <phoneticPr fontId="4"/>
  </si>
  <si>
    <t>学校法人　三島学園</t>
    <rPh sb="5" eb="7">
      <t>ミシマ</t>
    </rPh>
    <rPh sb="7" eb="9">
      <t>ガクエン</t>
    </rPh>
    <phoneticPr fontId="4"/>
  </si>
  <si>
    <t>仙台市太白区旗立三丁目8-30</t>
  </si>
  <si>
    <t>学校法人　旗立学園</t>
  </si>
  <si>
    <t>仙台市泉区南中山六丁目3-1</t>
  </si>
  <si>
    <t>仙台市泉区七北田字寺沢17-3</t>
  </si>
  <si>
    <t>学校法人　庄司昭学園</t>
  </si>
  <si>
    <t>学校法人　宮城明泉学園</t>
  </si>
  <si>
    <t>仙台市泉区北中山二丁目6-3</t>
  </si>
  <si>
    <t>仙台市泉区上谷刈四丁目1-1</t>
  </si>
  <si>
    <t>学校法人　支倉学園</t>
    <rPh sb="5" eb="7">
      <t>ハセクラ</t>
    </rPh>
    <phoneticPr fontId="4"/>
  </si>
  <si>
    <t>仙台市泉区紫山一丁目2-1</t>
  </si>
  <si>
    <t>学校法人　白百合学園</t>
  </si>
  <si>
    <t>幼保連携型認定こども園</t>
  </si>
  <si>
    <t>食と森のこども園小松島</t>
  </si>
  <si>
    <t>ミッキー北仙台こども園</t>
  </si>
  <si>
    <t>仙台市宮城野区岩切字高江45</t>
  </si>
  <si>
    <t>幼保連携型認定こども園　中野栄あしぐろこども園</t>
  </si>
  <si>
    <t>仙台市泉区小角字大満寺22-4</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</si>
  <si>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</si>
  <si>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</si>
  <si>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</si>
  <si>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</si>
  <si>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</si>
  <si>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t>
  </si>
  <si>
    <t>仙台市若林区六丁の目南町4-38</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</si>
  <si>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</si>
  <si>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</si>
  <si>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</si>
  <si>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</si>
  <si>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</si>
  <si>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保育所型認定こども園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</si>
  <si>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</si>
  <si>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</si>
  <si>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</si>
  <si>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</si>
  <si>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</si>
  <si>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</si>
  <si>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</si>
  <si>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</si>
  <si>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</si>
  <si>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</si>
  <si>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</si>
  <si>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</si>
  <si>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</si>
  <si>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⑤　園の種別
※　宮城県「私立学校教育改革推進特別経費補助金交付要綱」及び「私立幼稚園預かり保育等推進事業補助金交付要綱」のいずれの要綱の対象となる施設か</t>
    <rPh sb="2" eb="3">
      <t>エン</t>
    </rPh>
    <rPh sb="4" eb="6">
      <t>シュベツ</t>
    </rPh>
    <rPh sb="10" eb="13">
      <t>ミヤギケン</t>
    </rPh>
    <rPh sb="14" eb="16">
      <t>シリツ</t>
    </rPh>
    <rPh sb="16" eb="18">
      <t>ガッコウ</t>
    </rPh>
    <rPh sb="18" eb="20">
      <t>キョウイク</t>
    </rPh>
    <rPh sb="20" eb="22">
      <t>カイカク</t>
    </rPh>
    <rPh sb="22" eb="24">
      <t>スイシン</t>
    </rPh>
    <rPh sb="24" eb="26">
      <t>トクベツ</t>
    </rPh>
    <rPh sb="26" eb="28">
      <t>ケイヒ</t>
    </rPh>
    <rPh sb="28" eb="31">
      <t>ホジョキン</t>
    </rPh>
    <rPh sb="31" eb="33">
      <t>コウフ</t>
    </rPh>
    <rPh sb="33" eb="35">
      <t>ヨウコウ</t>
    </rPh>
    <rPh sb="36" eb="37">
      <t>オヨ</t>
    </rPh>
    <rPh sb="39" eb="41">
      <t>シリツ</t>
    </rPh>
    <rPh sb="41" eb="44">
      <t>ヨウチエン</t>
    </rPh>
    <rPh sb="44" eb="45">
      <t>アズ</t>
    </rPh>
    <rPh sb="47" eb="49">
      <t>ホイク</t>
    </rPh>
    <rPh sb="49" eb="50">
      <t>トウ</t>
    </rPh>
    <rPh sb="50" eb="52">
      <t>スイシン</t>
    </rPh>
    <rPh sb="52" eb="54">
      <t>ジギョウ</t>
    </rPh>
    <rPh sb="54" eb="57">
      <t>ホジョキン</t>
    </rPh>
    <rPh sb="57" eb="59">
      <t>コウフ</t>
    </rPh>
    <rPh sb="59" eb="61">
      <t>ヨウコウ</t>
    </rPh>
    <rPh sb="67" eb="69">
      <t>ヨウコウ</t>
    </rPh>
    <rPh sb="70" eb="72">
      <t>タイショウ</t>
    </rPh>
    <rPh sb="75" eb="77">
      <t>シセツ</t>
    </rPh>
    <phoneticPr fontId="4"/>
  </si>
  <si>
    <t>請求書</t>
    <rPh sb="0" eb="3">
      <t>セイキュウショ</t>
    </rPh>
    <phoneticPr fontId="63"/>
  </si>
  <si>
    <t>金額</t>
    <rPh sb="0" eb="2">
      <t>キンガク</t>
    </rPh>
    <phoneticPr fontId="63"/>
  </si>
  <si>
    <t>千</t>
    <rPh sb="0" eb="1">
      <t>セン</t>
    </rPh>
    <phoneticPr fontId="63"/>
  </si>
  <si>
    <t>百</t>
    <rPh sb="0" eb="1">
      <t>ヒャク</t>
    </rPh>
    <phoneticPr fontId="63"/>
  </si>
  <si>
    <t>十</t>
    <rPh sb="0" eb="1">
      <t>１０</t>
    </rPh>
    <phoneticPr fontId="63"/>
  </si>
  <si>
    <t>億</t>
    <rPh sb="0" eb="1">
      <t>オク</t>
    </rPh>
    <phoneticPr fontId="63"/>
  </si>
  <si>
    <t>万</t>
    <rPh sb="0" eb="1">
      <t>マン</t>
    </rPh>
    <phoneticPr fontId="63"/>
  </si>
  <si>
    <t>円</t>
    <rPh sb="0" eb="1">
      <t>エン</t>
    </rPh>
    <phoneticPr fontId="63"/>
  </si>
  <si>
    <t>ただし、</t>
    <phoneticPr fontId="63"/>
  </si>
  <si>
    <t>として</t>
    <phoneticPr fontId="63"/>
  </si>
  <si>
    <t>内訳</t>
    <rPh sb="0" eb="2">
      <t>ウチワケ</t>
    </rPh>
    <phoneticPr fontId="63"/>
  </si>
  <si>
    <t>品名</t>
    <rPh sb="0" eb="2">
      <t>ヒンメイ</t>
    </rPh>
    <phoneticPr fontId="63"/>
  </si>
  <si>
    <t>規格</t>
    <rPh sb="0" eb="2">
      <t>キカク</t>
    </rPh>
    <phoneticPr fontId="63"/>
  </si>
  <si>
    <t>単位</t>
    <rPh sb="0" eb="2">
      <t>タンイ</t>
    </rPh>
    <phoneticPr fontId="63"/>
  </si>
  <si>
    <t>数量</t>
    <rPh sb="0" eb="2">
      <t>スウリョウ</t>
    </rPh>
    <phoneticPr fontId="63"/>
  </si>
  <si>
    <t>単価</t>
    <rPh sb="0" eb="2">
      <t>タンカ</t>
    </rPh>
    <phoneticPr fontId="63"/>
  </si>
  <si>
    <t>小計</t>
    <rPh sb="0" eb="2">
      <t>ショウケイ</t>
    </rPh>
    <phoneticPr fontId="63"/>
  </si>
  <si>
    <t>消費税及び地方消費税</t>
    <rPh sb="0" eb="3">
      <t>ショウヒゼイ</t>
    </rPh>
    <rPh sb="3" eb="4">
      <t>オヨ</t>
    </rPh>
    <rPh sb="5" eb="10">
      <t>チホウショウヒゼイ</t>
    </rPh>
    <phoneticPr fontId="63"/>
  </si>
  <si>
    <t>合計</t>
    <rPh sb="0" eb="2">
      <t>ゴウケイ</t>
    </rPh>
    <phoneticPr fontId="63"/>
  </si>
  <si>
    <t>上記の金額を請求します。</t>
    <rPh sb="0" eb="2">
      <t>ジョウキ</t>
    </rPh>
    <rPh sb="3" eb="5">
      <t>キンガク</t>
    </rPh>
    <rPh sb="6" eb="8">
      <t>セイキュウ</t>
    </rPh>
    <phoneticPr fontId="63"/>
  </si>
  <si>
    <t>（あて先）　仙台市長</t>
    <rPh sb="3" eb="4">
      <t>サキ</t>
    </rPh>
    <rPh sb="6" eb="10">
      <t>センダイシチョウ</t>
    </rPh>
    <phoneticPr fontId="63"/>
  </si>
  <si>
    <t>施設名</t>
    <rPh sb="0" eb="2">
      <t>シセツ</t>
    </rPh>
    <rPh sb="2" eb="3">
      <t>メイ</t>
    </rPh>
    <phoneticPr fontId="63"/>
  </si>
  <si>
    <t>所在地</t>
    <rPh sb="0" eb="3">
      <t>ショザイチ</t>
    </rPh>
    <phoneticPr fontId="63"/>
  </si>
  <si>
    <t>法人名</t>
    <rPh sb="0" eb="2">
      <t>ホウジン</t>
    </rPh>
    <rPh sb="2" eb="3">
      <t>メイ</t>
    </rPh>
    <phoneticPr fontId="63"/>
  </si>
  <si>
    <t>登録債権者ですので指定した方法でお支払いください。</t>
    <rPh sb="0" eb="2">
      <t>トウロク</t>
    </rPh>
    <rPh sb="2" eb="5">
      <t>サイケンシャ</t>
    </rPh>
    <rPh sb="9" eb="11">
      <t>シテイ</t>
    </rPh>
    <rPh sb="13" eb="15">
      <t>ホウホウ</t>
    </rPh>
    <rPh sb="17" eb="19">
      <t>シハラ</t>
    </rPh>
    <phoneticPr fontId="63"/>
  </si>
  <si>
    <t>設置者名</t>
    <rPh sb="0" eb="4">
      <t>セッチシャメイ</t>
    </rPh>
    <phoneticPr fontId="63"/>
  </si>
  <si>
    <t>（債権者電話番号下4桁）</t>
    <rPh sb="1" eb="4">
      <t>サイケンシャ</t>
    </rPh>
    <rPh sb="4" eb="6">
      <t>デンワ</t>
    </rPh>
    <rPh sb="6" eb="8">
      <t>バンゴウ</t>
    </rPh>
    <rPh sb="8" eb="9">
      <t>シモ</t>
    </rPh>
    <rPh sb="10" eb="11">
      <t>ケタ</t>
    </rPh>
    <phoneticPr fontId="63"/>
  </si>
  <si>
    <t>電話</t>
    <rPh sb="0" eb="2">
      <t>デンワ</t>
    </rPh>
    <phoneticPr fontId="63"/>
  </si>
  <si>
    <t>振込先銀行</t>
    <rPh sb="0" eb="5">
      <t>フリコミサキギンコウ</t>
    </rPh>
    <phoneticPr fontId="63"/>
  </si>
  <si>
    <t>　　　　　　　銀行　　　　　　　　　　　　　　　店</t>
    <rPh sb="7" eb="9">
      <t>ギンコウ</t>
    </rPh>
    <rPh sb="24" eb="25">
      <t>テン</t>
    </rPh>
    <phoneticPr fontId="63"/>
  </si>
  <si>
    <t>右のとおり振込してください。</t>
    <rPh sb="0" eb="1">
      <t>ミギ</t>
    </rPh>
    <rPh sb="5" eb="7">
      <t>フリコミ</t>
    </rPh>
    <phoneticPr fontId="63"/>
  </si>
  <si>
    <t>普通</t>
    <rPh sb="0" eb="2">
      <t>フツウ</t>
    </rPh>
    <phoneticPr fontId="63"/>
  </si>
  <si>
    <t>口座
番号</t>
    <rPh sb="0" eb="2">
      <t>コウザ</t>
    </rPh>
    <rPh sb="4" eb="6">
      <t>バンゴウ</t>
    </rPh>
    <phoneticPr fontId="63"/>
  </si>
  <si>
    <t>登録していませんので</t>
    <rPh sb="0" eb="2">
      <t>トウロク</t>
    </rPh>
    <phoneticPr fontId="63"/>
  </si>
  <si>
    <t>当座</t>
    <rPh sb="0" eb="2">
      <t>トウザ</t>
    </rPh>
    <phoneticPr fontId="63"/>
  </si>
  <si>
    <t>（上記のいずれかに☑印をつけてください）</t>
    <rPh sb="1" eb="3">
      <t>ジョウキ</t>
    </rPh>
    <rPh sb="10" eb="11">
      <t>シルシ</t>
    </rPh>
    <phoneticPr fontId="63"/>
  </si>
  <si>
    <t>口座名義</t>
    <rPh sb="0" eb="4">
      <t>コウザメイギ</t>
    </rPh>
    <phoneticPr fontId="63"/>
  </si>
  <si>
    <t>フリガナ</t>
    <phoneticPr fontId="63"/>
  </si>
  <si>
    <t>注</t>
    <rPh sb="0" eb="1">
      <t>チュウ</t>
    </rPh>
    <phoneticPr fontId="63"/>
  </si>
  <si>
    <t>金額は、アラビア数字で記入してください。</t>
    <rPh sb="0" eb="2">
      <t>キンガク</t>
    </rPh>
    <rPh sb="8" eb="10">
      <t>スウジ</t>
    </rPh>
    <rPh sb="11" eb="13">
      <t>キニュウ</t>
    </rPh>
    <phoneticPr fontId="63"/>
  </si>
  <si>
    <t>首標金額の訂正は認めません。</t>
    <rPh sb="0" eb="1">
      <t>シュ</t>
    </rPh>
    <rPh sb="1" eb="2">
      <t>ヒョウ</t>
    </rPh>
    <rPh sb="2" eb="4">
      <t>キンガク</t>
    </rPh>
    <rPh sb="5" eb="7">
      <t>テイセイ</t>
    </rPh>
    <rPh sb="8" eb="9">
      <t>ミト</t>
    </rPh>
    <phoneticPr fontId="63"/>
  </si>
  <si>
    <t>首標金額の一桁上位の欄に￥印を記入してください。</t>
    <rPh sb="0" eb="4">
      <t>シュヒョウキンガク</t>
    </rPh>
    <rPh sb="5" eb="9">
      <t>ヒトケタジョウイ</t>
    </rPh>
    <rPh sb="10" eb="11">
      <t>ラン</t>
    </rPh>
    <rPh sb="13" eb="14">
      <t>シルシ</t>
    </rPh>
    <rPh sb="15" eb="17">
      <t>キニュウ</t>
    </rPh>
    <phoneticPr fontId="63"/>
  </si>
  <si>
    <t>年度　仙台市預かり保育推進事業補助金</t>
    <rPh sb="0" eb="2">
      <t>ネンド</t>
    </rPh>
    <rPh sb="3" eb="6">
      <t>センダイシ</t>
    </rPh>
    <rPh sb="6" eb="7">
      <t>アズ</t>
    </rPh>
    <rPh sb="9" eb="11">
      <t>ホイク</t>
    </rPh>
    <rPh sb="11" eb="13">
      <t>スイシン</t>
    </rPh>
    <rPh sb="13" eb="15">
      <t>ジギョウ</t>
    </rPh>
    <rPh sb="15" eb="18">
      <t>ホジョキン</t>
    </rPh>
    <phoneticPr fontId="63"/>
  </si>
  <si>
    <t>日</t>
    <rPh sb="0" eb="1">
      <t>ニチ</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</si>
  <si>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</si>
  <si>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</si>
  <si>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</si>
  <si>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</si>
  <si>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</si>
  <si>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</si>
  <si>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※下図のようにリストから選んで入力するセルもあります。</t>
    <phoneticPr fontId="4"/>
  </si>
  <si>
    <r>
      <t xml:space="preserve">最後に，各種様式の年度，法人名等に間違いがないことを確認して印刷し，ご提出ください。
</t>
    </r>
    <r>
      <rPr>
        <sz val="12"/>
        <color rgb="FFFF0000"/>
        <rFont val="HGSｺﾞｼｯｸM"/>
        <family val="3"/>
        <charset val="128"/>
      </rPr>
      <t>※交付申請書には押印をお願いします（捨印も必要です）。</t>
    </r>
    <rPh sb="0" eb="2">
      <t>サイゴ</t>
    </rPh>
    <rPh sb="4" eb="6">
      <t>カクシュ</t>
    </rPh>
    <rPh sb="6" eb="8">
      <t>ヨウシキ</t>
    </rPh>
    <rPh sb="9" eb="11">
      <t>ネンド</t>
    </rPh>
    <rPh sb="12" eb="14">
      <t>ホウジン</t>
    </rPh>
    <rPh sb="14" eb="15">
      <t>メイ</t>
    </rPh>
    <rPh sb="15" eb="16">
      <t>トウ</t>
    </rPh>
    <rPh sb="17" eb="19">
      <t>マチガ</t>
    </rPh>
    <rPh sb="26" eb="28">
      <t>カクニン</t>
    </rPh>
    <rPh sb="30" eb="32">
      <t>インサツ</t>
    </rPh>
    <rPh sb="35" eb="37">
      <t>テイシュツ</t>
    </rPh>
    <rPh sb="55" eb="56">
      <t>ネガ</t>
    </rPh>
    <rPh sb="61" eb="63">
      <t>ステイン</t>
    </rPh>
    <rPh sb="64" eb="66">
      <t>ヒツヨウ</t>
    </rPh>
    <phoneticPr fontId="4"/>
  </si>
  <si>
    <t>【提出書類】
　交付申請書（様式第８号），請求書及び実績報告書（様式第９号　１～７ページ）
　印刷する際は，ファイル＞印刷&gt;設定：ブック全体を印刷＞ページ指定　3　から　12 　ページ</t>
    <rPh sb="1" eb="3">
      <t>テイシュツ</t>
    </rPh>
    <rPh sb="3" eb="5">
      <t>ショルイ</t>
    </rPh>
    <rPh sb="8" eb="10">
      <t>コウフ</t>
    </rPh>
    <rPh sb="10" eb="12">
      <t>シンセイ</t>
    </rPh>
    <rPh sb="12" eb="13">
      <t>ショ</t>
    </rPh>
    <rPh sb="14" eb="16">
      <t>ヨウシキ</t>
    </rPh>
    <rPh sb="16" eb="17">
      <t>ダイ</t>
    </rPh>
    <rPh sb="18" eb="19">
      <t>ゴウ</t>
    </rPh>
    <rPh sb="21" eb="24">
      <t>セイキュウショ</t>
    </rPh>
    <rPh sb="24" eb="25">
      <t>オヨ</t>
    </rPh>
    <rPh sb="26" eb="28">
      <t>ジッセキ</t>
    </rPh>
    <rPh sb="28" eb="31">
      <t>ホウコクショ</t>
    </rPh>
    <rPh sb="32" eb="34">
      <t>ヨウシキ</t>
    </rPh>
    <rPh sb="34" eb="35">
      <t>ダイ</t>
    </rPh>
    <rPh sb="36" eb="37">
      <t>ゴウ</t>
    </rPh>
    <phoneticPr fontId="63"/>
  </si>
  <si>
    <t>交付申請書(様式第８号），実績報告書(様式第９号  1～7ページ）の塗りつぶされたセル，及び請求書に必要事項を記載してください。</t>
    <rPh sb="0" eb="2">
      <t>コウフ</t>
    </rPh>
    <rPh sb="2" eb="4">
      <t>シンセイ</t>
    </rPh>
    <rPh sb="4" eb="5">
      <t>ショ</t>
    </rPh>
    <rPh sb="13" eb="15">
      <t>ジッセキ</t>
    </rPh>
    <rPh sb="15" eb="18">
      <t>ホウコクショ</t>
    </rPh>
    <rPh sb="34" eb="35">
      <t>ヌ</t>
    </rPh>
    <rPh sb="44" eb="45">
      <t>オヨ</t>
    </rPh>
    <rPh sb="46" eb="49">
      <t>セイキュウショ</t>
    </rPh>
    <rPh sb="50" eb="52">
      <t>ヒツヨウ</t>
    </rPh>
    <rPh sb="52" eb="54">
      <t>ジコウ</t>
    </rPh>
    <rPh sb="55" eb="57">
      <t>キサイ</t>
    </rPh>
    <phoneticPr fontId="4"/>
  </si>
  <si>
    <t>わかくさ幼稚園</t>
    <phoneticPr fontId="4"/>
  </si>
  <si>
    <t>お人形社第二幼稚園</t>
    <rPh sb="1" eb="3">
      <t>ニンギョウ</t>
    </rPh>
    <rPh sb="3" eb="4">
      <t>シャ</t>
    </rPh>
    <rPh sb="4" eb="6">
      <t>ダイニ</t>
    </rPh>
    <rPh sb="6" eb="9">
      <t>ヨウチエン</t>
    </rPh>
    <phoneticPr fontId="4"/>
  </si>
  <si>
    <t>清水幼稚園</t>
    <phoneticPr fontId="4"/>
  </si>
  <si>
    <t>ナザレト幼稚園</t>
    <phoneticPr fontId="4"/>
  </si>
  <si>
    <t>ふくだまち幼稚園</t>
    <phoneticPr fontId="4"/>
  </si>
  <si>
    <t>聖和幼稚園</t>
    <phoneticPr fontId="4"/>
  </si>
  <si>
    <t>光塩幼稚園</t>
    <phoneticPr fontId="4"/>
  </si>
  <si>
    <t>しげる幼稚園</t>
    <phoneticPr fontId="4"/>
  </si>
  <si>
    <t>すがわら幼稚園</t>
    <phoneticPr fontId="4"/>
  </si>
  <si>
    <t>西多賀幼稚園</t>
    <phoneticPr fontId="4"/>
  </si>
  <si>
    <t>ひろせ幼稚園</t>
    <phoneticPr fontId="4"/>
  </si>
  <si>
    <t>袋原幼稚園</t>
    <phoneticPr fontId="4"/>
  </si>
  <si>
    <t>やまびこ幼稚園</t>
    <phoneticPr fontId="4"/>
  </si>
  <si>
    <t>第二向陽台幼稚園</t>
    <phoneticPr fontId="4"/>
  </si>
  <si>
    <t>明泉高森幼稚園</t>
    <rPh sb="0" eb="2">
      <t>メイセン</t>
    </rPh>
    <rPh sb="2" eb="4">
      <t>タカモリ</t>
    </rPh>
    <rPh sb="4" eb="7">
      <t>ヨウチエン</t>
    </rPh>
    <phoneticPr fontId="4"/>
  </si>
  <si>
    <t>明泉丸山幼稚園</t>
    <rPh sb="0" eb="2">
      <t>メイセン</t>
    </rPh>
    <rPh sb="2" eb="4">
      <t>マルヤマ</t>
    </rPh>
    <rPh sb="4" eb="7">
      <t>ヨウチエン</t>
    </rPh>
    <phoneticPr fontId="4"/>
  </si>
  <si>
    <t>仙台白百合学園幼稚園</t>
    <phoneticPr fontId="4"/>
  </si>
  <si>
    <t>聖クリストファ幼稚園</t>
    <rPh sb="0" eb="1">
      <t>セイ</t>
    </rPh>
    <rPh sb="7" eb="10">
      <t>ヨウチエン</t>
    </rPh>
    <phoneticPr fontId="76"/>
  </si>
  <si>
    <t>仙台バプテスト教会幼稚園</t>
    <rPh sb="0" eb="2">
      <t>センダイ</t>
    </rPh>
    <rPh sb="7" eb="9">
      <t>キョウカイ</t>
    </rPh>
    <rPh sb="9" eb="12">
      <t>ヨウチエン</t>
    </rPh>
    <phoneticPr fontId="76"/>
  </si>
  <si>
    <t>双葉幼稚園</t>
    <rPh sb="0" eb="2">
      <t>フタバ</t>
    </rPh>
    <rPh sb="2" eb="5">
      <t>ヨ</t>
    </rPh>
    <phoneticPr fontId="76"/>
  </si>
  <si>
    <t>ふたばバンビ幼稚園</t>
    <rPh sb="6" eb="9">
      <t>ヨ</t>
    </rPh>
    <phoneticPr fontId="76"/>
  </si>
  <si>
    <t>しらとり幼稚園</t>
    <rPh sb="4" eb="7">
      <t>ヨ</t>
    </rPh>
    <phoneticPr fontId="76"/>
  </si>
  <si>
    <t>ふくむろ幼稚園</t>
    <rPh sb="4" eb="7">
      <t>ヨ</t>
    </rPh>
    <phoneticPr fontId="76"/>
  </si>
  <si>
    <t>上田子幼稚園</t>
    <rPh sb="0" eb="2">
      <t>ウエダ</t>
    </rPh>
    <rPh sb="2" eb="3">
      <t>コ</t>
    </rPh>
    <rPh sb="3" eb="6">
      <t>ヨ</t>
    </rPh>
    <phoneticPr fontId="76"/>
  </si>
  <si>
    <t>はなぶさ幼稚園</t>
    <rPh sb="4" eb="7">
      <t>ヨ</t>
    </rPh>
    <phoneticPr fontId="76"/>
  </si>
  <si>
    <t>東岡幼稚園</t>
    <rPh sb="0" eb="1">
      <t>トウ</t>
    </rPh>
    <rPh sb="1" eb="2">
      <t>オカ</t>
    </rPh>
    <rPh sb="2" eb="5">
      <t>ヨ</t>
    </rPh>
    <phoneticPr fontId="76"/>
  </si>
  <si>
    <t>エコールノワール幼稚園</t>
    <rPh sb="8" eb="11">
      <t>ヨウチエン</t>
    </rPh>
    <phoneticPr fontId="76"/>
  </si>
  <si>
    <t>やまと幼稚園</t>
    <rPh sb="3" eb="6">
      <t>ヨウチエン</t>
    </rPh>
    <phoneticPr fontId="76"/>
  </si>
  <si>
    <t>小さき花幼稚園</t>
    <rPh sb="0" eb="1">
      <t>チイ</t>
    </rPh>
    <rPh sb="3" eb="4">
      <t>ハナ</t>
    </rPh>
    <rPh sb="4" eb="7">
      <t>ヨ</t>
    </rPh>
    <phoneticPr fontId="76"/>
  </si>
  <si>
    <t>七郷幼稚園</t>
    <rPh sb="0" eb="1">
      <t>シチ</t>
    </rPh>
    <rPh sb="1" eb="2">
      <t>ゴウ</t>
    </rPh>
    <rPh sb="2" eb="5">
      <t>ヨ</t>
    </rPh>
    <phoneticPr fontId="76"/>
  </si>
  <si>
    <t>若林幼稚園</t>
    <rPh sb="0" eb="2">
      <t>ワカバヤシ</t>
    </rPh>
    <rPh sb="2" eb="5">
      <t>ヨ</t>
    </rPh>
    <phoneticPr fontId="76"/>
  </si>
  <si>
    <t>古城幼稚園</t>
    <rPh sb="0" eb="1">
      <t>フル</t>
    </rPh>
    <rPh sb="1" eb="2">
      <t>シロ</t>
    </rPh>
    <rPh sb="2" eb="5">
      <t>ヨ</t>
    </rPh>
    <phoneticPr fontId="76"/>
  </si>
  <si>
    <t>聖ルカ幼稚園</t>
    <rPh sb="0" eb="1">
      <t>セイ</t>
    </rPh>
    <rPh sb="3" eb="6">
      <t>ヨウチエン</t>
    </rPh>
    <phoneticPr fontId="76"/>
  </si>
  <si>
    <t>太陽幼稚園</t>
    <rPh sb="0" eb="2">
      <t>タイヨウ</t>
    </rPh>
    <rPh sb="2" eb="5">
      <t>ヨウチエン</t>
    </rPh>
    <phoneticPr fontId="76"/>
  </si>
  <si>
    <t>中田幼稚園</t>
    <rPh sb="0" eb="2">
      <t>ナカタ</t>
    </rPh>
    <rPh sb="2" eb="5">
      <t>ヨウチエン</t>
    </rPh>
    <phoneticPr fontId="76"/>
  </si>
  <si>
    <t>八木山カトリック幼稚園</t>
    <rPh sb="0" eb="3">
      <t>ヤギヤマ</t>
    </rPh>
    <rPh sb="8" eb="11">
      <t>ヨ</t>
    </rPh>
    <phoneticPr fontId="76"/>
  </si>
  <si>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76"/>
  </si>
  <si>
    <t>ふたばエンゼル幼稚園</t>
    <rPh sb="7" eb="10">
      <t>ヨ</t>
    </rPh>
    <phoneticPr fontId="76"/>
  </si>
  <si>
    <t>ふたばハイジ幼稚園</t>
    <rPh sb="6" eb="9">
      <t>ヨ</t>
    </rPh>
    <phoneticPr fontId="76"/>
  </si>
  <si>
    <t>幼保連携型認定こども園　泉ヶ丘幼稚園・アルル保育園</t>
  </si>
  <si>
    <t>福聚幼稚園</t>
  </si>
  <si>
    <t>幼保連携型認定こども園みどりの森</t>
  </si>
  <si>
    <t>宮城学院女子大学附属認定こども園　森のこども園　</t>
  </si>
  <si>
    <t>幼保連携型認定こども園　はせくらまち杜のこども園</t>
  </si>
  <si>
    <t>青葉こども園</t>
  </si>
  <si>
    <t>幼保連携型認定こども園　折立幼稚園・ナーサリールーム</t>
  </si>
  <si>
    <t>幼保連携型認定こども園　中山保育園</t>
  </si>
  <si>
    <t>立華認定こども園</t>
  </si>
  <si>
    <t>新田すいせんこども園　</t>
  </si>
  <si>
    <t>原町すいせんこども園　</t>
  </si>
  <si>
    <t>新田東すいせんこども園</t>
  </si>
  <si>
    <t>認定こども園ナザレト愛児園</t>
  </si>
  <si>
    <t>さゆりこども園　</t>
  </si>
  <si>
    <t>幼保連携型認定こども園　
岩切東光第二幼稚園・ひかり保育園</t>
  </si>
  <si>
    <t>認定こども園　東盛マイトリー幼稚園</t>
  </si>
  <si>
    <t>認定こども園　ろりぽっぷ出花園</t>
  </si>
  <si>
    <t>河原町すいせんこども園　</t>
  </si>
  <si>
    <t>幼保連携型認定こども園　荒井マーヤこども園</t>
  </si>
  <si>
    <t>幼保連携型認定こども園　仙台保育園</t>
  </si>
  <si>
    <t>認定こども園　ろりぽっぷ保育園</t>
  </si>
  <si>
    <t>荒井あおばこども園</t>
  </si>
  <si>
    <t>幼保連携型認定こども園　光の子</t>
  </si>
  <si>
    <t>認定こども園くり幼稚園・くりっこ保育園</t>
  </si>
  <si>
    <t>認定向山こども園</t>
  </si>
  <si>
    <t>ゆりかご認定こども園</t>
  </si>
  <si>
    <t>西多賀チェリーこども園　</t>
  </si>
  <si>
    <t>太子堂すいせんこども園　</t>
  </si>
  <si>
    <t>太白すぎのここども園　</t>
  </si>
  <si>
    <t>バンビの森こども園　</t>
  </si>
  <si>
    <t>大野田すぎのここども園</t>
  </si>
  <si>
    <t>YMCA西中田こども園</t>
  </si>
  <si>
    <t>YMCA南大野田こども園</t>
  </si>
  <si>
    <t>泉第2チェリーこども園</t>
  </si>
  <si>
    <t>泉チェリーこども園　</t>
  </si>
  <si>
    <t>寺岡すいせんこども園　</t>
  </si>
  <si>
    <t>学校法人秀志学園　幼保連携型認定こども園　泉の杜幼稚園</t>
  </si>
  <si>
    <t>幼保連携型認定こども園　高森サーラこども園　</t>
  </si>
  <si>
    <t>社会福祉法人一寿会　住吉台こども園</t>
  </si>
  <si>
    <t>社会福祉法人一寿会　長命ヶ丘つくしこども園</t>
  </si>
  <si>
    <t>認定こども園　ろりぽっぷ泉中央南園</t>
  </si>
  <si>
    <t>認定こども園　ろりぽっぷ赤い屋根の保育園</t>
  </si>
  <si>
    <t>YMCA加茂こども園</t>
  </si>
  <si>
    <t>南光台すいせんこども園</t>
  </si>
  <si>
    <t>栗生あおばこども園</t>
  </si>
  <si>
    <t>認定こども園　仙台YMCA幼稚園</t>
  </si>
  <si>
    <t>認定こども園　旭ケ丘幼稚園</t>
  </si>
  <si>
    <t>認定こども園　東仙台幼稚園</t>
  </si>
  <si>
    <t>認定こども園　るり幼稚園</t>
  </si>
  <si>
    <t>泉第二幼稚園</t>
  </si>
  <si>
    <t>ねのしろいし幼稚園</t>
  </si>
  <si>
    <t>みのりこども園</t>
  </si>
  <si>
    <t>認定こども園　TOBINOKO</t>
  </si>
  <si>
    <t>ますえの森どうわこども園　</t>
  </si>
  <si>
    <t>ちゃいるどらんど岩切こども園</t>
  </si>
  <si>
    <t>認定こども園れいんぼーなーさりー原ノ町館</t>
  </si>
  <si>
    <t>ミッキー榴岡公園前こども園</t>
    <rPh sb="8" eb="9">
      <t>マエ</t>
    </rPh>
    <phoneticPr fontId="63"/>
  </si>
  <si>
    <t>つつじがおかもりのいえこども園</t>
  </si>
  <si>
    <t>幸町すいせんこども園</t>
  </si>
  <si>
    <t>ちいさなこどもえん</t>
  </si>
  <si>
    <t>ありすの国こども園</t>
  </si>
  <si>
    <t>ちゃいるどらんど荒井こども園</t>
  </si>
  <si>
    <t>六丁の目マザーグースこども園</t>
  </si>
  <si>
    <t>あそびまショーこども園</t>
  </si>
  <si>
    <t>ぷらざこども園長町</t>
  </si>
  <si>
    <t>鶴が丘マミーこども園</t>
  </si>
  <si>
    <t>ぷりえ～る南中山認定こども園</t>
  </si>
  <si>
    <t>泉すぎのここども園</t>
  </si>
  <si>
    <t>そらのここども園</t>
  </si>
  <si>
    <t>ミッキー八乙女中央こども園</t>
  </si>
  <si>
    <t>まつもりこども園</t>
  </si>
  <si>
    <t>こ幼認）指令第</t>
    <rPh sb="1" eb="2">
      <t>ヨウ</t>
    </rPh>
    <rPh sb="2" eb="3">
      <t>ニン</t>
    </rPh>
    <rPh sb="4" eb="6">
      <t>シレイ</t>
    </rPh>
    <rPh sb="6" eb="7">
      <t>ダイ</t>
    </rPh>
    <phoneticPr fontId="4"/>
  </si>
  <si>
    <t>仙台市（R</t>
    <rPh sb="0" eb="3">
      <t>センダイシ</t>
    </rPh>
    <phoneticPr fontId="4"/>
  </si>
  <si>
    <t>号</t>
    <rPh sb="0" eb="1">
      <t>ゴウ</t>
    </rPh>
    <phoneticPr fontId="4"/>
  </si>
  <si>
    <t>※　通常の教育時間終了後に，開園日の4/5以上の日数において，１日２時間以上，預かり保育を実施している園に支給されるもの</t>
    <rPh sb="14" eb="17">
      <t>カイエンビ</t>
    </rPh>
    <rPh sb="21" eb="23">
      <t>イジョウ</t>
    </rPh>
    <rPh sb="24" eb="26">
      <t>ニッスウ</t>
    </rPh>
    <rPh sb="32" eb="33">
      <t>ニチ</t>
    </rPh>
    <phoneticPr fontId="4"/>
  </si>
  <si>
    <r>
      <t>協定締結・解除年月日
(</t>
    </r>
    <r>
      <rPr>
        <sz val="12"/>
        <color rgb="FFFF0000"/>
        <rFont val="HGSｺﾞｼｯｸM"/>
        <family val="3"/>
        <charset val="128"/>
      </rPr>
      <t>R5.4.2～R6.3.1</t>
    </r>
    <r>
      <rPr>
        <sz val="12"/>
        <rFont val="HGSｺﾞｼｯｸM"/>
        <family val="3"/>
        <charset val="128"/>
      </rPr>
      <t>に締結・解除したもの）</t>
    </r>
    <rPh sb="0" eb="2">
      <t>キョウテイ</t>
    </rPh>
    <rPh sb="2" eb="4">
      <t>テイケツ</t>
    </rPh>
    <rPh sb="5" eb="7">
      <t>カイジョ</t>
    </rPh>
    <rPh sb="7" eb="10">
      <t>ネンガッピ</t>
    </rPh>
    <rPh sb="26" eb="28">
      <t>テイケツ</t>
    </rPh>
    <rPh sb="29" eb="31">
      <t>カイジョ</t>
    </rPh>
    <phoneticPr fontId="4"/>
  </si>
  <si>
    <r>
      <t>※１　①幼稚園割の対象となるのは，預かり保育実施割合</t>
    </r>
    <r>
      <rPr>
        <sz val="14"/>
        <rFont val="Century"/>
        <family val="1"/>
      </rPr>
      <t>(</t>
    </r>
    <r>
      <rPr>
        <sz val="14"/>
        <rFont val="HGPｺﾞｼｯｸM"/>
        <family val="3"/>
        <charset val="128"/>
      </rPr>
      <t>ア</t>
    </r>
    <r>
      <rPr>
        <sz val="14"/>
        <rFont val="Century"/>
        <family val="1"/>
      </rPr>
      <t>)</t>
    </r>
    <r>
      <rPr>
        <sz val="14"/>
        <rFont val="HGPｺﾞｼｯｸM"/>
        <family val="3"/>
        <charset val="128"/>
      </rPr>
      <t>が５割未満の園，又は，５割以上であっても宮城県の「預かり保育等推進事業補助金」の対象とならない園です。</t>
    </r>
    <rPh sb="9" eb="11">
      <t>タイショウ</t>
    </rPh>
    <rPh sb="37" eb="38">
      <t>マタ</t>
    </rPh>
    <rPh sb="59" eb="60">
      <t>トウ</t>
    </rPh>
    <phoneticPr fontId="4"/>
  </si>
  <si>
    <t>仙台市若林区木ノ下三丁目4-1</t>
    <rPh sb="9" eb="10">
      <t>サン</t>
    </rPh>
    <phoneticPr fontId="63"/>
  </si>
  <si>
    <t>学校法人　東都学園</t>
  </si>
  <si>
    <t>学校法人　福聚幼稚園</t>
  </si>
  <si>
    <t>学校法人　仙台みどり学園</t>
  </si>
  <si>
    <t>学校法人　宮城学院</t>
  </si>
  <si>
    <t>学校法人　長谷柳絮学園</t>
  </si>
  <si>
    <t>社会福祉法人　青葉福祉会</t>
  </si>
  <si>
    <t>社会福祉法人　想伝舎</t>
  </si>
  <si>
    <t>社会福祉法人　仙台市社会事業協会</t>
  </si>
  <si>
    <t>学校法人　立華学園</t>
  </si>
  <si>
    <t>社会福祉法人　幸生会</t>
  </si>
  <si>
    <t>社会福祉法人　善き牧者会</t>
  </si>
  <si>
    <t>学校法人　清野学園</t>
  </si>
  <si>
    <t>社会福祉法人　円周福祉会</t>
  </si>
  <si>
    <t>学校法人　ろりぽっぷ学園</t>
  </si>
  <si>
    <t>社会福祉法人　光の子福祉会</t>
  </si>
  <si>
    <t>学校法人　前田学園</t>
  </si>
  <si>
    <t>学校法人　仙台こひつじ学園</t>
  </si>
  <si>
    <t>学校法人　清泉学園</t>
  </si>
  <si>
    <t>社会福祉法人　北杜福祉会</t>
  </si>
  <si>
    <t>社会福祉法人　柏松会</t>
  </si>
  <si>
    <t>社会福祉法人　銀杏の会</t>
  </si>
  <si>
    <t>社会福祉法人　仙台YMCA福祉会</t>
  </si>
  <si>
    <t>学校法人　秀志学園</t>
  </si>
  <si>
    <t>社会福祉法人　仙慈会</t>
  </si>
  <si>
    <t>社会福祉法人　一寿会</t>
  </si>
  <si>
    <t>社会福祉法人　鼎会</t>
  </si>
  <si>
    <t>学校法人　旭ヶ丘学園</t>
  </si>
  <si>
    <t>学校法人　陸奥国分寺学園</t>
  </si>
  <si>
    <t>学校法人　東北文化学園大学</t>
  </si>
  <si>
    <t>有限会社　カール英会話ほいくえん</t>
  </si>
  <si>
    <t>社会福祉法人　中山福祉会</t>
  </si>
  <si>
    <t>童和保育サービス株式会社</t>
  </si>
  <si>
    <t>株式会社　ちゃいるどらんど</t>
  </si>
  <si>
    <t>仙台ナーサリー株式会社</t>
  </si>
  <si>
    <t>株式会社　エコエネルギー普及協会</t>
  </si>
  <si>
    <t>社会福祉法人 未来福祉会</t>
  </si>
  <si>
    <t>社会福祉法人 太陽の丘福祉会</t>
  </si>
  <si>
    <t>株式会社エコエネルギー普及協会</t>
  </si>
  <si>
    <t>トータルアート株式会社</t>
  </si>
  <si>
    <t>社会福祉法人　喬希会</t>
  </si>
  <si>
    <t>株式会社　マザーグース</t>
  </si>
  <si>
    <t>株式会社　おもちゃばこ保育園</t>
  </si>
  <si>
    <t>一般社団法人　六丁の目保育園</t>
  </si>
  <si>
    <t>社会福祉法人　にじいろ会</t>
  </si>
  <si>
    <t>株式会社　lumiereひまわり</t>
  </si>
  <si>
    <t>株式会社　ラヴィエール</t>
  </si>
  <si>
    <t>株式会社　ちびっこひろば保育園</t>
  </si>
  <si>
    <t>株式会社 仙台進学プラザ</t>
  </si>
  <si>
    <t>株式会社　マミー保育園</t>
  </si>
  <si>
    <t>株式会社　ウェルフェア</t>
  </si>
  <si>
    <t>株式会社　オードリー</t>
  </si>
  <si>
    <t>株式会社　ゆめぽけっと</t>
  </si>
  <si>
    <t>仙台市宮城野区小鶴一丁目9-20</t>
    <rPh sb="9" eb="12">
      <t>イッチョウメ</t>
    </rPh>
    <phoneticPr fontId="4"/>
  </si>
  <si>
    <t>仙台市若林区大和町一丁目17-25</t>
    <rPh sb="9" eb="12">
      <t>イッチョウメ</t>
    </rPh>
    <phoneticPr fontId="4"/>
  </si>
  <si>
    <t>仙台市若林区若林四丁目1-24</t>
    <rPh sb="0" eb="3">
      <t>センダイシ</t>
    </rPh>
    <rPh sb="8" eb="11">
      <t>ヨンチョウメ</t>
    </rPh>
    <phoneticPr fontId="4"/>
  </si>
  <si>
    <t>仙台市若林区河原町二丁目2-7</t>
    <rPh sb="0" eb="3">
      <t>センダイシ</t>
    </rPh>
    <rPh sb="9" eb="12">
      <t>ニチョウメ</t>
    </rPh>
    <phoneticPr fontId="4"/>
  </si>
  <si>
    <t>仙台市太白区八木山南三丁目3-4</t>
    <rPh sb="10" eb="13">
      <t>サンチョウメ</t>
    </rPh>
    <phoneticPr fontId="4"/>
  </si>
  <si>
    <t>仙台市青葉区旭ケ丘四丁目8-17</t>
    <rPh sb="6" eb="9">
      <t>アサヒガオカ</t>
    </rPh>
    <rPh sb="9" eb="12">
      <t>ヨンチョウメ</t>
    </rPh>
    <phoneticPr fontId="4"/>
  </si>
  <si>
    <t>仙台市青葉区一番町二丁目1-4</t>
    <phoneticPr fontId="4"/>
  </si>
  <si>
    <t>仙台市宮城野区鶴ケ谷二丁目２</t>
    <rPh sb="7" eb="10">
      <t>ツルガヤ</t>
    </rPh>
    <rPh sb="10" eb="13">
      <t>ニチョウメ</t>
    </rPh>
    <phoneticPr fontId="4"/>
  </si>
  <si>
    <t>仙台市太白区大野田四丁目8-12</t>
    <rPh sb="6" eb="9">
      <t>オオノダ</t>
    </rPh>
    <rPh sb="9" eb="12">
      <t>ヨンチョウメ</t>
    </rPh>
    <phoneticPr fontId="4"/>
  </si>
  <si>
    <t>仙台市泉区高森二丁目1-3</t>
    <rPh sb="0" eb="3">
      <t>センダイシ</t>
    </rPh>
    <rPh sb="3" eb="5">
      <t>イズミク</t>
    </rPh>
    <rPh sb="5" eb="7">
      <t>タカモリ</t>
    </rPh>
    <rPh sb="7" eb="10">
      <t>ニチョウメ</t>
    </rPh>
    <phoneticPr fontId="4"/>
  </si>
  <si>
    <t>仙台市泉区加茂二丁目24-2</t>
    <rPh sb="5" eb="7">
      <t>カモ</t>
    </rPh>
    <rPh sb="7" eb="10">
      <t>ニチョウメ</t>
    </rPh>
    <phoneticPr fontId="4"/>
  </si>
  <si>
    <t>仙台市青葉区支倉町2-55</t>
  </si>
  <si>
    <t>仙台市青葉区昭和町4-11</t>
  </si>
  <si>
    <t>仙台市青葉区葉山町8-1</t>
  </si>
  <si>
    <t>仙台市宮城野区中野字大貝沼20-17</t>
  </si>
  <si>
    <t>仙台市宮城野区枡江1-2</t>
  </si>
  <si>
    <t>仙台市若林区沖野字高野南197-1</t>
  </si>
  <si>
    <t>認定ろりぽっぷこども園</t>
  </si>
  <si>
    <t>社会福祉法人　恵萩会</t>
  </si>
  <si>
    <t>学校法人　仙台ＹＭＣＡ学園</t>
  </si>
  <si>
    <t>仙台市青葉区立町9-7</t>
  </si>
  <si>
    <t>学校法人　本松学園</t>
  </si>
  <si>
    <t>小田原ことりのうたこども園</t>
  </si>
  <si>
    <t>宗教法人　真宗大谷派　宝林寺</t>
  </si>
  <si>
    <t>学校法人　村山学園</t>
  </si>
  <si>
    <t>学校法人　おおとり学園</t>
  </si>
  <si>
    <t>柴田郡村田町大字足立字上ヶ戸17-5</t>
  </si>
  <si>
    <t>仙台市青葉区川平一丁目7-16</t>
    <rPh sb="8" eb="11">
      <t>イッチョウメ</t>
    </rPh>
    <phoneticPr fontId="3"/>
  </si>
  <si>
    <t>仙台市青葉区国見四丁目5-1</t>
    <rPh sb="8" eb="11">
      <t>ヨンチョウメ</t>
    </rPh>
    <phoneticPr fontId="3"/>
  </si>
  <si>
    <t>仙台市青葉区柏木一丁目7-45</t>
    <rPh sb="8" eb="11">
      <t>イッチョウメ</t>
    </rPh>
    <phoneticPr fontId="3"/>
  </si>
  <si>
    <t>仙台市青葉区桜ケ丘九丁目1-1</t>
    <rPh sb="6" eb="9">
      <t>サクラガオカ</t>
    </rPh>
    <rPh sb="9" eb="12">
      <t>キュウチョウメ</t>
    </rPh>
    <phoneticPr fontId="3"/>
  </si>
  <si>
    <t>仙台市青葉区宮町一丁目4-47</t>
    <rPh sb="8" eb="11">
      <t>イッチョウメ</t>
    </rPh>
    <phoneticPr fontId="3"/>
  </si>
  <si>
    <t>仙台市青葉区折立三丁目17-10</t>
    <rPh sb="6" eb="8">
      <t>オリタテ</t>
    </rPh>
    <rPh sb="8" eb="11">
      <t>サンチョウメ</t>
    </rPh>
    <phoneticPr fontId="3"/>
  </si>
  <si>
    <t>仙台市青葉区小松島四丁目17-22</t>
    <rPh sb="9" eb="12">
      <t>ヨンチョウメ</t>
    </rPh>
    <phoneticPr fontId="3"/>
  </si>
  <si>
    <t>仙台市青葉区栗生一丁目25-1</t>
    <rPh sb="8" eb="11">
      <t>イッチョウメ</t>
    </rPh>
    <phoneticPr fontId="3"/>
  </si>
  <si>
    <t>仙台市宮城野区東仙台六丁目8-20</t>
    <rPh sb="10" eb="13">
      <t>ロクチョウメ</t>
    </rPh>
    <phoneticPr fontId="3"/>
  </si>
  <si>
    <t>仙台市宮城野区出花一丁目279</t>
    <rPh sb="9" eb="12">
      <t>イッチョウメ</t>
    </rPh>
    <phoneticPr fontId="3"/>
  </si>
  <si>
    <t>学校法人七郷学園　蒲町こども園</t>
    <rPh sb="0" eb="2">
      <t>ガッコウ</t>
    </rPh>
    <rPh sb="2" eb="4">
      <t>ホウジン</t>
    </rPh>
    <rPh sb="4" eb="6">
      <t>シチゴウ</t>
    </rPh>
    <rPh sb="6" eb="8">
      <t>ガクエン</t>
    </rPh>
    <phoneticPr fontId="3"/>
  </si>
  <si>
    <t>仙台市若林区新寺三丁目8-5</t>
    <rPh sb="8" eb="11">
      <t>サンチョウメ</t>
    </rPh>
    <phoneticPr fontId="3"/>
  </si>
  <si>
    <t>仙台市青葉区宮町一丁目4-47</t>
    <rPh sb="0" eb="3">
      <t>センダイシ</t>
    </rPh>
    <rPh sb="3" eb="6">
      <t>アオバク</t>
    </rPh>
    <rPh sb="6" eb="8">
      <t>ミヤマチ</t>
    </rPh>
    <rPh sb="8" eb="11">
      <t>イッチョウメ</t>
    </rPh>
    <phoneticPr fontId="7"/>
  </si>
  <si>
    <t>仙台市若林区卸町二丁目1-17</t>
    <rPh sb="0" eb="3">
      <t>センダイシ</t>
    </rPh>
    <phoneticPr fontId="7"/>
  </si>
  <si>
    <t>仙台市太白区西中田六丁目8-20</t>
    <rPh sb="9" eb="12">
      <t>ロクチョウメ</t>
    </rPh>
    <phoneticPr fontId="3"/>
  </si>
  <si>
    <t>仙台市太白区八木山緑町21-10</t>
  </si>
  <si>
    <t>仙台市太白区袋原六丁目6-10</t>
    <rPh sb="0" eb="3">
      <t>センダイシ</t>
    </rPh>
    <rPh sb="8" eb="11">
      <t>ロクチョウメ</t>
    </rPh>
    <phoneticPr fontId="7"/>
  </si>
  <si>
    <t>仙台市太白区中田四丁目1-3-1</t>
    <rPh sb="8" eb="11">
      <t>ヨンチョウメ</t>
    </rPh>
    <phoneticPr fontId="3"/>
  </si>
  <si>
    <t>仙台市青葉区立町9-7</t>
    <rPh sb="0" eb="3">
      <t>センダイシ</t>
    </rPh>
    <rPh sb="3" eb="6">
      <t>アオバク</t>
    </rPh>
    <phoneticPr fontId="7"/>
  </si>
  <si>
    <t>幼保連携型認定こども園　やかまし村　</t>
    <rPh sb="0" eb="2">
      <t>ヨウホ</t>
    </rPh>
    <rPh sb="2" eb="5">
      <t>レンケイガタ</t>
    </rPh>
    <phoneticPr fontId="3"/>
  </si>
  <si>
    <t>仙台市泉区住吉台西二丁目7-6</t>
    <rPh sb="9" eb="12">
      <t>ニチョウメ</t>
    </rPh>
    <phoneticPr fontId="3"/>
  </si>
  <si>
    <t>仙台市泉区桂三丁目19-6</t>
    <rPh sb="6" eb="9">
      <t>サンチョウメ</t>
    </rPh>
    <phoneticPr fontId="3"/>
  </si>
  <si>
    <t>仙台市青葉区栗生一丁目25-1</t>
    <rPh sb="0" eb="3">
      <t>センダイシ</t>
    </rPh>
    <rPh sb="3" eb="6">
      <t>アオバク</t>
    </rPh>
    <rPh sb="6" eb="7">
      <t>クリ</t>
    </rPh>
    <rPh sb="7" eb="8">
      <t>イ</t>
    </rPh>
    <rPh sb="8" eb="11">
      <t>イッチョウメ</t>
    </rPh>
    <phoneticPr fontId="7"/>
  </si>
  <si>
    <t>角田市島田字御蔵林59</t>
    <rPh sb="0" eb="3">
      <t>カクダシ</t>
    </rPh>
    <rPh sb="3" eb="5">
      <t>シマダ</t>
    </rPh>
    <rPh sb="5" eb="6">
      <t>ジ</t>
    </rPh>
    <rPh sb="6" eb="8">
      <t>オクラ</t>
    </rPh>
    <rPh sb="8" eb="9">
      <t>バヤシ</t>
    </rPh>
    <phoneticPr fontId="3"/>
  </si>
  <si>
    <t>仙台市青葉区旭ケ丘二丁目22-21</t>
    <rPh sb="6" eb="9">
      <t>アサヒガオカ</t>
    </rPh>
    <rPh sb="9" eb="12">
      <t>ニチョウメ</t>
    </rPh>
    <phoneticPr fontId="3"/>
  </si>
  <si>
    <t>仙台市宮城野区燕沢一丁目15-25</t>
    <rPh sb="9" eb="12">
      <t>イッチョウメ</t>
    </rPh>
    <phoneticPr fontId="3"/>
  </si>
  <si>
    <t xml:space="preserve">幼稚園型認定こども園 聖ウルスラ学院英智幼稚園 </t>
    <rPh sb="0" eb="3">
      <t>ヨウチエン</t>
    </rPh>
    <rPh sb="3" eb="4">
      <t>カタ</t>
    </rPh>
    <phoneticPr fontId="3"/>
  </si>
  <si>
    <t>仙台市若林区木ノ下一丁目25-25</t>
    <rPh sb="0" eb="3">
      <t>センダイシ</t>
    </rPh>
    <rPh sb="6" eb="7">
      <t>キ</t>
    </rPh>
    <rPh sb="8" eb="9">
      <t>シタ</t>
    </rPh>
    <rPh sb="9" eb="12">
      <t>イッチョウメ</t>
    </rPh>
    <phoneticPr fontId="7"/>
  </si>
  <si>
    <t>幼稚園型認定こども園　若竹幼稚園</t>
    <rPh sb="0" eb="3">
      <t>ヨウチエン</t>
    </rPh>
    <rPh sb="3" eb="4">
      <t>ガタ</t>
    </rPh>
    <phoneticPr fontId="3"/>
  </si>
  <si>
    <t>仙台市太白区四郎丸字吹上23</t>
  </si>
  <si>
    <t>仙台市泉区将監十三丁目1-1</t>
    <rPh sb="7" eb="11">
      <t>ジュウサンチョウメ</t>
    </rPh>
    <phoneticPr fontId="3"/>
  </si>
  <si>
    <t>仙台市泉区根白石字新坂上29</t>
    <rPh sb="5" eb="8">
      <t>ネノシロイシ</t>
    </rPh>
    <rPh sb="8" eb="9">
      <t>アザ</t>
    </rPh>
    <rPh sb="9" eb="11">
      <t>シンサカ</t>
    </rPh>
    <rPh sb="11" eb="12">
      <t>ウエ</t>
    </rPh>
    <phoneticPr fontId="3"/>
  </si>
  <si>
    <t>仙台市泉区松陵二丁目19-1</t>
    <rPh sb="3" eb="5">
      <t>イズミク</t>
    </rPh>
    <rPh sb="5" eb="7">
      <t>ショウリョウ</t>
    </rPh>
    <rPh sb="7" eb="10">
      <t>ニチョウメ</t>
    </rPh>
    <phoneticPr fontId="3"/>
  </si>
  <si>
    <t>仙台市泉区南光台二丁目2-3</t>
    <rPh sb="8" eb="11">
      <t>ニチョウメ</t>
    </rPh>
    <phoneticPr fontId="3"/>
  </si>
  <si>
    <t>仙台市泉区南光台南一丁目18-1</t>
    <rPh sb="8" eb="9">
      <t>ミナミ</t>
    </rPh>
    <rPh sb="9" eb="12">
      <t>イッチョウメ</t>
    </rPh>
    <phoneticPr fontId="3"/>
  </si>
  <si>
    <t>仙台市泉区松森字陣ヶ原30-10</t>
    <rPh sb="5" eb="7">
      <t>マツモリ</t>
    </rPh>
    <rPh sb="7" eb="8">
      <t>アザ</t>
    </rPh>
    <rPh sb="8" eb="9">
      <t>ジン</t>
    </rPh>
    <rPh sb="10" eb="11">
      <t>ハラ</t>
    </rPh>
    <phoneticPr fontId="3"/>
  </si>
  <si>
    <t>仙台市泉区明石南六丁目13-2</t>
    <rPh sb="5" eb="7">
      <t>アカシ</t>
    </rPh>
    <rPh sb="7" eb="8">
      <t>ミナミ</t>
    </rPh>
    <rPh sb="8" eb="11">
      <t>ロクチョウメ</t>
    </rPh>
    <phoneticPr fontId="3"/>
  </si>
  <si>
    <t>認定こども園　友愛幼稚園</t>
    <rPh sb="0" eb="2">
      <t>ニンテイ</t>
    </rPh>
    <rPh sb="5" eb="6">
      <t>エン</t>
    </rPh>
    <phoneticPr fontId="3"/>
  </si>
  <si>
    <t>仙台市青葉区国見六丁目45-1</t>
    <rPh sb="8" eb="11">
      <t>ロクチョウメ</t>
    </rPh>
    <phoneticPr fontId="3"/>
  </si>
  <si>
    <t>仙台市若林区卸町三丁目1-4</t>
    <rPh sb="8" eb="11">
      <t>サンチョウメ</t>
    </rPh>
    <phoneticPr fontId="3"/>
  </si>
  <si>
    <t>仙台市青葉区木町通二丁目3-39</t>
    <rPh sb="0" eb="3">
      <t>センダイシ</t>
    </rPh>
    <phoneticPr fontId="7"/>
  </si>
  <si>
    <t>仙台市青葉区中山二丁目17-1</t>
    <rPh sb="0" eb="3">
      <t>センダイシ</t>
    </rPh>
    <phoneticPr fontId="7"/>
  </si>
  <si>
    <t>仙台市宮城野区枡江8-10</t>
  </si>
  <si>
    <t>仙台市若林区六丁の目西町3-41</t>
  </si>
  <si>
    <t>仙台市宮城野区新田東一丁目8-4</t>
    <rPh sb="10" eb="13">
      <t>イッチョウメ</t>
    </rPh>
    <phoneticPr fontId="3"/>
  </si>
  <si>
    <t>仙台市宮城野区田子二丁目10-2</t>
    <rPh sb="9" eb="12">
      <t>ニチョウメ</t>
    </rPh>
    <phoneticPr fontId="3"/>
  </si>
  <si>
    <t>ミッキー榴岡公園前こども園</t>
    <rPh sb="8" eb="9">
      <t>マエ</t>
    </rPh>
    <phoneticPr fontId="14"/>
  </si>
  <si>
    <t>仙台市青葉区昭和町4-11</t>
    <rPh sb="0" eb="3">
      <t>センダイシ</t>
    </rPh>
    <rPh sb="3" eb="6">
      <t>アオバク</t>
    </rPh>
    <rPh sb="6" eb="9">
      <t>ショウワマチ</t>
    </rPh>
    <phoneticPr fontId="7"/>
  </si>
  <si>
    <t>仙台市泉区北中山四丁目26-18</t>
    <rPh sb="3" eb="5">
      <t>イズミク</t>
    </rPh>
    <rPh sb="5" eb="8">
      <t>キタナカヤマ</t>
    </rPh>
    <rPh sb="8" eb="11">
      <t>ヨンチョウメ</t>
    </rPh>
    <phoneticPr fontId="3"/>
  </si>
  <si>
    <t>認定こども園れいんぼーなーさりー田子館</t>
    <rPh sb="0" eb="2">
      <t>ニンテイ</t>
    </rPh>
    <rPh sb="5" eb="6">
      <t>エン</t>
    </rPh>
    <phoneticPr fontId="3"/>
  </si>
  <si>
    <t>仙台市宮城野区田子二丁目10-2</t>
    <rPh sb="0" eb="3">
      <t>センダイシ</t>
    </rPh>
    <phoneticPr fontId="7"/>
  </si>
  <si>
    <t>仙台市宮城野区小田原二丁目1-32</t>
    <rPh sb="0" eb="3">
      <t>センダイシ</t>
    </rPh>
    <rPh sb="7" eb="10">
      <t>オダワラ</t>
    </rPh>
    <rPh sb="10" eb="13">
      <t>ニチョウメ</t>
    </rPh>
    <phoneticPr fontId="7"/>
  </si>
  <si>
    <t>仙台市若林区六丁の目中町1-38</t>
  </si>
  <si>
    <t>仙台市若林区蒲町7-8</t>
  </si>
  <si>
    <t>仙台市若林区六丁の目東町3-17</t>
  </si>
  <si>
    <t>仙台市若林区伊在三丁目9-4</t>
    <rPh sb="0" eb="3">
      <t>センダイシ</t>
    </rPh>
    <phoneticPr fontId="7"/>
  </si>
  <si>
    <t>仙台市太白区鹿野三丁目14-15</t>
    <rPh sb="8" eb="11">
      <t>サンチョウメ</t>
    </rPh>
    <phoneticPr fontId="3"/>
  </si>
  <si>
    <t>仙台市太白区あすと長町三丁目2-23</t>
    <rPh sb="11" eb="14">
      <t>サンチョウメ</t>
    </rPh>
    <phoneticPr fontId="3"/>
  </si>
  <si>
    <t>仙台市若林区若林一丁目6-17</t>
    <rPh sb="8" eb="11">
      <t>イッチョウメ</t>
    </rPh>
    <phoneticPr fontId="3"/>
  </si>
  <si>
    <t>仙台市若林区土樋104</t>
    <rPh sb="0" eb="3">
      <t>センダイシ</t>
    </rPh>
    <rPh sb="3" eb="6">
      <t>ワカバヤシク</t>
    </rPh>
    <rPh sb="6" eb="7">
      <t>ツチ</t>
    </rPh>
    <rPh sb="7" eb="8">
      <t>トイ</t>
    </rPh>
    <phoneticPr fontId="7"/>
  </si>
  <si>
    <t>仙台市泉区鶴が丘三丁目24-7</t>
    <rPh sb="8" eb="11">
      <t>サンチョウメ</t>
    </rPh>
    <phoneticPr fontId="3"/>
  </si>
  <si>
    <t>仙台市泉区南中山四丁目27-16</t>
    <rPh sb="8" eb="11">
      <t>ヨンチョウメ</t>
    </rPh>
    <phoneticPr fontId="3"/>
  </si>
  <si>
    <t>仙台市泉区東黒松19-34</t>
    <rPh sb="0" eb="3">
      <t>センダイシ</t>
    </rPh>
    <phoneticPr fontId="7"/>
  </si>
  <si>
    <t>石巻市大街道西二丁目7-47</t>
    <rPh sb="7" eb="10">
      <t>ニチョウメ</t>
    </rPh>
    <phoneticPr fontId="3"/>
  </si>
  <si>
    <t>幼稚園（新制度）</t>
    <rPh sb="4" eb="7">
      <t>シンセイド</t>
    </rPh>
    <phoneticPr fontId="4"/>
  </si>
  <si>
    <t>幼稚園（従来制度）</t>
    <rPh sb="4" eb="6">
      <t>ジュウライ</t>
    </rPh>
    <rPh sb="6" eb="8">
      <t>セイド</t>
    </rPh>
    <phoneticPr fontId="4"/>
  </si>
  <si>
    <t>仙台市宮城野区燕沢一丁目15-25</t>
    <rPh sb="7" eb="9">
      <t>ツバメサワ</t>
    </rPh>
    <rPh sb="9" eb="12">
      <t>イッチョウメ</t>
    </rPh>
    <phoneticPr fontId="3"/>
  </si>
  <si>
    <t>令和　　　年　　　月　　　日</t>
    <rPh sb="0" eb="2">
      <t>レイワ</t>
    </rPh>
    <rPh sb="5" eb="6">
      <t>ネン</t>
    </rPh>
    <rPh sb="9" eb="10">
      <t>ガツ</t>
    </rPh>
    <rPh sb="13" eb="14">
      <t>ニチ</t>
    </rPh>
    <phoneticPr fontId="63"/>
  </si>
  <si>
    <t>（</t>
    <phoneticPr fontId="4"/>
  </si>
  <si>
    <t>）</t>
    <phoneticPr fontId="4"/>
  </si>
  <si>
    <t>口座を複数登録していますので</t>
    <rPh sb="0" eb="2">
      <t>コウザ</t>
    </rPh>
    <rPh sb="3" eb="7">
      <t>フクスウトウロク</t>
    </rPh>
    <phoneticPr fontId="63"/>
  </si>
  <si>
    <t>仙台市青葉区中央四丁目7-20</t>
    <rPh sb="3" eb="6">
      <t>アオバク</t>
    </rPh>
    <rPh sb="6" eb="8">
      <t>チュウオウ</t>
    </rPh>
    <rPh sb="8" eb="11">
      <t>ヨンチョウメ</t>
    </rPh>
    <phoneticPr fontId="3"/>
  </si>
  <si>
    <t>※入力が必須の箇所や，他の項目への入力内容と矛盾する場合など，セルが赤く表示されますので，必要な入力または修正を行い，赤いセルが残らないようにしてください（入力した内容が正しいにも関わらず赤いセルが残ってしまうという場合は，こども若者局認定給付課担当者までご連絡ください）。</t>
    <rPh sb="90" eb="91">
      <t>カカ</t>
    </rPh>
    <rPh sb="115" eb="117">
      <t>ワカモノ</t>
    </rPh>
    <rPh sb="123" eb="126">
      <t>タントウシャ</t>
    </rPh>
    <rPh sb="129" eb="131">
      <t>レンラク</t>
    </rPh>
    <phoneticPr fontId="4"/>
  </si>
  <si>
    <t>仙台市泉区松森字中道10</t>
    <rPh sb="0" eb="3">
      <t>センダイシ</t>
    </rPh>
    <rPh sb="5" eb="7">
      <t>マツモリ</t>
    </rPh>
    <rPh sb="7" eb="8">
      <t>アザ</t>
    </rPh>
    <rPh sb="8" eb="10">
      <t>ナカミチ</t>
    </rPh>
    <phoneticPr fontId="7"/>
  </si>
  <si>
    <t>学校法人七郷学園　蒲町こども園</t>
    <rPh sb="0" eb="2">
      <t>ガッコウ</t>
    </rPh>
    <rPh sb="2" eb="4">
      <t>ホウジン</t>
    </rPh>
    <rPh sb="4" eb="6">
      <t>シチゴウ</t>
    </rPh>
    <rPh sb="6" eb="8">
      <t>ガクエン</t>
    </rPh>
    <phoneticPr fontId="4"/>
  </si>
  <si>
    <t>認定ろりぽっぷこども園</t>
    <phoneticPr fontId="4"/>
  </si>
  <si>
    <t>幼保連携型認定こども園　やかまし村　</t>
    <rPh sb="0" eb="2">
      <t>ヨウホ</t>
    </rPh>
    <rPh sb="2" eb="5">
      <t>レンケイガタ</t>
    </rPh>
    <phoneticPr fontId="4"/>
  </si>
  <si>
    <t xml:space="preserve">幼稚園型認定こども園 聖ウルスラ学院英智幼稚園 </t>
    <rPh sb="0" eb="3">
      <t>ヨウチエン</t>
    </rPh>
    <rPh sb="3" eb="4">
      <t>ガタ</t>
    </rPh>
    <phoneticPr fontId="4"/>
  </si>
  <si>
    <t>幼稚園型認定こども園　若竹幼稚園</t>
    <rPh sb="0" eb="3">
      <t>ヨウチエン</t>
    </rPh>
    <rPh sb="3" eb="4">
      <t>ガタ</t>
    </rPh>
    <phoneticPr fontId="4"/>
  </si>
  <si>
    <t>認定こども園　友愛幼稚園</t>
    <rPh sb="0" eb="2">
      <t>ニンテイ</t>
    </rPh>
    <rPh sb="5" eb="6">
      <t>エン</t>
    </rPh>
    <phoneticPr fontId="4"/>
  </si>
  <si>
    <t>認定こども園れいんぼーなーさりー田子館</t>
    <rPh sb="0" eb="2">
      <t>ニンテイ</t>
    </rPh>
    <rPh sb="5" eb="6">
      <t>エン</t>
    </rPh>
    <phoneticPr fontId="4"/>
  </si>
  <si>
    <t>小田原ことりのうたこども園</t>
    <phoneticPr fontId="4"/>
  </si>
  <si>
    <t>わかくさ幼稚園</t>
    <rPh sb="4" eb="7">
      <t>ヨ</t>
    </rPh>
    <phoneticPr fontId="5"/>
  </si>
  <si>
    <t>聖ドミニコ学院幼稚園</t>
    <rPh sb="0" eb="1">
      <t>セイ</t>
    </rPh>
    <rPh sb="5" eb="7">
      <t>ガクイン</t>
    </rPh>
    <rPh sb="7" eb="10">
      <t>ヨ</t>
    </rPh>
    <phoneticPr fontId="5"/>
  </si>
  <si>
    <t>聖ドミニコ学院北仙台幼稚園</t>
    <rPh sb="0" eb="1">
      <t>セイ</t>
    </rPh>
    <rPh sb="5" eb="7">
      <t>ガクイン</t>
    </rPh>
    <rPh sb="7" eb="10">
      <t>キタセンダイ</t>
    </rPh>
    <rPh sb="10" eb="13">
      <t>ヨ</t>
    </rPh>
    <phoneticPr fontId="5"/>
  </si>
  <si>
    <t>おたまや幼稚園</t>
    <rPh sb="4" eb="7">
      <t>ヨ</t>
    </rPh>
    <phoneticPr fontId="5"/>
  </si>
  <si>
    <t>学校法人　若草学園</t>
    <rPh sb="0" eb="2">
      <t>ガッコウ</t>
    </rPh>
    <rPh sb="2" eb="4">
      <t>ホウジン</t>
    </rPh>
    <rPh sb="5" eb="7">
      <t>ワカクサ</t>
    </rPh>
    <rPh sb="7" eb="9">
      <t>ガクエン</t>
    </rPh>
    <phoneticPr fontId="6"/>
  </si>
  <si>
    <t>学校法人　聖ドミニコ学院</t>
    <rPh sb="5" eb="6">
      <t>セイ</t>
    </rPh>
    <rPh sb="10" eb="12">
      <t>ガクイン</t>
    </rPh>
    <phoneticPr fontId="6"/>
  </si>
  <si>
    <t>学校法人　瑞鳳学園</t>
    <rPh sb="5" eb="7">
      <t>ズイホウ</t>
    </rPh>
    <rPh sb="7" eb="9">
      <t>ガクエン</t>
    </rPh>
    <phoneticPr fontId="6"/>
  </si>
  <si>
    <t>仙台市青葉区角五郎二丁目2-14</t>
    <rPh sb="9" eb="12">
      <t>ニチョウメ</t>
    </rPh>
    <phoneticPr fontId="3"/>
  </si>
  <si>
    <t>なかの幼稚園</t>
    <rPh sb="3" eb="6">
      <t>ヨ</t>
    </rPh>
    <phoneticPr fontId="5"/>
  </si>
  <si>
    <t>あけぼの幼稚園</t>
    <rPh sb="4" eb="7">
      <t>ヨ</t>
    </rPh>
    <phoneticPr fontId="5"/>
  </si>
  <si>
    <t>みやぎ幼稚園</t>
    <rPh sb="3" eb="6">
      <t>ヨ</t>
    </rPh>
    <phoneticPr fontId="5"/>
  </si>
  <si>
    <t>仙台市宮城野区高砂一丁目7-1</t>
    <rPh sb="9" eb="12">
      <t>イッチョウメ</t>
    </rPh>
    <phoneticPr fontId="3"/>
  </si>
  <si>
    <t>仙台市宮城野区幸町二丁目9-25</t>
    <rPh sb="9" eb="12">
      <t>ニチョウメ</t>
    </rPh>
    <phoneticPr fontId="3"/>
  </si>
  <si>
    <t>学校法人　陽雲学園</t>
    <phoneticPr fontId="4"/>
  </si>
  <si>
    <t>学校法人　中埜山学園</t>
    <rPh sb="5" eb="7">
      <t>ナカノ</t>
    </rPh>
    <rPh sb="7" eb="8">
      <t>ヤマ</t>
    </rPh>
    <rPh sb="8" eb="10">
      <t>ガクエン</t>
    </rPh>
    <phoneticPr fontId="6"/>
  </si>
  <si>
    <t>学校法人　東北柔専</t>
    <rPh sb="5" eb="7">
      <t>トウホク</t>
    </rPh>
    <rPh sb="7" eb="8">
      <t>ジュウ</t>
    </rPh>
    <rPh sb="8" eb="9">
      <t>セン</t>
    </rPh>
    <phoneticPr fontId="6"/>
  </si>
  <si>
    <t>学校法人　木村学園</t>
    <rPh sb="5" eb="7">
      <t>キムラ</t>
    </rPh>
    <rPh sb="7" eb="9">
      <t>ガクエン</t>
    </rPh>
    <phoneticPr fontId="6"/>
  </si>
  <si>
    <t>六郷幼稚園</t>
    <rPh sb="0" eb="2">
      <t>ロクゴウ</t>
    </rPh>
    <rPh sb="2" eb="5">
      <t>ヨ</t>
    </rPh>
    <phoneticPr fontId="5"/>
  </si>
  <si>
    <t>仙台市若林区沖野五丁目4-33</t>
    <rPh sb="8" eb="11">
      <t>ゴチョウメ</t>
    </rPh>
    <phoneticPr fontId="3"/>
  </si>
  <si>
    <t>学校法人　仙台佛教学園</t>
    <phoneticPr fontId="4"/>
  </si>
  <si>
    <t>学校法人　やわらぎ学園</t>
    <rPh sb="9" eb="11">
      <t>ガクエン</t>
    </rPh>
    <phoneticPr fontId="6"/>
  </si>
  <si>
    <t>茂庭幼稚園</t>
    <rPh sb="0" eb="2">
      <t>モニワ</t>
    </rPh>
    <rPh sb="2" eb="5">
      <t>ヨ</t>
    </rPh>
    <phoneticPr fontId="5"/>
  </si>
  <si>
    <t>大沢幼稚園</t>
    <rPh sb="0" eb="2">
      <t>オオサワ</t>
    </rPh>
    <rPh sb="2" eb="5">
      <t>ヨ</t>
    </rPh>
    <phoneticPr fontId="5"/>
  </si>
  <si>
    <t>仙台市太白区茂庭台四丁目22-22</t>
    <rPh sb="9" eb="10">
      <t>ヨン</t>
    </rPh>
    <phoneticPr fontId="3"/>
  </si>
  <si>
    <t>学校法人　双葉学園</t>
    <phoneticPr fontId="4"/>
  </si>
  <si>
    <t>学校法人　愛子学園</t>
    <rPh sb="5" eb="7">
      <t>アイコ</t>
    </rPh>
    <rPh sb="7" eb="9">
      <t>ガクエン</t>
    </rPh>
    <phoneticPr fontId="6"/>
  </si>
  <si>
    <t>上田子幼稚園</t>
    <rPh sb="0" eb="1">
      <t>カミ</t>
    </rPh>
    <rPh sb="1" eb="3">
      <t>タゴ</t>
    </rPh>
    <rPh sb="3" eb="6">
      <t>ヨウチエン</t>
    </rPh>
    <phoneticPr fontId="3"/>
  </si>
  <si>
    <t>学校法人　庄司学園</t>
    <rPh sb="0" eb="4">
      <t>ガッコウホウジン</t>
    </rPh>
    <rPh sb="5" eb="7">
      <t>ショウジ</t>
    </rPh>
    <rPh sb="7" eb="9">
      <t>ガクエン</t>
    </rPh>
    <phoneticPr fontId="3"/>
  </si>
  <si>
    <t>仙台市宮城野区田子三丁目13-36</t>
  </si>
  <si>
    <t>認定こども園ドリーム幼稚園</t>
    <rPh sb="0" eb="2">
      <t>ニンテイ</t>
    </rPh>
    <rPh sb="5" eb="6">
      <t>エン</t>
    </rPh>
    <rPh sb="10" eb="13">
      <t>ヨウチエン</t>
    </rPh>
    <phoneticPr fontId="12"/>
  </si>
  <si>
    <t>学校法人　六郷学園</t>
    <rPh sb="0" eb="4">
      <t>ガッコウホウジン</t>
    </rPh>
    <rPh sb="5" eb="7">
      <t>ロクゴウ</t>
    </rPh>
    <rPh sb="7" eb="9">
      <t>ガクエン</t>
    </rPh>
    <phoneticPr fontId="3"/>
  </si>
  <si>
    <t>学校法人　七郷学園</t>
    <rPh sb="0" eb="2">
      <t>ガッコウ</t>
    </rPh>
    <rPh sb="2" eb="4">
      <t>ホウジン</t>
    </rPh>
    <rPh sb="5" eb="7">
      <t>シチゴウ</t>
    </rPh>
    <rPh sb="7" eb="9">
      <t>ガクエン</t>
    </rPh>
    <phoneticPr fontId="3"/>
  </si>
  <si>
    <t>仙台市若林区下飯田字築道11</t>
    <rPh sb="0" eb="3">
      <t>センダイシ</t>
    </rPh>
    <rPh sb="3" eb="6">
      <t>ワカバヤシク</t>
    </rPh>
    <phoneticPr fontId="3"/>
  </si>
  <si>
    <t>仙台市若林区荒井三丁目15-9</t>
  </si>
  <si>
    <t>幼稚園型認定こども園　こどもの国幼稚園</t>
    <rPh sb="0" eb="3">
      <t>ヨウチエン</t>
    </rPh>
    <rPh sb="3" eb="4">
      <t>ガタ</t>
    </rPh>
    <rPh sb="4" eb="6">
      <t>ニンテイ</t>
    </rPh>
    <rPh sb="9" eb="10">
      <t>エン</t>
    </rPh>
    <rPh sb="15" eb="16">
      <t>クニ</t>
    </rPh>
    <rPh sb="16" eb="19">
      <t>ヨウチエン</t>
    </rPh>
    <phoneticPr fontId="12"/>
  </si>
  <si>
    <t>学校法人　菅原学園</t>
    <rPh sb="0" eb="2">
      <t>ガッコウ</t>
    </rPh>
    <rPh sb="2" eb="4">
      <t>ホウジン</t>
    </rPh>
    <rPh sb="5" eb="7">
      <t>スガワラ</t>
    </rPh>
    <rPh sb="7" eb="9">
      <t>ガクエン</t>
    </rPh>
    <phoneticPr fontId="3"/>
  </si>
  <si>
    <t>仙台市泉区寺岡6丁目7-6</t>
    <rPh sb="0" eb="3">
      <t>センダイシ</t>
    </rPh>
    <rPh sb="3" eb="5">
      <t>イズミク</t>
    </rPh>
    <rPh sb="5" eb="7">
      <t>テラオカ</t>
    </rPh>
    <rPh sb="8" eb="10">
      <t>チョウメ</t>
    </rPh>
    <phoneticPr fontId="3"/>
  </si>
  <si>
    <t>仙台市泉区上谷刈１－６－３０</t>
  </si>
  <si>
    <t>仙台市泉区上谷刈１－６－３０　</t>
  </si>
  <si>
    <t>仙台市宮城野区新田東２－５－５　</t>
  </si>
  <si>
    <t>特定非営利活動法人
こどもステーション・MIYAGI</t>
    <rPh sb="0" eb="2">
      <t>トクテイ</t>
    </rPh>
    <rPh sb="2" eb="9">
      <t>ヒエイリカツドウホウジン</t>
    </rPh>
    <phoneticPr fontId="3"/>
  </si>
  <si>
    <t>社会福祉法人 仙台市民児童委員会</t>
    <rPh sb="0" eb="6">
      <t>シャカイフクシホウジン</t>
    </rPh>
    <rPh sb="7" eb="9">
      <t>センダイ</t>
    </rPh>
    <rPh sb="9" eb="11">
      <t>シミン</t>
    </rPh>
    <rPh sb="11" eb="13">
      <t>ジドウ</t>
    </rPh>
    <rPh sb="13" eb="16">
      <t>イインカイ</t>
    </rPh>
    <phoneticPr fontId="3"/>
  </si>
  <si>
    <t>社会福祉法人　未来福祉会</t>
    <rPh sb="0" eb="2">
      <t>シャカイ</t>
    </rPh>
    <rPh sb="2" eb="4">
      <t>フクシ</t>
    </rPh>
    <rPh sb="4" eb="6">
      <t>ホウジン</t>
    </rPh>
    <rPh sb="7" eb="9">
      <t>ミライ</t>
    </rPh>
    <rPh sb="9" eb="11">
      <t>フクシ</t>
    </rPh>
    <rPh sb="11" eb="12">
      <t>カイ</t>
    </rPh>
    <phoneticPr fontId="3"/>
  </si>
  <si>
    <t>仙台らぴあこども園</t>
    <rPh sb="0" eb="2">
      <t>センダイ</t>
    </rPh>
    <rPh sb="8" eb="9">
      <t>エン</t>
    </rPh>
    <phoneticPr fontId="3"/>
  </si>
  <si>
    <t>ロリポップクラブマザリーズ電力ビル園</t>
    <rPh sb="13" eb="15">
      <t>デンリョク</t>
    </rPh>
    <rPh sb="17" eb="18">
      <t>エン</t>
    </rPh>
    <phoneticPr fontId="17"/>
  </si>
  <si>
    <t>認定こども園 八幡こばと園</t>
    <rPh sb="7" eb="9">
      <t>ヤハタ</t>
    </rPh>
    <rPh sb="12" eb="13">
      <t>エン</t>
    </rPh>
    <phoneticPr fontId="12"/>
  </si>
  <si>
    <t>社会福祉法人 仙台市民生児童委員会</t>
    <rPh sb="0" eb="6">
      <t>シャカイフクシホウジン</t>
    </rPh>
    <rPh sb="7" eb="10">
      <t>センダイシ</t>
    </rPh>
    <rPh sb="10" eb="12">
      <t>ミンセイ</t>
    </rPh>
    <rPh sb="12" eb="14">
      <t>ジドウ</t>
    </rPh>
    <rPh sb="14" eb="17">
      <t>イインカイ</t>
    </rPh>
    <phoneticPr fontId="3"/>
  </si>
  <si>
    <t>株式会社　日本保育サービス</t>
    <rPh sb="0" eb="4">
      <t>カブシキガイシャ</t>
    </rPh>
    <rPh sb="5" eb="7">
      <t>ニホン</t>
    </rPh>
    <rPh sb="7" eb="9">
      <t>ホイク</t>
    </rPh>
    <phoneticPr fontId="3"/>
  </si>
  <si>
    <t>社会福祉法人　喬希会</t>
    <rPh sb="0" eb="2">
      <t>シャカイ</t>
    </rPh>
    <rPh sb="2" eb="4">
      <t>フクシ</t>
    </rPh>
    <rPh sb="4" eb="6">
      <t>ホウジン</t>
    </rPh>
    <rPh sb="9" eb="10">
      <t>カイ</t>
    </rPh>
    <phoneticPr fontId="3"/>
  </si>
  <si>
    <t>愛知県名古屋市中村区名駅2丁目38番2号</t>
  </si>
  <si>
    <t>宮城県石巻市大街道西２－７－４７</t>
  </si>
  <si>
    <t>認定こども園 新田こばと園</t>
    <rPh sb="7" eb="9">
      <t>シンデン</t>
    </rPh>
    <rPh sb="12" eb="13">
      <t>エン</t>
    </rPh>
    <phoneticPr fontId="12"/>
  </si>
  <si>
    <t>アスク小鶴新田こども園</t>
    <rPh sb="3" eb="4">
      <t>チイ</t>
    </rPh>
    <rPh sb="4" eb="5">
      <t>ツル</t>
    </rPh>
    <rPh sb="5" eb="7">
      <t>シンデン</t>
    </rPh>
    <rPh sb="10" eb="11">
      <t>エン</t>
    </rPh>
    <phoneticPr fontId="12"/>
  </si>
  <si>
    <t>つばめこども園</t>
    <rPh sb="6" eb="7">
      <t>エン</t>
    </rPh>
    <phoneticPr fontId="12"/>
  </si>
  <si>
    <t>あっぷる荒井こども園</t>
    <rPh sb="4" eb="6">
      <t>アライ</t>
    </rPh>
    <rPh sb="9" eb="10">
      <t>エン</t>
    </rPh>
    <phoneticPr fontId="3"/>
  </si>
  <si>
    <t>仙台市青葉区芋沢字畑前北６２　</t>
  </si>
  <si>
    <t>社会福祉法人　千代福祉会</t>
    <rPh sb="0" eb="6">
      <t>シャカイフクシホウジン</t>
    </rPh>
    <rPh sb="7" eb="9">
      <t>チヨ</t>
    </rPh>
    <rPh sb="9" eb="11">
      <t>フクシ</t>
    </rPh>
    <rPh sb="11" eb="12">
      <t>カイ</t>
    </rPh>
    <phoneticPr fontId="3"/>
  </si>
  <si>
    <t>社会福祉法人 青葉福祉会</t>
    <rPh sb="0" eb="6">
      <t>シャカイフクシホウジン</t>
    </rPh>
    <rPh sb="7" eb="9">
      <t>アオバ</t>
    </rPh>
    <rPh sb="9" eb="11">
      <t>フクシ</t>
    </rPh>
    <rPh sb="11" eb="12">
      <t>カイ</t>
    </rPh>
    <phoneticPr fontId="3"/>
  </si>
  <si>
    <t>株式会社 日本保育サービス</t>
    <rPh sb="0" eb="4">
      <t>カブシキガイシャ</t>
    </rPh>
    <rPh sb="5" eb="7">
      <t>ニホン</t>
    </rPh>
    <rPh sb="7" eb="9">
      <t>ホイク</t>
    </rPh>
    <phoneticPr fontId="3"/>
  </si>
  <si>
    <t>仙台市青葉区宮町１－４－４７　</t>
  </si>
  <si>
    <t>ロリポップクラブマザリーズ柳生</t>
    <rPh sb="13" eb="15">
      <t>ヤギュウ</t>
    </rPh>
    <phoneticPr fontId="17"/>
  </si>
  <si>
    <t>八木山あおばこども園</t>
    <rPh sb="0" eb="3">
      <t>ヤギヤマ</t>
    </rPh>
    <rPh sb="9" eb="10">
      <t>エン</t>
    </rPh>
    <phoneticPr fontId="12"/>
  </si>
  <si>
    <t>アスク長町南こども園</t>
    <rPh sb="3" eb="5">
      <t>ナガマチ</t>
    </rPh>
    <rPh sb="5" eb="6">
      <t>ミナミ</t>
    </rPh>
    <rPh sb="9" eb="10">
      <t>エン</t>
    </rPh>
    <phoneticPr fontId="12"/>
  </si>
  <si>
    <t>仙台市青葉区昭和町4-11-1</t>
  </si>
  <si>
    <t>社会福祉法人　あおぞら会</t>
    <rPh sb="0" eb="2">
      <t>シャカイ</t>
    </rPh>
    <rPh sb="2" eb="4">
      <t>フクシ</t>
    </rPh>
    <rPh sb="4" eb="6">
      <t>ホウジン</t>
    </rPh>
    <rPh sb="11" eb="12">
      <t>カイ</t>
    </rPh>
    <phoneticPr fontId="3"/>
  </si>
  <si>
    <t>あっぷる愛子こども園</t>
    <rPh sb="4" eb="6">
      <t>アヤシ</t>
    </rPh>
    <rPh sb="9" eb="10">
      <t>エン</t>
    </rPh>
    <phoneticPr fontId="3"/>
  </si>
  <si>
    <t>社会福祉法人 千代福祉会</t>
    <rPh sb="0" eb="2">
      <t>シャカイ</t>
    </rPh>
    <rPh sb="2" eb="4">
      <t>フクシ</t>
    </rPh>
    <rPh sb="4" eb="6">
      <t>ホウジン</t>
    </rPh>
    <rPh sb="7" eb="9">
      <t>チヨ</t>
    </rPh>
    <rPh sb="9" eb="11">
      <t>フクシ</t>
    </rPh>
    <rPh sb="11" eb="12">
      <t>カイ</t>
    </rPh>
    <phoneticPr fontId="3"/>
  </si>
  <si>
    <t>幼稚園型認定こども園　こどもの国幼稚園</t>
    <phoneticPr fontId="4"/>
  </si>
  <si>
    <t>認定こども園ドリーム幼稚園</t>
    <phoneticPr fontId="4"/>
  </si>
  <si>
    <t>学校法人七郷学園　幼稚園型認定こども園 七郷こども園</t>
    <phoneticPr fontId="4"/>
  </si>
  <si>
    <t>上田子幼稚園</t>
    <phoneticPr fontId="4"/>
  </si>
  <si>
    <t>ロリポップクラブマザリーズ柳生</t>
    <phoneticPr fontId="4"/>
  </si>
  <si>
    <t>八木山あおばこども園</t>
    <phoneticPr fontId="4"/>
  </si>
  <si>
    <t>アスク長町南こども園</t>
    <phoneticPr fontId="4"/>
  </si>
  <si>
    <t>あっぷる愛子こども園</t>
    <phoneticPr fontId="4"/>
  </si>
  <si>
    <t>６</t>
    <phoneticPr fontId="4"/>
  </si>
  <si>
    <t>八木山カトリック幼稚園</t>
    <rPh sb="0" eb="3">
      <t>ヤギヤマ</t>
    </rPh>
    <rPh sb="8" eb="11">
      <t>ヨ</t>
    </rPh>
    <phoneticPr fontId="7"/>
  </si>
  <si>
    <t>ミッキー八乙女こども園</t>
    <phoneticPr fontId="4"/>
  </si>
  <si>
    <t>　令和６年７月25日付仙台市（R６こ幼認）指令第</t>
    <rPh sb="1" eb="3">
      <t>レイワ</t>
    </rPh>
    <rPh sb="4" eb="5">
      <t>ネン</t>
    </rPh>
    <rPh sb="6" eb="7">
      <t>ツキ</t>
    </rPh>
    <rPh sb="9" eb="10">
      <t>ニチ</t>
    </rPh>
    <rPh sb="10" eb="11">
      <t>ツ</t>
    </rPh>
    <rPh sb="11" eb="14">
      <t>センダイシ</t>
    </rPh>
    <rPh sb="18" eb="19">
      <t>ヨウ</t>
    </rPh>
    <rPh sb="19" eb="20">
      <t>ニン</t>
    </rPh>
    <rPh sb="21" eb="23">
      <t>シレイ</t>
    </rPh>
    <rPh sb="23" eb="24">
      <t>ダイ</t>
    </rPh>
    <phoneticPr fontId="4"/>
  </si>
  <si>
    <t>仙台市若林区蒲町42番地10号</t>
    <rPh sb="6" eb="7">
      <t>カバ</t>
    </rPh>
    <rPh sb="7" eb="8">
      <t>マチ</t>
    </rPh>
    <rPh sb="10" eb="11">
      <t>バン</t>
    </rPh>
    <rPh sb="11" eb="12">
      <t>チ</t>
    </rPh>
    <rPh sb="14" eb="15">
      <t>ゴウ</t>
    </rPh>
    <phoneticPr fontId="3"/>
  </si>
  <si>
    <t>学校法人七郷学園ども園 七郷こども園</t>
    <rPh sb="0" eb="2">
      <t>ガッコウ</t>
    </rPh>
    <rPh sb="2" eb="4">
      <t>ホウジン</t>
    </rPh>
    <rPh sb="4" eb="6">
      <t>シチゴウ</t>
    </rPh>
    <rPh sb="6" eb="8">
      <t>ガクエン</t>
    </rPh>
    <rPh sb="10" eb="11">
      <t>エン</t>
    </rPh>
    <rPh sb="12" eb="14">
      <t>シチゴウ</t>
    </rPh>
    <rPh sb="17" eb="18">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</si>
</sst>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0&quot;分間&quot;"/>
    <numFmt numFmtId="178" formatCode="##,#00&quot;円&quot;"/>
    <numFmt numFmtId="179" formatCode="&quot;又は&quot;##,#00&quot;円&quot;"/>
    <numFmt numFmtId="180" formatCode="0.00_ "/>
    <numFmt numFmtId="181" formatCode="&quot;（&quot;##,#00&quot;）&quot;"/>
    <numFmt numFmtId="182" formatCode="\(0\)"/>
    <numFmt numFmtId="183" formatCode="#,##0&quot;円&quot;"/>
    <numFmt numFmtId="184" formatCode="#,##0_ "/>
    <numFmt numFmtId="185" formatCode="#,##0_);[Red]\(#,##0\)"/>
    <numFmt numFmtId="186" formatCode="#,##0.00_ "/>
    <numFmt numFmtId="187" formatCode="#,##0.0_ "/>
    <numFmt numFmtId="188" formatCode="0_);[Red]\(0\)"/>
    <numFmt numFmtId="189" formatCode="m&quot;月&quot;d&quot;日&quot;;@"/>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HGPｺﾞｼｯｸM"/>
      <family val="3"/>
      <charset val="128"/>
    </font>
    <font>
      <b/>
      <sz val="12"/>
      <name val="HGPｺﾞｼｯｸM"/>
      <family val="3"/>
      <charset val="128"/>
    </font>
    <font>
      <sz val="12"/>
      <name val="ＭＳ Ｐゴシック"/>
      <family val="3"/>
      <charset val="128"/>
    </font>
    <font>
      <sz val="18"/>
      <name val="HGPｺﾞｼｯｸM"/>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20"/>
      <color indexed="55"/>
      <name val="ＭＳ Ｐゴシック"/>
      <family val="3"/>
      <charset val="128"/>
    </font>
    <font>
      <sz val="14"/>
      <name val="HGPｺﾞｼｯｸM"/>
      <family val="3"/>
      <charset val="128"/>
    </font>
    <font>
      <b/>
      <sz val="14"/>
      <name val="HGPｺﾞｼｯｸM"/>
      <family val="3"/>
      <charset val="128"/>
    </font>
    <font>
      <sz val="12"/>
      <name val="Century"/>
      <family val="1"/>
    </font>
    <font>
      <sz val="16"/>
      <name val="Century"/>
      <family val="1"/>
    </font>
    <font>
      <sz val="18"/>
      <name val="Century"/>
      <family val="1"/>
    </font>
    <font>
      <b/>
      <sz val="12"/>
      <name val="Century"/>
      <family val="1"/>
    </font>
    <font>
      <sz val="12"/>
      <color indexed="55"/>
      <name val="Century"/>
      <family val="1"/>
    </font>
    <font>
      <sz val="12"/>
      <color indexed="22"/>
      <name val="Century"/>
      <family val="1"/>
    </font>
    <font>
      <b/>
      <sz val="14"/>
      <name val="Century"/>
      <family val="1"/>
    </font>
    <font>
      <sz val="14"/>
      <name val="Century"/>
      <family val="1"/>
    </font>
    <font>
      <sz val="11"/>
      <name val="Century"/>
      <family val="1"/>
    </font>
    <font>
      <u/>
      <sz val="14"/>
      <name val="Century"/>
      <family val="1"/>
    </font>
    <font>
      <b/>
      <sz val="18"/>
      <name val="Century"/>
      <family val="1"/>
    </font>
    <font>
      <u/>
      <sz val="12"/>
      <name val="Century"/>
      <family val="1"/>
    </font>
    <font>
      <sz val="10"/>
      <name val="Century"/>
      <family val="1"/>
    </font>
    <font>
      <sz val="12"/>
      <name val="ＭＳ Ｐ明朝"/>
      <family val="1"/>
      <charset val="128"/>
    </font>
    <font>
      <sz val="14"/>
      <color indexed="81"/>
      <name val="ＭＳ Ｐゴシック"/>
      <family val="3"/>
      <charset val="128"/>
    </font>
    <font>
      <u/>
      <sz val="12"/>
      <name val="HGPｺﾞｼｯｸM"/>
      <family val="3"/>
      <charset val="128"/>
    </font>
    <font>
      <b/>
      <sz val="11"/>
      <name val="HGPｺﾞｼｯｸM"/>
      <family val="3"/>
      <charset val="128"/>
    </font>
    <font>
      <sz val="11"/>
      <color indexed="81"/>
      <name val="ＭＳ Ｐゴシック"/>
      <family val="3"/>
      <charset val="128"/>
    </font>
    <font>
      <sz val="14"/>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81"/>
      <name val="ＭＳ Ｐゴシック"/>
      <family val="3"/>
      <charset val="128"/>
    </font>
    <font>
      <u/>
      <sz val="14"/>
      <name val="HGPｺﾞｼｯｸM"/>
      <family val="3"/>
      <charset val="128"/>
    </font>
    <font>
      <u/>
      <sz val="14"/>
      <color indexed="10"/>
      <name val="HGPｺﾞｼｯｸM"/>
      <family val="3"/>
      <charset val="128"/>
    </font>
    <font>
      <b/>
      <sz val="18"/>
      <name val="HGPｺﾞｼｯｸM"/>
      <family val="3"/>
      <charset val="128"/>
    </font>
    <font>
      <b/>
      <sz val="12"/>
      <name val="ＭＳ Ｐゴシック"/>
      <family val="3"/>
      <charset val="128"/>
    </font>
    <font>
      <b/>
      <u/>
      <sz val="14"/>
      <name val="HGPｺﾞｼｯｸM"/>
      <family val="3"/>
      <charset val="128"/>
    </font>
    <font>
      <b/>
      <sz val="13"/>
      <color indexed="10"/>
      <name val="HGPｺﾞｼｯｸM"/>
      <family val="3"/>
      <charset val="128"/>
    </font>
    <font>
      <b/>
      <u/>
      <sz val="13"/>
      <color indexed="10"/>
      <name val="HGPｺﾞｼｯｸM"/>
      <family val="3"/>
      <charset val="128"/>
    </font>
    <font>
      <sz val="14"/>
      <name val="ＭＳ Ｐ明朝"/>
      <family val="1"/>
      <charset val="128"/>
    </font>
    <font>
      <sz val="8"/>
      <name val="Century"/>
      <family val="1"/>
    </font>
    <font>
      <sz val="9"/>
      <name val="Century"/>
      <family val="1"/>
    </font>
    <font>
      <sz val="13"/>
      <name val="HGPｺﾞｼｯｸM"/>
      <family val="3"/>
      <charset val="128"/>
    </font>
    <font>
      <sz val="14"/>
      <name val="HGSｺﾞｼｯｸM"/>
      <family val="3"/>
      <charset val="128"/>
    </font>
    <font>
      <b/>
      <sz val="16"/>
      <name val="HGPｺﾞｼｯｸM"/>
      <family val="3"/>
      <charset val="128"/>
    </font>
    <font>
      <sz val="16"/>
      <name val="HGPｺﾞｼｯｸM"/>
      <family val="3"/>
      <charset val="128"/>
    </font>
    <font>
      <sz val="12"/>
      <name val="HGSｺﾞｼｯｸM"/>
      <family val="3"/>
      <charset val="128"/>
    </font>
    <font>
      <sz val="12"/>
      <color rgb="FFFF0000"/>
      <name val="HGSｺﾞｼｯｸM"/>
      <family val="3"/>
      <charset val="128"/>
    </font>
    <font>
      <sz val="10"/>
      <name val="ＭＳ Ｐ明朝"/>
      <family val="1"/>
      <charset val="128"/>
    </font>
    <font>
      <b/>
      <sz val="18"/>
      <name val="ＭＳ Ｐ明朝"/>
      <family val="1"/>
      <charset val="128"/>
    </font>
    <font>
      <b/>
      <u/>
      <sz val="12"/>
      <name val="HGPｺﾞｼｯｸM"/>
      <family val="3"/>
      <charset val="128"/>
    </font>
    <font>
      <sz val="14"/>
      <color indexed="81"/>
      <name val="MS P ゴシック"/>
      <family val="3"/>
      <charset val="128"/>
    </font>
    <font>
      <sz val="12"/>
      <color rgb="FFFF0000"/>
      <name val="Century"/>
      <family val="1"/>
    </font>
    <font>
      <sz val="12"/>
      <color rgb="FFFF0000"/>
      <name val="HGPｺﾞｼｯｸM"/>
      <family val="3"/>
      <charset val="128"/>
    </font>
    <font>
      <sz val="9"/>
      <color indexed="81"/>
      <name val="MS P ゴシック"/>
      <family val="3"/>
      <charset val="128"/>
    </font>
    <font>
      <sz val="10"/>
      <color indexed="81"/>
      <name val="MS P ゴシック"/>
      <family val="3"/>
      <charset val="128"/>
    </font>
    <font>
      <sz val="12"/>
      <name val="游明朝"/>
      <family val="1"/>
      <charset val="128"/>
    </font>
    <font>
      <sz val="12"/>
      <name val="ＭＳ 明朝"/>
      <family val="1"/>
      <charset val="128"/>
    </font>
    <font>
      <sz val="6"/>
      <name val="ＭＳ Ｐゴシック"/>
      <family val="2"/>
      <charset val="128"/>
      <scheme val="minor"/>
    </font>
    <font>
      <sz val="11"/>
      <name val="游明朝"/>
      <family val="1"/>
      <charset val="128"/>
    </font>
    <font>
      <sz val="11"/>
      <name val="ＭＳ 明朝"/>
      <family val="1"/>
      <charset val="128"/>
    </font>
    <font>
      <sz val="10"/>
      <name val="游明朝"/>
      <family val="1"/>
      <charset val="128"/>
    </font>
    <font>
      <sz val="16"/>
      <name val="游明朝"/>
      <family val="1"/>
      <charset val="128"/>
    </font>
    <font>
      <b/>
      <sz val="16"/>
      <name val="游明朝"/>
      <family val="1"/>
      <charset val="128"/>
    </font>
    <font>
      <sz val="6"/>
      <name val="ＭＳ Ｐゴシック"/>
      <family val="3"/>
      <charset val="128"/>
      <scheme val="minor"/>
    </font>
    <font>
      <sz val="16"/>
      <name val="ＭＳ 明朝"/>
      <family val="1"/>
      <charset val="128"/>
    </font>
    <font>
      <sz val="11"/>
      <color theme="1"/>
      <name val="游明朝"/>
      <family val="1"/>
      <charset val="128"/>
    </font>
    <font>
      <sz val="14"/>
      <name val="游明朝"/>
      <family val="1"/>
      <charset val="128"/>
    </font>
    <font>
      <b/>
      <sz val="9"/>
      <color indexed="81"/>
      <name val="MS P ゴシック"/>
      <family val="3"/>
      <charset val="128"/>
    </font>
    <font>
      <b/>
      <sz val="9"/>
      <color indexed="81"/>
      <name val="游ゴシック"/>
      <family val="3"/>
      <charset val="128"/>
    </font>
    <font>
      <u/>
      <sz val="14"/>
      <name val="游明朝"/>
      <family val="1"/>
      <charset val="128"/>
    </font>
    <font>
      <b/>
      <sz val="16"/>
      <name val="HGSｺﾞｼｯｸM"/>
      <family val="3"/>
      <charset val="128"/>
    </font>
    <font>
      <sz val="11"/>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u/>
      <sz val="12"/>
      <name val="HGSｺﾞｼｯｸM"/>
      <family val="3"/>
      <charset val="128"/>
    </font>
    <font>
      <sz val="11"/>
      <color theme="1"/>
      <name val="HGSｺﾞｼｯｸM"/>
      <family val="3"/>
      <charset val="128"/>
    </font>
    <font>
      <sz val="11"/>
      <color theme="1"/>
      <name val="ＭＳ Ｐゴシック"/>
      <family val="2"/>
      <scheme val="minor"/>
    </font>
    <font>
      <b/>
      <sz val="11"/>
      <name val="游ゴシック"/>
      <family val="3"/>
      <charset val="128"/>
    </font>
    <font>
      <sz val="11"/>
      <name val="游ゴシック"/>
      <family val="3"/>
      <charset val="128"/>
    </font>
    <font>
      <sz val="12"/>
      <color theme="0" tint="-0.499984740745262"/>
      <name val="Century"/>
      <family val="1"/>
    </font>
    <font>
      <sz val="11"/>
      <color theme="1"/>
      <name val="HGPｺﾞｼｯｸM"/>
      <family val="3"/>
      <charset val="128"/>
    </font>
    <font>
      <b/>
      <sz val="16"/>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sz val="11"/>
      <color indexed="81"/>
      <name val="HGPｺﾞｼｯｸM"/>
      <family val="3"/>
      <charset val="128"/>
    </font>
    <font>
      <b/>
      <u/>
      <sz val="11"/>
      <color indexed="10"/>
      <name val="HGPｺﾞｼｯｸM"/>
      <family val="3"/>
      <charset val="128"/>
    </font>
    <font>
      <b/>
      <sz val="11"/>
      <color indexed="10"/>
      <name val="HGPｺﾞｼｯｸM"/>
      <family val="3"/>
      <charset val="128"/>
    </font>
    <font>
      <sz val="14"/>
      <color indexed="81"/>
      <name val="HGPｺﾞｼｯｸM"/>
      <family val="3"/>
      <charset val="128"/>
    </font>
    <font>
      <b/>
      <sz val="14"/>
      <color indexed="10"/>
      <name val="HGPｺﾞｼｯｸM"/>
      <family val="3"/>
      <charset val="128"/>
    </font>
    <font>
      <sz val="12"/>
      <color indexed="81"/>
      <name val="HGPｺﾞｼｯｸM"/>
      <family val="3"/>
      <charset val="128"/>
    </font>
    <font>
      <u/>
      <sz val="14"/>
      <color indexed="81"/>
      <name val="HGPｺﾞｼｯｸM"/>
      <family val="3"/>
      <charset val="128"/>
    </font>
    <font>
      <sz val="12"/>
      <color indexed="10"/>
      <name val="HGPｺﾞｼｯｸM"/>
      <family val="3"/>
      <charset val="128"/>
    </font>
    <font>
      <b/>
      <sz val="12"/>
      <color indexed="81"/>
      <name val="HGPｺﾞｼｯｸM"/>
      <family val="3"/>
      <charset val="128"/>
    </font>
  </fonts>
  <fills count="16">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39997558519241921"/>
        <bgColor indexed="64"/>
      </patternFill>
    </fill>
  </fills>
  <borders count="17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diagonalDown="1">
      <left/>
      <right/>
      <top/>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thin">
        <color indexed="64"/>
      </right>
      <top/>
      <bottom style="double">
        <color indexed="64"/>
      </bottom>
      <diagonal/>
    </border>
    <border>
      <left/>
      <right/>
      <top style="thin">
        <color indexed="64"/>
      </top>
      <bottom style="double">
        <color indexed="64"/>
      </bottom>
      <diagonal/>
    </border>
    <border>
      <left style="hair">
        <color indexed="64"/>
      </left>
      <right style="thin">
        <color indexed="64"/>
      </right>
      <top/>
      <bottom style="hair">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right/>
      <top style="thin">
        <color indexed="64"/>
      </top>
      <bottom style="dotted">
        <color indexed="64"/>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auto="1"/>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0">
    <xf numFmtId="0" fontId="0" fillId="0" borderId="0"/>
    <xf numFmtId="38" fontId="3" fillId="0" borderId="0" applyFont="0" applyFill="0" applyBorder="0" applyAlignment="0" applyProtection="0"/>
    <xf numFmtId="0" fontId="3"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83" fillId="0" borderId="0"/>
    <xf numFmtId="0" fontId="83" fillId="0" borderId="0"/>
    <xf numFmtId="0" fontId="3" fillId="0" borderId="0"/>
  </cellStyleXfs>
  <cellXfs count="1048">
    <xf numFmtId="0" fontId="0" fillId="0" borderId="0" xfId="0"/>
    <xf numFmtId="0" fontId="5" fillId="0" borderId="0" xfId="0" applyFont="1" applyAlignment="1" applyProtection="1">
      <alignment horizontal="left" vertical="center"/>
    </xf>
    <xf numFmtId="0" fontId="7"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5" fillId="0" borderId="1"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5" fillId="0" borderId="4" xfId="0" applyFont="1" applyFill="1" applyBorder="1" applyAlignment="1" applyProtection="1">
      <alignment horizontal="right" vertical="center"/>
    </xf>
    <xf numFmtId="0" fontId="5" fillId="0" borderId="1"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left"/>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shrinkToFit="1"/>
    </xf>
    <xf numFmtId="0" fontId="13" fillId="0" borderId="8" xfId="0" applyFont="1" applyBorder="1" applyAlignment="1" applyProtection="1">
      <alignment horizontal="left" vertical="center"/>
    </xf>
    <xf numFmtId="0" fontId="15" fillId="0" borderId="0" xfId="0" applyFont="1" applyAlignment="1" applyProtection="1">
      <alignment horizontal="left" vertical="center"/>
    </xf>
    <xf numFmtId="0" fontId="15" fillId="0" borderId="0" xfId="0" applyNumberFormat="1" applyFont="1" applyAlignment="1" applyProtection="1">
      <alignment horizontal="left" vertical="center"/>
    </xf>
    <xf numFmtId="0" fontId="15" fillId="0" borderId="10" xfId="0" applyFont="1" applyFill="1" applyBorder="1" applyAlignment="1" applyProtection="1">
      <alignment horizontal="center"/>
    </xf>
    <xf numFmtId="177" fontId="15" fillId="2" borderId="0" xfId="0" applyNumberFormat="1" applyFont="1" applyFill="1" applyBorder="1" applyAlignment="1" applyProtection="1">
      <alignment horizontal="left" vertical="center"/>
    </xf>
    <xf numFmtId="180" fontId="15" fillId="3" borderId="0" xfId="0" applyNumberFormat="1" applyFont="1" applyFill="1" applyAlignment="1" applyProtection="1">
      <alignment horizontal="left" vertical="center"/>
    </xf>
    <xf numFmtId="0" fontId="15" fillId="0" borderId="0" xfId="0" applyFont="1" applyBorder="1" applyAlignment="1" applyProtection="1">
      <alignment horizontal="left" vertical="center"/>
    </xf>
    <xf numFmtId="0" fontId="15" fillId="0" borderId="11" xfId="0" applyFont="1" applyBorder="1" applyAlignment="1" applyProtection="1">
      <alignment horizontal="left" vertical="center"/>
    </xf>
    <xf numFmtId="0" fontId="19" fillId="0" borderId="0" xfId="0" applyFont="1" applyAlignment="1" applyProtection="1">
      <alignment horizontal="right" vertical="center"/>
    </xf>
    <xf numFmtId="0" fontId="15" fillId="0" borderId="0" xfId="0" applyFont="1" applyAlignment="1" applyProtection="1">
      <alignment horizontal="right" vertical="center"/>
    </xf>
    <xf numFmtId="0" fontId="15" fillId="0" borderId="0" xfId="0" applyFont="1" applyFill="1" applyAlignment="1" applyProtection="1">
      <alignment horizontal="left" vertical="center"/>
    </xf>
    <xf numFmtId="38" fontId="22" fillId="0" borderId="12" xfId="1" applyFont="1" applyBorder="1" applyAlignment="1" applyProtection="1">
      <alignment horizontal="right" vertical="center"/>
    </xf>
    <xf numFmtId="178" fontId="22" fillId="0" borderId="13" xfId="0" applyNumberFormat="1" applyFont="1" applyBorder="1" applyAlignment="1" applyProtection="1">
      <alignment horizontal="center" vertical="center"/>
    </xf>
    <xf numFmtId="0" fontId="22" fillId="0" borderId="8" xfId="0" applyFont="1" applyBorder="1" applyAlignment="1" applyProtection="1">
      <alignment horizontal="right" vertical="center"/>
    </xf>
    <xf numFmtId="0" fontId="5" fillId="0" borderId="0" xfId="0" applyFont="1" applyFill="1" applyBorder="1" applyAlignment="1" applyProtection="1">
      <alignment horizontal="center"/>
    </xf>
    <xf numFmtId="0" fontId="15"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5" fillId="0" borderId="10" xfId="0" applyFont="1" applyFill="1" applyBorder="1" applyAlignment="1" applyProtection="1">
      <alignment horizontal="center"/>
    </xf>
    <xf numFmtId="0" fontId="5" fillId="0" borderId="15" xfId="0" applyFont="1" applyFill="1" applyBorder="1" applyAlignment="1" applyProtection="1">
      <alignment horizontal="center"/>
    </xf>
    <xf numFmtId="0" fontId="15" fillId="0" borderId="0" xfId="0" applyFont="1" applyFill="1" applyBorder="1" applyAlignment="1" applyProtection="1">
      <alignment horizontal="left"/>
    </xf>
    <xf numFmtId="0" fontId="5" fillId="0" borderId="19" xfId="0" applyFont="1" applyFill="1" applyBorder="1" applyAlignment="1" applyProtection="1">
      <alignment horizontal="right" vertical="center"/>
    </xf>
    <xf numFmtId="0" fontId="5" fillId="0" borderId="20" xfId="0" applyFont="1" applyFill="1" applyBorder="1" applyAlignment="1" applyProtection="1">
      <alignment horizontal="left" vertical="center"/>
    </xf>
    <xf numFmtId="0" fontId="5" fillId="0" borderId="21" xfId="0" applyFont="1" applyFill="1" applyBorder="1" applyAlignment="1" applyProtection="1">
      <alignment horizontal="right" vertical="center"/>
    </xf>
    <xf numFmtId="38" fontId="16" fillId="0" borderId="22" xfId="1" applyFont="1" applyFill="1" applyBorder="1" applyAlignment="1" applyProtection="1">
      <alignment horizontal="center" vertical="center"/>
    </xf>
    <xf numFmtId="0" fontId="5" fillId="0" borderId="20" xfId="0" applyFont="1" applyFill="1" applyBorder="1" applyAlignment="1" applyProtection="1">
      <alignment horizontal="right" vertical="center"/>
    </xf>
    <xf numFmtId="0" fontId="15" fillId="0" borderId="23" xfId="0" applyFont="1" applyFill="1" applyBorder="1" applyAlignment="1" applyProtection="1">
      <alignment horizontal="left" vertical="center"/>
    </xf>
    <xf numFmtId="0" fontId="15" fillId="0" borderId="0" xfId="0" applyFont="1" applyBorder="1" applyAlignment="1" applyProtection="1">
      <alignment horizontal="left"/>
    </xf>
    <xf numFmtId="0" fontId="28" fillId="0" borderId="0" xfId="0" applyFont="1" applyFill="1" applyAlignment="1" applyProtection="1">
      <alignment horizontal="left" vertical="center"/>
    </xf>
    <xf numFmtId="38" fontId="16" fillId="0" borderId="24" xfId="1" applyFont="1" applyFill="1" applyBorder="1" applyAlignment="1" applyProtection="1">
      <alignment horizontal="center" vertical="center"/>
    </xf>
    <xf numFmtId="0" fontId="5" fillId="0" borderId="25" xfId="0" applyFont="1" applyFill="1" applyBorder="1" applyAlignment="1" applyProtection="1">
      <alignment horizontal="right" vertical="center"/>
    </xf>
    <xf numFmtId="0" fontId="5" fillId="0" borderId="25" xfId="0" applyFont="1" applyBorder="1" applyAlignment="1" applyProtection="1">
      <alignment horizontal="right" vertical="center"/>
    </xf>
    <xf numFmtId="0" fontId="28" fillId="0" borderId="0" xfId="0" applyFont="1" applyAlignment="1" applyProtection="1">
      <alignment horizontal="left" vertical="center"/>
    </xf>
    <xf numFmtId="0" fontId="6" fillId="0" borderId="0" xfId="0" applyFont="1" applyAlignment="1" applyProtection="1">
      <alignment horizontal="left" vertical="center"/>
    </xf>
    <xf numFmtId="0" fontId="15" fillId="0" borderId="0" xfId="0" applyFont="1" applyBorder="1" applyAlignment="1" applyProtection="1">
      <alignment vertical="center"/>
    </xf>
    <xf numFmtId="0" fontId="18" fillId="0" borderId="0" xfId="0" applyFont="1" applyAlignment="1" applyProtection="1">
      <alignment horizontal="left" vertical="center"/>
    </xf>
    <xf numFmtId="0" fontId="5" fillId="0" borderId="10" xfId="0" applyFont="1" applyFill="1" applyBorder="1" applyAlignment="1" applyProtection="1">
      <alignment horizontal="left"/>
    </xf>
    <xf numFmtId="180" fontId="15" fillId="0" borderId="0" xfId="0" applyNumberFormat="1" applyFont="1" applyAlignment="1" applyProtection="1">
      <alignment horizontal="left" vertical="center"/>
    </xf>
    <xf numFmtId="0" fontId="5" fillId="0" borderId="0" xfId="0" applyFont="1" applyFill="1" applyBorder="1" applyAlignment="1" applyProtection="1">
      <alignment horizontal="left" vertical="center"/>
    </xf>
    <xf numFmtId="0" fontId="5" fillId="4" borderId="26" xfId="0" applyFont="1" applyFill="1" applyBorder="1" applyAlignment="1" applyProtection="1">
      <alignment horizontal="center" vertical="center" shrinkToFit="1"/>
    </xf>
    <xf numFmtId="0" fontId="5" fillId="0" borderId="29" xfId="0" applyFont="1" applyFill="1" applyBorder="1" applyAlignment="1" applyProtection="1">
      <alignment horizontal="right" vertical="center"/>
    </xf>
    <xf numFmtId="0" fontId="14" fillId="0" borderId="0" xfId="0" applyFont="1" applyAlignment="1" applyProtection="1">
      <alignment horizontal="left" vertical="center"/>
    </xf>
    <xf numFmtId="0" fontId="22" fillId="4" borderId="30" xfId="0" applyFont="1" applyFill="1" applyBorder="1" applyAlignment="1" applyProtection="1">
      <alignment horizontal="center" vertical="center"/>
    </xf>
    <xf numFmtId="0" fontId="13" fillId="4" borderId="31"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22" fillId="4" borderId="32" xfId="0" applyFont="1" applyFill="1" applyBorder="1" applyAlignment="1" applyProtection="1">
      <alignment vertical="center"/>
    </xf>
    <xf numFmtId="0" fontId="22" fillId="4" borderId="4" xfId="0" applyFont="1" applyFill="1" applyBorder="1" applyAlignment="1" applyProtection="1">
      <alignment vertical="center"/>
    </xf>
    <xf numFmtId="0" fontId="15" fillId="4" borderId="3" xfId="0" applyFont="1" applyFill="1" applyBorder="1" applyAlignment="1" applyProtection="1">
      <alignment vertical="center"/>
    </xf>
    <xf numFmtId="0" fontId="15" fillId="4" borderId="33" xfId="0" applyFont="1" applyFill="1" applyBorder="1" applyAlignment="1" applyProtection="1">
      <alignment vertical="center"/>
    </xf>
    <xf numFmtId="0" fontId="15" fillId="4" borderId="1" xfId="0" applyFont="1" applyFill="1" applyBorder="1" applyAlignment="1" applyProtection="1">
      <alignment horizontal="left" vertical="center"/>
    </xf>
    <xf numFmtId="0" fontId="13" fillId="0" borderId="0" xfId="0" applyFont="1" applyAlignment="1" applyProtection="1">
      <alignment vertical="center"/>
    </xf>
    <xf numFmtId="0" fontId="15" fillId="0" borderId="13" xfId="0" applyFont="1" applyBorder="1" applyAlignment="1" applyProtection="1">
      <alignment horizontal="left" vertical="center"/>
    </xf>
    <xf numFmtId="0" fontId="22" fillId="0" borderId="0" xfId="0" applyFont="1" applyAlignment="1" applyProtection="1">
      <alignment horizontal="left" vertical="center"/>
    </xf>
    <xf numFmtId="0" fontId="13" fillId="0" borderId="0" xfId="0" applyFont="1" applyBorder="1" applyAlignment="1" applyProtection="1">
      <alignment vertical="center" shrinkToFit="1"/>
    </xf>
    <xf numFmtId="0" fontId="13" fillId="0" borderId="34" xfId="0" applyFont="1" applyBorder="1" applyAlignment="1" applyProtection="1">
      <alignment horizontal="left" vertical="center"/>
    </xf>
    <xf numFmtId="0" fontId="22" fillId="0" borderId="33"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0" xfId="0" applyFont="1" applyAlignment="1" applyProtection="1">
      <alignment vertical="center" wrapText="1"/>
    </xf>
    <xf numFmtId="38" fontId="22" fillId="0" borderId="35" xfId="1" applyFont="1" applyBorder="1" applyAlignment="1" applyProtection="1">
      <alignment horizontal="right" vertical="center"/>
    </xf>
    <xf numFmtId="0" fontId="16" fillId="0" borderId="12" xfId="1" applyNumberFormat="1" applyFont="1" applyFill="1" applyBorder="1" applyAlignment="1" applyProtection="1">
      <alignment horizontal="center" vertical="center"/>
    </xf>
    <xf numFmtId="0" fontId="5" fillId="0" borderId="34" xfId="0" applyNumberFormat="1" applyFont="1" applyFill="1" applyBorder="1" applyAlignment="1" applyProtection="1">
      <alignment horizontal="left" vertical="center"/>
    </xf>
    <xf numFmtId="0" fontId="5" fillId="0" borderId="28" xfId="0" applyFont="1" applyBorder="1" applyAlignment="1" applyProtection="1">
      <alignment horizontal="left" vertical="center"/>
    </xf>
    <xf numFmtId="0" fontId="16" fillId="0" borderId="31" xfId="1" applyNumberFormat="1" applyFont="1" applyFill="1" applyBorder="1" applyAlignment="1" applyProtection="1">
      <alignment horizontal="center" vertical="center"/>
    </xf>
    <xf numFmtId="0" fontId="5" fillId="0" borderId="30" xfId="0" applyNumberFormat="1" applyFont="1" applyFill="1" applyBorder="1" applyAlignment="1" applyProtection="1">
      <alignment horizontal="left" vertical="center"/>
    </xf>
    <xf numFmtId="0" fontId="5" fillId="0" borderId="36" xfId="0" applyFont="1" applyBorder="1" applyAlignment="1" applyProtection="1">
      <alignment horizontal="left" vertical="center"/>
    </xf>
    <xf numFmtId="0" fontId="16" fillId="0" borderId="37" xfId="1" applyNumberFormat="1" applyFont="1" applyFill="1" applyBorder="1" applyAlignment="1" applyProtection="1">
      <alignment horizontal="center" vertical="center"/>
    </xf>
    <xf numFmtId="0" fontId="5" fillId="0" borderId="38" xfId="0" applyFont="1" applyBorder="1" applyAlignment="1" applyProtection="1">
      <alignment horizontal="left" vertical="center" shrinkToFit="1"/>
    </xf>
    <xf numFmtId="0" fontId="16" fillId="0" borderId="39" xfId="1" applyNumberFormat="1" applyFont="1" applyFill="1" applyBorder="1" applyAlignment="1" applyProtection="1">
      <alignment horizontal="center" vertical="center"/>
    </xf>
    <xf numFmtId="0" fontId="5" fillId="0" borderId="40" xfId="0" applyNumberFormat="1" applyFont="1" applyBorder="1" applyAlignment="1" applyProtection="1">
      <alignment horizontal="left" vertical="center"/>
    </xf>
    <xf numFmtId="0" fontId="16" fillId="0" borderId="41" xfId="1" applyNumberFormat="1" applyFont="1" applyFill="1" applyBorder="1" applyAlignment="1" applyProtection="1">
      <alignment horizontal="center" vertical="center"/>
    </xf>
    <xf numFmtId="0" fontId="5" fillId="0" borderId="42" xfId="0" applyFont="1" applyBorder="1" applyAlignment="1" applyProtection="1">
      <alignment horizontal="left" vertical="center" shrinkToFit="1"/>
    </xf>
    <xf numFmtId="0" fontId="5" fillId="0" borderId="39" xfId="0" applyFont="1" applyBorder="1" applyAlignment="1" applyProtection="1">
      <alignment horizontal="center" vertical="center"/>
    </xf>
    <xf numFmtId="38" fontId="16" fillId="0" borderId="43" xfId="1" applyFont="1" applyFill="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right" vertical="center"/>
    </xf>
    <xf numFmtId="0" fontId="5" fillId="0" borderId="42" xfId="0" applyFont="1" applyBorder="1" applyAlignment="1" applyProtection="1">
      <alignment horizontal="left" vertical="center"/>
    </xf>
    <xf numFmtId="0" fontId="26" fillId="0" borderId="0" xfId="0" applyFont="1" applyAlignment="1" applyProtection="1">
      <alignment horizontal="left" vertical="center"/>
    </xf>
    <xf numFmtId="0" fontId="5" fillId="4" borderId="44" xfId="0" applyFont="1" applyFill="1" applyBorder="1" applyAlignment="1" applyProtection="1">
      <alignment horizontal="center" vertical="center"/>
    </xf>
    <xf numFmtId="0" fontId="5" fillId="0" borderId="45" xfId="0" applyFont="1" applyBorder="1" applyAlignment="1" applyProtection="1">
      <alignment horizontal="left" vertical="center"/>
    </xf>
    <xf numFmtId="0" fontId="5" fillId="0" borderId="46" xfId="0" applyFont="1" applyBorder="1" applyAlignment="1" applyProtection="1">
      <alignment horizontal="left" vertical="center"/>
    </xf>
    <xf numFmtId="0" fontId="5" fillId="0" borderId="47" xfId="0" applyFont="1" applyBorder="1" applyAlignment="1" applyProtection="1">
      <alignment horizontal="left" vertical="center"/>
    </xf>
    <xf numFmtId="0" fontId="5" fillId="0" borderId="38" xfId="0" applyFont="1" applyBorder="1" applyAlignment="1" applyProtection="1">
      <alignment horizontal="center" vertical="center"/>
    </xf>
    <xf numFmtId="1" fontId="15" fillId="0" borderId="0" xfId="0" applyNumberFormat="1" applyFont="1" applyAlignment="1" applyProtection="1">
      <alignment horizontal="left" vertical="center"/>
    </xf>
    <xf numFmtId="0" fontId="25" fillId="0" borderId="0" xfId="0" applyFont="1" applyAlignment="1" applyProtection="1">
      <alignment vertical="center"/>
    </xf>
    <xf numFmtId="0" fontId="40" fillId="0" borderId="0" xfId="0" applyFont="1" applyAlignment="1" applyProtection="1">
      <alignment horizontal="left" vertical="center"/>
    </xf>
    <xf numFmtId="0" fontId="15" fillId="0" borderId="22" xfId="0" applyFont="1" applyFill="1" applyBorder="1" applyAlignment="1" applyProtection="1">
      <alignment horizontal="left" vertical="center"/>
    </xf>
    <xf numFmtId="0" fontId="5" fillId="0" borderId="48" xfId="0" applyFont="1" applyFill="1" applyBorder="1" applyAlignment="1" applyProtection="1">
      <alignment horizontal="right" vertical="center"/>
    </xf>
    <xf numFmtId="0" fontId="16" fillId="0" borderId="49" xfId="0" applyNumberFormat="1" applyFont="1" applyFill="1" applyBorder="1" applyAlignment="1" applyProtection="1">
      <alignment horizontal="center" vertical="center"/>
    </xf>
    <xf numFmtId="0" fontId="5" fillId="0" borderId="50" xfId="0" applyFont="1" applyFill="1" applyBorder="1" applyAlignment="1" applyProtection="1">
      <alignment horizontal="right" vertical="center"/>
    </xf>
    <xf numFmtId="1" fontId="15" fillId="7" borderId="10" xfId="0" applyNumberFormat="1" applyFont="1" applyFill="1" applyBorder="1" applyAlignment="1" applyProtection="1">
      <alignment horizontal="right"/>
      <protection locked="0"/>
    </xf>
    <xf numFmtId="0" fontId="5" fillId="7" borderId="10" xfId="0" applyFont="1" applyFill="1" applyBorder="1" applyAlignment="1" applyProtection="1">
      <alignment horizontal="center"/>
      <protection locked="0"/>
    </xf>
    <xf numFmtId="0" fontId="5" fillId="7" borderId="15" xfId="0" applyFont="1" applyFill="1" applyBorder="1" applyAlignment="1" applyProtection="1">
      <alignment horizontal="center"/>
      <protection locked="0"/>
    </xf>
    <xf numFmtId="176" fontId="15" fillId="7" borderId="10" xfId="0" applyNumberFormat="1" applyFont="1" applyFill="1" applyBorder="1" applyAlignment="1" applyProtection="1">
      <alignment horizontal="right"/>
      <protection locked="0"/>
    </xf>
    <xf numFmtId="0" fontId="5" fillId="7" borderId="10" xfId="0" applyFont="1" applyFill="1" applyBorder="1" applyAlignment="1" applyProtection="1">
      <alignment horizontal="left"/>
      <protection locked="0"/>
    </xf>
    <xf numFmtId="38" fontId="15" fillId="6" borderId="51" xfId="1" applyFont="1" applyFill="1" applyBorder="1" applyAlignment="1" applyProtection="1">
      <alignment horizontal="right" vertical="center"/>
    </xf>
    <xf numFmtId="38" fontId="15" fillId="6" borderId="51" xfId="1" applyFont="1" applyFill="1" applyBorder="1" applyAlignment="1" applyProtection="1">
      <alignment vertical="center"/>
    </xf>
    <xf numFmtId="38" fontId="15" fillId="6" borderId="52" xfId="1" applyFont="1" applyFill="1" applyBorder="1" applyAlignment="1" applyProtection="1">
      <alignment vertical="center"/>
    </xf>
    <xf numFmtId="38" fontId="15" fillId="6" borderId="53" xfId="1" applyFont="1" applyFill="1" applyBorder="1" applyAlignment="1" applyProtection="1">
      <alignment vertical="center"/>
    </xf>
    <xf numFmtId="38" fontId="15" fillId="7" borderId="54" xfId="1" applyFont="1" applyFill="1" applyBorder="1" applyAlignment="1" applyProtection="1">
      <alignment horizontal="right" vertical="center"/>
      <protection locked="0"/>
    </xf>
    <xf numFmtId="181" fontId="15" fillId="7" borderId="55" xfId="1" applyNumberFormat="1" applyFont="1" applyFill="1" applyBorder="1" applyAlignment="1" applyProtection="1">
      <alignment horizontal="right" vertical="center"/>
      <protection locked="0"/>
    </xf>
    <xf numFmtId="38" fontId="15" fillId="7" borderId="56" xfId="1" applyFont="1" applyFill="1" applyBorder="1" applyAlignment="1" applyProtection="1">
      <alignment horizontal="right" vertical="center"/>
      <protection locked="0"/>
    </xf>
    <xf numFmtId="0" fontId="28" fillId="7" borderId="5" xfId="0" applyFont="1" applyFill="1" applyBorder="1" applyAlignment="1" applyProtection="1">
      <alignment horizontal="left" vertical="center"/>
      <protection locked="0"/>
    </xf>
    <xf numFmtId="0" fontId="28" fillId="7" borderId="57" xfId="0" applyFont="1" applyFill="1" applyBorder="1" applyAlignment="1" applyProtection="1">
      <alignment horizontal="left" vertical="center"/>
      <protection locked="0"/>
    </xf>
    <xf numFmtId="0" fontId="28" fillId="7" borderId="58" xfId="0" applyFont="1" applyFill="1" applyBorder="1" applyAlignment="1" applyProtection="1">
      <alignment horizontal="left" vertical="center"/>
      <protection locked="0"/>
    </xf>
    <xf numFmtId="181" fontId="15" fillId="7" borderId="59" xfId="1" applyNumberFormat="1" applyFont="1" applyFill="1" applyBorder="1" applyAlignment="1" applyProtection="1">
      <alignment vertical="center"/>
      <protection locked="0"/>
    </xf>
    <xf numFmtId="0" fontId="28" fillId="7" borderId="60" xfId="0" applyFont="1" applyFill="1" applyBorder="1" applyAlignment="1" applyProtection="1">
      <alignment horizontal="left" vertical="center"/>
      <protection locked="0"/>
    </xf>
    <xf numFmtId="0" fontId="22" fillId="7" borderId="8" xfId="0" applyFont="1" applyFill="1" applyBorder="1" applyAlignment="1" applyProtection="1">
      <alignment horizontal="center" vertical="center"/>
      <protection locked="0"/>
    </xf>
    <xf numFmtId="38" fontId="16" fillId="7" borderId="61" xfId="1" applyFont="1" applyFill="1" applyBorder="1" applyAlignment="1" applyProtection="1">
      <alignment horizontal="center" vertical="center"/>
      <protection locked="0"/>
    </xf>
    <xf numFmtId="0" fontId="5" fillId="7" borderId="62" xfId="0" applyFont="1" applyFill="1" applyBorder="1" applyAlignment="1" applyProtection="1">
      <alignment horizontal="center" vertical="center"/>
      <protection locked="0"/>
    </xf>
    <xf numFmtId="0" fontId="13" fillId="7" borderId="6" xfId="0" applyFont="1" applyFill="1" applyBorder="1" applyAlignment="1" applyProtection="1">
      <alignment horizontal="center" vertical="center"/>
      <protection locked="0"/>
    </xf>
    <xf numFmtId="0" fontId="20" fillId="0" borderId="0" xfId="0" applyFont="1" applyAlignment="1" applyProtection="1">
      <alignment horizontal="right" vertical="center"/>
    </xf>
    <xf numFmtId="179" fontId="22" fillId="0" borderId="4" xfId="0" applyNumberFormat="1" applyFont="1" applyBorder="1" applyAlignment="1" applyProtection="1">
      <alignment horizontal="center" vertical="center"/>
    </xf>
    <xf numFmtId="0" fontId="22" fillId="0" borderId="18" xfId="0" applyFont="1" applyBorder="1" applyAlignment="1" applyProtection="1">
      <alignment horizontal="left" vertical="center"/>
    </xf>
    <xf numFmtId="0" fontId="22" fillId="0" borderId="0" xfId="0" applyFont="1" applyBorder="1" applyAlignment="1" applyProtection="1">
      <alignment vertical="center"/>
    </xf>
    <xf numFmtId="0" fontId="22" fillId="0" borderId="0" xfId="0" applyFont="1" applyFill="1" applyBorder="1" applyAlignment="1" applyProtection="1">
      <alignment horizontal="center" vertical="center"/>
    </xf>
    <xf numFmtId="178" fontId="22" fillId="0" borderId="63" xfId="0" applyNumberFormat="1" applyFont="1" applyBorder="1" applyAlignment="1" applyProtection="1">
      <alignment horizontal="center" vertical="center"/>
    </xf>
    <xf numFmtId="38" fontId="22" fillId="0" borderId="64" xfId="1" applyFont="1" applyBorder="1" applyAlignment="1" applyProtection="1">
      <alignment horizontal="right" vertical="center"/>
    </xf>
    <xf numFmtId="0" fontId="13" fillId="0" borderId="65" xfId="0" applyFont="1" applyBorder="1" applyAlignment="1" applyProtection="1">
      <alignment horizontal="left" vertical="center"/>
    </xf>
    <xf numFmtId="0" fontId="6" fillId="4" borderId="63" xfId="0" applyFont="1" applyFill="1" applyBorder="1" applyAlignment="1" applyProtection="1">
      <alignment horizontal="center" vertical="center"/>
    </xf>
    <xf numFmtId="38" fontId="22" fillId="0" borderId="66" xfId="0" applyNumberFormat="1" applyFont="1" applyBorder="1" applyAlignment="1" applyProtection="1">
      <alignment horizontal="right" vertical="center"/>
    </xf>
    <xf numFmtId="0" fontId="13" fillId="0" borderId="67" xfId="0" applyFont="1" applyBorder="1" applyAlignment="1" applyProtection="1">
      <alignment horizontal="left" vertical="center"/>
    </xf>
    <xf numFmtId="0" fontId="15" fillId="4" borderId="68" xfId="0" applyFont="1" applyFill="1" applyBorder="1" applyAlignment="1" applyProtection="1">
      <alignment horizontal="center" vertical="center"/>
    </xf>
    <xf numFmtId="0" fontId="15" fillId="4" borderId="63" xfId="0" applyFont="1" applyFill="1" applyBorder="1" applyAlignment="1" applyProtection="1">
      <alignment horizontal="center" vertical="center"/>
    </xf>
    <xf numFmtId="0" fontId="45" fillId="0" borderId="0" xfId="0" applyFont="1" applyAlignment="1" applyProtection="1">
      <alignment horizontal="left" vertical="center"/>
    </xf>
    <xf numFmtId="0" fontId="46" fillId="0" borderId="0" xfId="0" applyFont="1" applyAlignment="1" applyProtection="1">
      <alignment horizontal="left" vertical="center"/>
    </xf>
    <xf numFmtId="38" fontId="16" fillId="0" borderId="20" xfId="1" applyFont="1" applyFill="1" applyBorder="1" applyAlignment="1" applyProtection="1">
      <alignment horizontal="center" vertical="center"/>
    </xf>
    <xf numFmtId="38" fontId="15" fillId="0" borderId="0" xfId="0" applyNumberFormat="1" applyFont="1" applyAlignment="1" applyProtection="1">
      <alignment horizontal="left" vertical="center"/>
    </xf>
    <xf numFmtId="182" fontId="16" fillId="0" borderId="20" xfId="1" applyNumberFormat="1" applyFont="1" applyFill="1" applyBorder="1" applyAlignment="1" applyProtection="1">
      <alignment horizontal="center" vertical="center"/>
    </xf>
    <xf numFmtId="0" fontId="5" fillId="0" borderId="110"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25" fillId="0" borderId="0" xfId="0" applyFont="1" applyBorder="1" applyAlignment="1" applyProtection="1">
      <alignment vertical="center"/>
    </xf>
    <xf numFmtId="0" fontId="18" fillId="0" borderId="0" xfId="0" applyFont="1" applyBorder="1" applyAlignment="1" applyProtection="1">
      <alignment horizontal="left" vertical="center"/>
    </xf>
    <xf numFmtId="0" fontId="39" fillId="0" borderId="0" xfId="0" applyFont="1" applyBorder="1" applyAlignment="1" applyProtection="1">
      <alignment horizontal="right" vertical="center"/>
    </xf>
    <xf numFmtId="0" fontId="39" fillId="0" borderId="0" xfId="0" applyFont="1" applyBorder="1" applyAlignment="1" applyProtection="1">
      <alignment vertical="center"/>
    </xf>
    <xf numFmtId="0" fontId="5" fillId="7"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right"/>
    </xf>
    <xf numFmtId="0" fontId="15" fillId="0" borderId="0" xfId="0" applyFont="1" applyBorder="1" applyAlignment="1" applyProtection="1"/>
    <xf numFmtId="0" fontId="15" fillId="0" borderId="0" xfId="0" applyFont="1" applyBorder="1" applyAlignment="1" applyProtection="1">
      <alignment horizontal="right"/>
    </xf>
    <xf numFmtId="0" fontId="15"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13" fillId="0" borderId="0" xfId="0" applyFont="1" applyBorder="1" applyAlignment="1" applyProtection="1">
      <alignment vertical="center"/>
    </xf>
    <xf numFmtId="0" fontId="22"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22" fillId="0" borderId="0" xfId="0" applyFont="1" applyAlignment="1" applyProtection="1">
      <alignment horizontal="center" vertical="center"/>
    </xf>
    <xf numFmtId="0" fontId="13" fillId="4" borderId="13" xfId="0" applyFont="1" applyFill="1" applyBorder="1" applyAlignment="1" applyProtection="1">
      <alignment horizontal="center" vertical="center"/>
    </xf>
    <xf numFmtId="0" fontId="15" fillId="0" borderId="0" xfId="0" applyFont="1" applyBorder="1" applyAlignment="1" applyProtection="1">
      <alignment horizontal="left" vertical="center"/>
    </xf>
    <xf numFmtId="0" fontId="13" fillId="4" borderId="6" xfId="0" applyFont="1" applyFill="1" applyBorder="1" applyAlignment="1" applyProtection="1">
      <alignment horizontal="center" vertical="center"/>
    </xf>
    <xf numFmtId="0" fontId="22" fillId="4" borderId="2" xfId="0" applyFont="1" applyFill="1" applyBorder="1" applyAlignment="1" applyProtection="1">
      <alignment horizontal="center" vertical="center"/>
    </xf>
    <xf numFmtId="0" fontId="13" fillId="4" borderId="6" xfId="0" applyFont="1" applyFill="1" applyBorder="1" applyAlignment="1" applyProtection="1">
      <alignment horizontal="left" vertical="center"/>
    </xf>
    <xf numFmtId="0" fontId="13" fillId="0" borderId="9" xfId="0" applyFont="1" applyBorder="1" applyAlignment="1" applyProtection="1">
      <alignment horizontal="left" vertical="center"/>
    </xf>
    <xf numFmtId="0" fontId="6" fillId="4" borderId="6" xfId="0" applyFont="1" applyFill="1" applyBorder="1" applyAlignment="1" applyProtection="1">
      <alignment horizontal="center" vertical="center"/>
    </xf>
    <xf numFmtId="0" fontId="15" fillId="0" borderId="0" xfId="0" applyFont="1" applyAlignment="1" applyProtection="1">
      <alignment horizontal="center" vertical="center"/>
    </xf>
    <xf numFmtId="0" fontId="15" fillId="0" borderId="0" xfId="0" applyFont="1" applyBorder="1" applyAlignment="1" applyProtection="1">
      <alignment horizontal="center" vertical="center"/>
    </xf>
    <xf numFmtId="0" fontId="22" fillId="4" borderId="6" xfId="0" applyFont="1" applyFill="1" applyBorder="1" applyAlignment="1" applyProtection="1">
      <alignment horizontal="center" vertical="center"/>
    </xf>
    <xf numFmtId="0" fontId="22" fillId="5" borderId="6" xfId="0" applyFont="1" applyFill="1" applyBorder="1" applyAlignment="1" applyProtection="1">
      <alignment horizontal="left" vertical="center"/>
    </xf>
    <xf numFmtId="0" fontId="47" fillId="4" borderId="6" xfId="0" applyFont="1" applyFill="1" applyBorder="1" applyAlignment="1" applyProtection="1">
      <alignment horizontal="left" vertical="center" wrapText="1"/>
    </xf>
    <xf numFmtId="183" fontId="22" fillId="0" borderId="6" xfId="0" applyNumberFormat="1" applyFont="1" applyBorder="1" applyAlignment="1" applyProtection="1">
      <alignment horizontal="right" vertical="center" indent="1"/>
    </xf>
    <xf numFmtId="0" fontId="13" fillId="4" borderId="6" xfId="0" applyFont="1" applyFill="1" applyBorder="1" applyAlignment="1" applyProtection="1">
      <alignment horizontal="left" vertical="center" wrapText="1"/>
    </xf>
    <xf numFmtId="183" fontId="22" fillId="0" borderId="6" xfId="0" applyNumberFormat="1" applyFont="1" applyBorder="1" applyAlignment="1" applyProtection="1">
      <alignment horizontal="center" vertical="center"/>
    </xf>
    <xf numFmtId="0" fontId="5" fillId="0" borderId="0" xfId="0" applyFont="1" applyBorder="1" applyAlignment="1" applyProtection="1">
      <alignment horizontal="center"/>
    </xf>
    <xf numFmtId="0" fontId="15"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15" xfId="0" applyFont="1" applyFill="1" applyBorder="1" applyAlignment="1" applyProtection="1">
      <alignment horizontal="left" vertical="center" shrinkToFit="1"/>
    </xf>
    <xf numFmtId="0" fontId="5" fillId="4" borderId="27" xfId="0" applyFont="1" applyFill="1" applyBorder="1" applyAlignment="1" applyProtection="1">
      <alignment horizontal="center" vertical="center" shrinkToFit="1"/>
    </xf>
    <xf numFmtId="0" fontId="5" fillId="0" borderId="17" xfId="0" applyFont="1" applyBorder="1" applyAlignment="1" applyProtection="1">
      <alignment horizontal="right" vertical="center"/>
    </xf>
    <xf numFmtId="0" fontId="5" fillId="0" borderId="18" xfId="0" applyFont="1" applyFill="1" applyBorder="1" applyAlignment="1" applyProtection="1">
      <alignment horizontal="right" vertical="center"/>
    </xf>
    <xf numFmtId="0" fontId="5" fillId="0" borderId="16" xfId="0" applyFont="1" applyFill="1" applyBorder="1" applyAlignment="1" applyProtection="1">
      <alignment horizontal="right" vertical="center"/>
    </xf>
    <xf numFmtId="0" fontId="13" fillId="4" borderId="14"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38" fontId="16" fillId="7" borderId="13" xfId="1" applyFont="1" applyFill="1" applyBorder="1" applyAlignment="1" applyProtection="1">
      <alignment horizontal="center" vertical="center"/>
      <protection locked="0"/>
    </xf>
    <xf numFmtId="38" fontId="16" fillId="7" borderId="4" xfId="1" applyFont="1" applyFill="1" applyBorder="1" applyAlignment="1" applyProtection="1">
      <alignment horizontal="center" vertical="center"/>
      <protection locked="0"/>
    </xf>
    <xf numFmtId="0" fontId="5" fillId="0" borderId="17" xfId="0" applyFont="1" applyFill="1" applyBorder="1" applyAlignment="1" applyProtection="1">
      <alignment horizontal="right" vertical="center"/>
    </xf>
    <xf numFmtId="0" fontId="5"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Fill="1" applyAlignment="1" applyProtection="1">
      <alignment horizontal="center" vertical="center"/>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19" fillId="0" borderId="0" xfId="0" applyFont="1" applyBorder="1" applyAlignment="1" applyProtection="1">
      <alignment horizontal="right" vertical="center"/>
    </xf>
    <xf numFmtId="0" fontId="15" fillId="0" borderId="0" xfId="0" applyFont="1" applyFill="1" applyBorder="1" applyAlignment="1" applyProtection="1">
      <alignment horizontal="right"/>
    </xf>
    <xf numFmtId="0" fontId="5" fillId="0" borderId="28" xfId="0" applyFont="1" applyFill="1" applyBorder="1" applyAlignment="1" applyProtection="1">
      <alignment horizontal="left" vertical="center" shrinkToFit="1"/>
    </xf>
    <xf numFmtId="38" fontId="16" fillId="7" borderId="4" xfId="1" applyFont="1" applyFill="1" applyBorder="1" applyAlignment="1" applyProtection="1">
      <alignment horizontal="center" vertical="center"/>
      <protection locked="0"/>
    </xf>
    <xf numFmtId="0" fontId="13" fillId="0" borderId="6" xfId="0" applyNumberFormat="1" applyFont="1" applyBorder="1" applyAlignment="1" applyProtection="1">
      <alignment horizontal="left" vertical="center" shrinkToFit="1"/>
    </xf>
    <xf numFmtId="0" fontId="44" fillId="0" borderId="34" xfId="0" applyFont="1" applyBorder="1" applyAlignment="1" applyProtection="1">
      <alignment horizontal="center" vertical="center"/>
    </xf>
    <xf numFmtId="0" fontId="15" fillId="0" borderId="0" xfId="0" applyFont="1" applyBorder="1" applyAlignment="1" applyProtection="1">
      <alignment horizontal="left" vertical="center"/>
    </xf>
    <xf numFmtId="0" fontId="19" fillId="0" borderId="10" xfId="0" applyFont="1" applyBorder="1" applyAlignment="1" applyProtection="1">
      <alignment horizontal="right" vertical="center"/>
    </xf>
    <xf numFmtId="0" fontId="12" fillId="0" borderId="0" xfId="0" applyFont="1" applyBorder="1" applyAlignment="1" applyProtection="1">
      <alignment horizontal="center" vertical="center"/>
    </xf>
    <xf numFmtId="0" fontId="49" fillId="0" borderId="0" xfId="0" applyFont="1" applyAlignment="1" applyProtection="1">
      <alignment horizontal="left" vertical="center"/>
    </xf>
    <xf numFmtId="186" fontId="13" fillId="0" borderId="0" xfId="0" applyNumberFormat="1" applyFont="1" applyBorder="1" applyAlignment="1" applyProtection="1">
      <alignment horizontal="left" vertical="center" shrinkToFit="1"/>
    </xf>
    <xf numFmtId="187" fontId="13" fillId="0" borderId="0" xfId="0" applyNumberFormat="1" applyFont="1" applyBorder="1" applyAlignment="1" applyProtection="1">
      <alignment horizontal="left" vertical="center" shrinkToFit="1"/>
    </xf>
    <xf numFmtId="0" fontId="50" fillId="0" borderId="0" xfId="0" applyFont="1" applyBorder="1" applyAlignment="1" applyProtection="1">
      <alignment horizontal="center" vertical="center"/>
    </xf>
    <xf numFmtId="0" fontId="50" fillId="0" borderId="0" xfId="0" applyFont="1" applyBorder="1" applyAlignment="1" applyProtection="1">
      <alignment horizontal="left" vertical="center"/>
    </xf>
    <xf numFmtId="189" fontId="51" fillId="9" borderId="116" xfId="0" applyNumberFormat="1" applyFont="1" applyFill="1" applyBorder="1" applyAlignment="1" applyProtection="1">
      <alignment horizontal="center" vertical="center"/>
    </xf>
    <xf numFmtId="189" fontId="51" fillId="9" borderId="117" xfId="0" applyNumberFormat="1" applyFont="1" applyFill="1" applyBorder="1" applyAlignment="1" applyProtection="1">
      <alignment horizontal="center" vertical="center"/>
    </xf>
    <xf numFmtId="185" fontId="15" fillId="0" borderId="6" xfId="0" applyNumberFormat="1" applyFont="1" applyBorder="1" applyAlignment="1" applyProtection="1">
      <alignment horizontal="center" vertical="center"/>
    </xf>
    <xf numFmtId="188" fontId="51" fillId="10" borderId="0" xfId="0" applyNumberFormat="1" applyFont="1" applyFill="1" applyBorder="1" applyAlignment="1" applyProtection="1">
      <alignment horizontal="center" vertical="center"/>
    </xf>
    <xf numFmtId="189" fontId="51" fillId="10" borderId="0" xfId="0" applyNumberFormat="1" applyFont="1" applyFill="1" applyBorder="1" applyAlignment="1" applyProtection="1">
      <alignment horizontal="center" vertical="center"/>
    </xf>
    <xf numFmtId="0" fontId="51" fillId="10" borderId="0" xfId="0" applyFont="1" applyFill="1" applyBorder="1" applyAlignment="1" applyProtection="1">
      <alignment horizontal="center" vertical="center"/>
    </xf>
    <xf numFmtId="0" fontId="51" fillId="0" borderId="0" xfId="0" applyFont="1" applyBorder="1" applyAlignment="1" applyProtection="1">
      <alignment horizontal="center" vertical="center"/>
    </xf>
    <xf numFmtId="185" fontId="51" fillId="0" borderId="0" xfId="0" applyNumberFormat="1" applyFont="1" applyBorder="1" applyAlignment="1" applyProtection="1">
      <alignment horizontal="center" vertical="center" shrinkToFit="1"/>
    </xf>
    <xf numFmtId="185" fontId="15" fillId="0" borderId="0" xfId="0" applyNumberFormat="1" applyFont="1" applyBorder="1" applyAlignment="1" applyProtection="1">
      <alignment horizontal="center" vertical="center"/>
    </xf>
    <xf numFmtId="0" fontId="44" fillId="9" borderId="6" xfId="0" applyFont="1" applyFill="1" applyBorder="1" applyAlignment="1" applyProtection="1">
      <alignment horizontal="center" vertical="center" shrinkToFit="1"/>
    </xf>
    <xf numFmtId="184" fontId="13" fillId="8" borderId="115" xfId="0" applyNumberFormat="1" applyFont="1" applyFill="1" applyBorder="1" applyAlignment="1" applyProtection="1">
      <alignment horizontal="center" vertical="center" shrinkToFit="1"/>
      <protection locked="0"/>
    </xf>
    <xf numFmtId="184" fontId="13" fillId="8" borderId="119" xfId="0" applyNumberFormat="1" applyFont="1" applyFill="1" applyBorder="1" applyAlignment="1" applyProtection="1">
      <alignment horizontal="center" vertical="center" shrinkToFit="1"/>
      <protection locked="0"/>
    </xf>
    <xf numFmtId="0" fontId="9" fillId="0" borderId="0" xfId="0" applyFont="1"/>
    <xf numFmtId="0" fontId="15" fillId="7" borderId="10" xfId="0" applyFont="1" applyFill="1" applyBorder="1" applyAlignment="1" applyProtection="1">
      <alignment horizontal="center"/>
      <protection locked="0"/>
    </xf>
    <xf numFmtId="0" fontId="5" fillId="7" borderId="8" xfId="0" applyFont="1" applyFill="1" applyBorder="1" applyAlignment="1" applyProtection="1">
      <alignment horizontal="center" vertical="center" wrapText="1"/>
      <protection locked="0"/>
    </xf>
    <xf numFmtId="0" fontId="13" fillId="8" borderId="10" xfId="0" applyFont="1" applyFill="1" applyBorder="1" applyAlignment="1" applyProtection="1">
      <alignment horizontal="center" vertical="center" wrapText="1"/>
      <protection locked="0"/>
    </xf>
    <xf numFmtId="0" fontId="50" fillId="8" borderId="0" xfId="0" applyFont="1" applyFill="1" applyBorder="1" applyAlignment="1" applyProtection="1">
      <alignment horizontal="center" vertical="center"/>
      <protection locked="0"/>
    </xf>
    <xf numFmtId="188" fontId="51" fillId="8" borderId="115" xfId="0" applyNumberFormat="1" applyFont="1" applyFill="1" applyBorder="1" applyAlignment="1" applyProtection="1">
      <alignment horizontal="center" vertical="center"/>
      <protection locked="0"/>
    </xf>
    <xf numFmtId="188" fontId="51" fillId="8" borderId="116" xfId="0" applyNumberFormat="1" applyFont="1" applyFill="1" applyBorder="1" applyAlignment="1" applyProtection="1">
      <alignment horizontal="center" vertical="center"/>
      <protection locked="0"/>
    </xf>
    <xf numFmtId="0" fontId="51" fillId="8" borderId="6" xfId="0" applyFont="1" applyFill="1" applyBorder="1" applyAlignment="1" applyProtection="1">
      <alignment horizontal="center" vertical="center"/>
      <protection locked="0"/>
    </xf>
    <xf numFmtId="184" fontId="13" fillId="8" borderId="116" xfId="0" applyNumberFormat="1" applyFont="1" applyFill="1" applyBorder="1" applyAlignment="1" applyProtection="1">
      <alignment horizontal="center" vertical="center" shrinkToFit="1"/>
      <protection locked="0"/>
    </xf>
    <xf numFmtId="184" fontId="13" fillId="8" borderId="117" xfId="0" applyNumberFormat="1" applyFont="1" applyFill="1" applyBorder="1" applyAlignment="1" applyProtection="1">
      <alignment horizontal="center" vertical="center" shrinkToFit="1"/>
      <protection locked="0"/>
    </xf>
    <xf numFmtId="184" fontId="13" fillId="8" borderId="120" xfId="0" applyNumberFormat="1" applyFont="1" applyFill="1" applyBorder="1" applyAlignment="1" applyProtection="1">
      <alignment horizontal="center" vertical="center" shrinkToFit="1"/>
      <protection locked="0"/>
    </xf>
    <xf numFmtId="184" fontId="13" fillId="8" borderId="121" xfId="0" applyNumberFormat="1" applyFont="1" applyFill="1" applyBorder="1" applyAlignment="1" applyProtection="1">
      <alignment horizontal="center" vertical="center" shrinkToFit="1"/>
      <protection locked="0"/>
    </xf>
    <xf numFmtId="0" fontId="44" fillId="9" borderId="12" xfId="0" applyFont="1" applyFill="1" applyBorder="1" applyAlignment="1" applyProtection="1">
      <alignment horizontal="center" vertical="center" shrinkToFit="1"/>
    </xf>
    <xf numFmtId="0" fontId="5"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3" fillId="4" borderId="13" xfId="0" applyFont="1" applyFill="1" applyBorder="1" applyAlignment="1" applyProtection="1">
      <alignment horizontal="center" vertical="center"/>
    </xf>
    <xf numFmtId="0" fontId="13" fillId="0" borderId="10" xfId="0" applyFont="1" applyBorder="1" applyAlignment="1" applyProtection="1">
      <alignment horizontal="center" vertical="center" shrinkToFit="1"/>
    </xf>
    <xf numFmtId="0" fontId="13" fillId="0" borderId="0" xfId="0" applyFont="1" applyBorder="1" applyAlignment="1" applyProtection="1">
      <alignment horizontal="left" vertical="center" wrapText="1"/>
    </xf>
    <xf numFmtId="0" fontId="13" fillId="0" borderId="0" xfId="0" applyNumberFormat="1" applyFont="1" applyAlignment="1" applyProtection="1">
      <alignment horizontal="left" vertical="center" wrapText="1"/>
    </xf>
    <xf numFmtId="0" fontId="22" fillId="4" borderId="9" xfId="0" applyFont="1" applyFill="1" applyBorder="1" applyAlignment="1" applyProtection="1">
      <alignment horizontal="center" vertical="center"/>
    </xf>
    <xf numFmtId="0" fontId="28" fillId="9" borderId="6"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13" fillId="0" borderId="0" xfId="0" applyNumberFormat="1" applyFont="1" applyBorder="1" applyAlignment="1" applyProtection="1">
      <alignment horizontal="left" vertical="center" wrapText="1"/>
    </xf>
    <xf numFmtId="0" fontId="51" fillId="9" borderId="6" xfId="0" applyFont="1" applyFill="1" applyBorder="1" applyAlignment="1" applyProtection="1">
      <alignment horizontal="center" vertical="center" wrapText="1"/>
    </xf>
    <xf numFmtId="184" fontId="13" fillId="8" borderId="122" xfId="0" applyNumberFormat="1" applyFont="1" applyFill="1" applyBorder="1" applyAlignment="1" applyProtection="1">
      <alignment horizontal="center" vertical="center" shrinkToFit="1"/>
      <protection locked="0"/>
    </xf>
    <xf numFmtId="184" fontId="13" fillId="8" borderId="123" xfId="0" applyNumberFormat="1" applyFont="1" applyFill="1" applyBorder="1" applyAlignment="1" applyProtection="1">
      <alignment horizontal="center" vertical="center" shrinkToFit="1"/>
      <protection locked="0"/>
    </xf>
    <xf numFmtId="184" fontId="13" fillId="8" borderId="92" xfId="0" applyNumberFormat="1" applyFont="1" applyFill="1" applyBorder="1" applyAlignment="1" applyProtection="1">
      <alignment horizontal="center" vertical="center" shrinkToFit="1"/>
      <protection locked="0"/>
    </xf>
    <xf numFmtId="0" fontId="13" fillId="0" borderId="6" xfId="0" applyNumberFormat="1" applyFont="1" applyBorder="1" applyAlignment="1" applyProtection="1">
      <alignment horizontal="center" vertical="center" shrinkToFit="1"/>
    </xf>
    <xf numFmtId="0" fontId="15" fillId="0" borderId="0" xfId="0" applyFont="1" applyFill="1" applyBorder="1" applyAlignment="1" applyProtection="1">
      <alignment horizontal="center"/>
    </xf>
    <xf numFmtId="0" fontId="54" fillId="0" borderId="0" xfId="0" applyFont="1" applyBorder="1" applyAlignment="1" applyProtection="1">
      <alignment horizontal="center" vertical="center"/>
    </xf>
    <xf numFmtId="0" fontId="57" fillId="0" borderId="0" xfId="0" applyFont="1" applyAlignment="1" applyProtection="1">
      <alignment horizontal="left" vertical="center"/>
    </xf>
    <xf numFmtId="0" fontId="58" fillId="0" borderId="0" xfId="0" applyFont="1" applyAlignment="1" applyProtection="1">
      <alignment horizontal="left" vertical="center"/>
    </xf>
    <xf numFmtId="0" fontId="58" fillId="0" borderId="0" xfId="0" applyFont="1" applyAlignment="1" applyProtection="1">
      <alignment horizontal="left" vertical="center" shrinkToFit="1"/>
    </xf>
    <xf numFmtId="177" fontId="57" fillId="2" borderId="0" xfId="0" applyNumberFormat="1" applyFont="1" applyFill="1" applyBorder="1" applyAlignment="1" applyProtection="1">
      <alignment horizontal="left" vertical="center"/>
    </xf>
    <xf numFmtId="180" fontId="57" fillId="11" borderId="0" xfId="0" applyNumberFormat="1" applyFont="1" applyFill="1" applyAlignment="1" applyProtection="1">
      <alignment horizontal="left" vertical="center"/>
    </xf>
    <xf numFmtId="0" fontId="15" fillId="0" borderId="0" xfId="0" applyFont="1" applyFill="1" applyBorder="1" applyAlignment="1" applyProtection="1">
      <alignment horizontal="center"/>
    </xf>
    <xf numFmtId="0" fontId="5" fillId="0" borderId="0" xfId="0" applyFont="1" applyBorder="1" applyAlignment="1" applyProtection="1">
      <alignment horizontal="center"/>
    </xf>
    <xf numFmtId="0" fontId="15" fillId="0" borderId="0" xfId="0" applyFont="1" applyBorder="1" applyAlignment="1" applyProtection="1">
      <alignment horizontal="lef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15" fillId="0" borderId="0" xfId="0" applyFont="1" applyAlignment="1" applyProtection="1">
      <alignment horizontal="center" vertical="center"/>
    </xf>
    <xf numFmtId="184" fontId="44" fillId="0" borderId="6" xfId="0" applyNumberFormat="1" applyFont="1" applyBorder="1" applyAlignment="1" applyProtection="1">
      <alignment vertical="center" shrinkToFit="1"/>
    </xf>
    <xf numFmtId="184" fontId="44" fillId="0" borderId="13" xfId="0" applyNumberFormat="1" applyFont="1" applyBorder="1" applyAlignment="1" applyProtection="1">
      <alignment vertical="center" shrinkToFit="1"/>
    </xf>
    <xf numFmtId="184" fontId="44" fillId="0" borderId="14" xfId="0" applyNumberFormat="1" applyFont="1" applyBorder="1" applyAlignment="1" applyProtection="1">
      <alignment vertical="center" shrinkToFit="1"/>
    </xf>
    <xf numFmtId="0" fontId="16" fillId="0" borderId="41" xfId="1" applyNumberFormat="1" applyFont="1" applyFill="1" applyBorder="1" applyAlignment="1" applyProtection="1">
      <alignment horizontal="right" vertical="center"/>
    </xf>
    <xf numFmtId="0" fontId="5" fillId="0" borderId="40" xfId="0" applyFont="1" applyBorder="1" applyAlignment="1" applyProtection="1">
      <alignment vertical="center"/>
    </xf>
    <xf numFmtId="184" fontId="16" fillId="0" borderId="41" xfId="0" applyNumberFormat="1" applyFont="1" applyBorder="1" applyAlignment="1" applyProtection="1">
      <alignment horizontal="right" vertical="center" shrinkToFit="1"/>
    </xf>
    <xf numFmtId="186" fontId="16" fillId="0" borderId="41" xfId="0" applyNumberFormat="1" applyFont="1" applyBorder="1" applyAlignment="1" applyProtection="1">
      <alignment vertical="center" shrinkToFit="1"/>
    </xf>
    <xf numFmtId="0" fontId="5" fillId="0" borderId="42" xfId="0" applyFont="1" applyBorder="1" applyAlignment="1" applyProtection="1">
      <alignment vertical="center"/>
    </xf>
    <xf numFmtId="0" fontId="5" fillId="0"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center" shrinkToFit="1"/>
    </xf>
    <xf numFmtId="0" fontId="15" fillId="0" borderId="101" xfId="0" applyFont="1" applyBorder="1" applyAlignment="1" applyProtection="1">
      <alignment horizontal="left" vertical="center"/>
    </xf>
    <xf numFmtId="0" fontId="5" fillId="7" borderId="69" xfId="0" applyFont="1" applyFill="1" applyBorder="1" applyAlignment="1" applyProtection="1">
      <alignment horizontal="center" vertical="center" wrapText="1"/>
      <protection locked="0"/>
    </xf>
    <xf numFmtId="0" fontId="5" fillId="0" borderId="125" xfId="0" applyFont="1" applyFill="1" applyBorder="1" applyAlignment="1" applyProtection="1">
      <alignment horizontal="left" vertical="center" wrapText="1"/>
    </xf>
    <xf numFmtId="0" fontId="5" fillId="7" borderId="125" xfId="0" applyFont="1" applyFill="1" applyBorder="1" applyAlignment="1" applyProtection="1">
      <alignment horizontal="center" vertical="center" wrapText="1"/>
      <protection locked="0"/>
    </xf>
    <xf numFmtId="0" fontId="5" fillId="0" borderId="126" xfId="0" applyFont="1" applyFill="1" applyBorder="1" applyAlignment="1" applyProtection="1">
      <alignment horizontal="left" vertical="center" wrapText="1" shrinkToFit="1"/>
    </xf>
    <xf numFmtId="0" fontId="15" fillId="0" borderId="114" xfId="0" applyFont="1" applyBorder="1" applyAlignment="1" applyProtection="1">
      <alignment horizontal="left" vertical="center"/>
    </xf>
    <xf numFmtId="0" fontId="5" fillId="0" borderId="114" xfId="0" applyFont="1" applyBorder="1" applyAlignment="1" applyProtection="1">
      <alignment horizontal="left" vertical="center"/>
    </xf>
    <xf numFmtId="0" fontId="5" fillId="7" borderId="127" xfId="0" applyFont="1" applyFill="1" applyBorder="1" applyAlignment="1" applyProtection="1">
      <alignment horizontal="center" vertical="center" wrapText="1"/>
      <protection locked="0"/>
    </xf>
    <xf numFmtId="0" fontId="15" fillId="0" borderId="0" xfId="0" applyFont="1" applyBorder="1" applyAlignment="1" applyProtection="1">
      <alignment horizontal="left" vertical="center"/>
    </xf>
    <xf numFmtId="0" fontId="61" fillId="0" borderId="0" xfId="2" applyFont="1" applyProtection="1">
      <alignment vertical="center"/>
    </xf>
    <xf numFmtId="0" fontId="61" fillId="0" borderId="0" xfId="3" applyFont="1" applyProtection="1"/>
    <xf numFmtId="0" fontId="61" fillId="0" borderId="0" xfId="3" applyFont="1" applyAlignment="1" applyProtection="1">
      <alignment horizontal="center"/>
    </xf>
    <xf numFmtId="0" fontId="62" fillId="0" borderId="0" xfId="3" applyFont="1" applyProtection="1"/>
    <xf numFmtId="0" fontId="61" fillId="0" borderId="0" xfId="3" applyFont="1" applyAlignment="1" applyProtection="1">
      <alignment vertical="center"/>
    </xf>
    <xf numFmtId="0" fontId="64" fillId="0" borderId="0" xfId="2" applyFont="1" applyProtection="1">
      <alignment vertical="center"/>
    </xf>
    <xf numFmtId="0" fontId="64" fillId="0" borderId="0" xfId="3" applyFont="1" applyProtection="1"/>
    <xf numFmtId="0" fontId="65" fillId="0" borderId="0" xfId="3" applyFont="1" applyProtection="1"/>
    <xf numFmtId="0" fontId="61" fillId="0" borderId="0" xfId="3" applyFont="1" applyAlignment="1" applyProtection="1">
      <alignment horizontal="right" vertical="center"/>
    </xf>
    <xf numFmtId="49" fontId="61" fillId="0" borderId="0" xfId="3" applyNumberFormat="1" applyFont="1" applyFill="1" applyAlignment="1" applyProtection="1">
      <alignment horizontal="left" vertical="center"/>
    </xf>
    <xf numFmtId="0" fontId="61" fillId="0" borderId="0" xfId="2" applyFont="1" applyFill="1" applyBorder="1" applyProtection="1">
      <alignment vertical="center"/>
    </xf>
    <xf numFmtId="0" fontId="61" fillId="0" borderId="0" xfId="3" applyFont="1" applyFill="1" applyBorder="1" applyProtection="1"/>
    <xf numFmtId="0" fontId="61" fillId="0" borderId="0" xfId="3" applyFont="1" applyFill="1" applyBorder="1" applyAlignment="1" applyProtection="1">
      <alignment vertical="center"/>
    </xf>
    <xf numFmtId="0" fontId="61" fillId="0" borderId="0" xfId="3" applyFont="1" applyFill="1" applyBorder="1" applyAlignment="1" applyProtection="1">
      <alignment vertical="center" shrinkToFit="1"/>
    </xf>
    <xf numFmtId="0" fontId="64" fillId="0" borderId="0" xfId="2" applyFont="1" applyFill="1" applyBorder="1" applyProtection="1">
      <alignment vertical="center"/>
    </xf>
    <xf numFmtId="0" fontId="64" fillId="0" borderId="0" xfId="3" applyFont="1" applyFill="1" applyBorder="1" applyProtection="1"/>
    <xf numFmtId="0" fontId="61" fillId="0" borderId="0" xfId="2" applyFont="1" applyFill="1" applyBorder="1" applyAlignment="1" applyProtection="1">
      <alignment horizontal="left" vertical="center"/>
    </xf>
    <xf numFmtId="0" fontId="66" fillId="0" borderId="0" xfId="2" applyFont="1" applyFill="1" applyBorder="1" applyAlignment="1" applyProtection="1">
      <alignment vertical="top" shrinkToFit="1"/>
    </xf>
    <xf numFmtId="0" fontId="67" fillId="0" borderId="0" xfId="2" applyFont="1" applyProtection="1">
      <alignment vertical="center"/>
    </xf>
    <xf numFmtId="0" fontId="68" fillId="0" borderId="0" xfId="2" applyFont="1" applyProtection="1">
      <alignment vertical="center"/>
    </xf>
    <xf numFmtId="0" fontId="68" fillId="0" borderId="0" xfId="2" applyFont="1" applyAlignment="1" applyProtection="1">
      <alignment horizontal="right" vertical="center"/>
    </xf>
    <xf numFmtId="0" fontId="68" fillId="0" borderId="0" xfId="2" applyNumberFormat="1" applyFont="1" applyAlignment="1" applyProtection="1">
      <alignment horizontal="center" vertical="center"/>
    </xf>
    <xf numFmtId="0" fontId="68" fillId="0" borderId="0" xfId="2" applyFont="1" applyAlignment="1" applyProtection="1">
      <alignment vertical="center"/>
    </xf>
    <xf numFmtId="0" fontId="67" fillId="0" borderId="0" xfId="3" applyFont="1" applyProtection="1"/>
    <xf numFmtId="0" fontId="67" fillId="0" borderId="0" xfId="2" applyFont="1" applyAlignment="1" applyProtection="1">
      <alignment vertical="center"/>
    </xf>
    <xf numFmtId="0" fontId="61" fillId="0" borderId="0" xfId="4" applyFont="1" applyProtection="1">
      <alignment vertical="center"/>
    </xf>
    <xf numFmtId="0" fontId="61" fillId="0" borderId="0" xfId="3" applyFont="1" applyFill="1" applyAlignment="1" applyProtection="1">
      <alignment vertical="center"/>
    </xf>
    <xf numFmtId="0" fontId="70" fillId="0" borderId="0" xfId="3" applyFont="1" applyProtection="1"/>
    <xf numFmtId="0" fontId="61" fillId="0" borderId="0" xfId="2" applyFont="1" applyFill="1" applyAlignment="1" applyProtection="1">
      <alignment horizontal="left" vertical="center"/>
    </xf>
    <xf numFmtId="0" fontId="61" fillId="0" borderId="0" xfId="2" applyFont="1" applyFill="1" applyAlignment="1" applyProtection="1">
      <alignment vertical="center" shrinkToFit="1"/>
    </xf>
    <xf numFmtId="0" fontId="61" fillId="0" borderId="0" xfId="2" applyFont="1" applyAlignment="1" applyProtection="1">
      <alignment horizontal="left" vertical="center"/>
    </xf>
    <xf numFmtId="0" fontId="61" fillId="0" borderId="0" xfId="2" applyFont="1" applyFill="1" applyAlignment="1" applyProtection="1">
      <alignment horizontal="center" vertical="center"/>
    </xf>
    <xf numFmtId="0" fontId="71" fillId="0" borderId="0" xfId="4" applyFont="1" applyProtection="1">
      <alignment vertical="center"/>
    </xf>
    <xf numFmtId="0" fontId="66" fillId="0" borderId="0" xfId="2" applyFont="1" applyAlignment="1" applyProtection="1">
      <alignment horizontal="left" vertical="top" shrinkToFit="1"/>
    </xf>
    <xf numFmtId="0" fontId="72" fillId="0" borderId="0" xfId="3" applyFont="1" applyProtection="1"/>
    <xf numFmtId="0" fontId="72" fillId="0" borderId="0" xfId="3" applyFont="1" applyAlignment="1" applyProtection="1">
      <alignment horizontal="center" vertical="center"/>
    </xf>
    <xf numFmtId="0" fontId="72" fillId="0" borderId="0" xfId="3" applyFont="1" applyBorder="1" applyAlignment="1" applyProtection="1">
      <alignment horizontal="center" vertical="center"/>
    </xf>
    <xf numFmtId="0" fontId="61" fillId="0" borderId="0" xfId="3" applyFont="1" applyAlignment="1" applyProtection="1">
      <alignment horizontal="center" vertical="center"/>
    </xf>
    <xf numFmtId="0" fontId="61" fillId="0" borderId="0" xfId="3" applyFont="1" applyAlignment="1" applyProtection="1">
      <alignment horizontal="left" vertical="center"/>
    </xf>
    <xf numFmtId="0" fontId="65" fillId="0" borderId="0" xfId="2" applyFont="1" applyProtection="1">
      <alignment vertical="center"/>
    </xf>
    <xf numFmtId="0" fontId="62" fillId="0" borderId="0" xfId="3" applyFont="1" applyAlignment="1" applyProtection="1">
      <alignment horizontal="left" vertical="center"/>
    </xf>
    <xf numFmtId="0" fontId="72" fillId="0" borderId="0" xfId="3" applyFont="1" applyAlignment="1" applyProtection="1">
      <alignment vertical="center"/>
    </xf>
    <xf numFmtId="0" fontId="72" fillId="0" borderId="0" xfId="3" applyFont="1" applyAlignment="1" applyProtection="1">
      <alignment horizontal="left" vertical="center" wrapText="1"/>
    </xf>
    <xf numFmtId="0" fontId="72" fillId="0" borderId="0" xfId="3" applyFont="1" applyBorder="1" applyAlignment="1" applyProtection="1">
      <alignment horizontal="right" vertical="center"/>
    </xf>
    <xf numFmtId="0" fontId="61" fillId="0" borderId="0" xfId="3" applyNumberFormat="1" applyFont="1" applyFill="1" applyAlignment="1" applyProtection="1">
      <alignment horizontal="center" vertical="center"/>
    </xf>
    <xf numFmtId="0" fontId="77" fillId="0" borderId="0" xfId="2" applyFont="1" applyProtection="1">
      <alignment vertical="center"/>
    </xf>
    <xf numFmtId="0" fontId="77" fillId="0" borderId="0" xfId="2" applyFont="1">
      <alignment vertical="center"/>
    </xf>
    <xf numFmtId="0" fontId="77" fillId="0" borderId="0" xfId="2" applyFont="1" applyAlignment="1" applyProtection="1">
      <alignment horizontal="left" vertical="center"/>
    </xf>
    <xf numFmtId="0" fontId="51" fillId="0" borderId="0" xfId="2" applyFont="1" applyAlignment="1" applyProtection="1">
      <alignment horizontal="left" vertical="center"/>
    </xf>
    <xf numFmtId="0" fontId="51" fillId="0" borderId="0" xfId="2" applyFont="1" applyProtection="1">
      <alignment vertical="center"/>
    </xf>
    <xf numFmtId="49" fontId="51" fillId="0" borderId="0" xfId="2" applyNumberFormat="1" applyFont="1" applyAlignment="1" applyProtection="1">
      <alignment horizontal="right" vertical="center"/>
    </xf>
    <xf numFmtId="0" fontId="78" fillId="8" borderId="128" xfId="2" applyNumberFormat="1" applyFont="1" applyFill="1" applyBorder="1" applyAlignment="1" applyProtection="1">
      <alignment horizontal="center" vertical="center" shrinkToFit="1"/>
      <protection locked="0"/>
    </xf>
    <xf numFmtId="0" fontId="79" fillId="0" borderId="0" xfId="2" applyFont="1" applyProtection="1">
      <alignment vertical="center"/>
    </xf>
    <xf numFmtId="49" fontId="80" fillId="8" borderId="128" xfId="2" applyNumberFormat="1" applyFont="1" applyFill="1" applyBorder="1" applyAlignment="1" applyProtection="1">
      <alignment horizontal="center" vertical="center" shrinkToFit="1"/>
      <protection locked="0"/>
    </xf>
    <xf numFmtId="49" fontId="77" fillId="0" borderId="0" xfId="2" applyNumberFormat="1" applyFont="1" applyProtection="1">
      <alignment vertical="center"/>
    </xf>
    <xf numFmtId="0" fontId="51" fillId="0" borderId="0" xfId="2" applyFont="1" applyAlignment="1" applyProtection="1">
      <alignment vertical="center" wrapText="1"/>
    </xf>
    <xf numFmtId="49" fontId="51" fillId="0" borderId="0" xfId="2" applyNumberFormat="1" applyFont="1" applyAlignment="1" applyProtection="1">
      <alignment horizontal="right" vertical="top"/>
    </xf>
    <xf numFmtId="49" fontId="77" fillId="0" borderId="0" xfId="2" applyNumberFormat="1" applyFont="1" applyBorder="1" applyAlignment="1" applyProtection="1">
      <alignment horizontal="right" vertical="center"/>
    </xf>
    <xf numFmtId="0" fontId="77" fillId="0" borderId="0" xfId="2" applyFont="1" applyBorder="1" applyProtection="1">
      <alignment vertical="center"/>
    </xf>
    <xf numFmtId="0" fontId="77" fillId="0" borderId="0" xfId="6" applyFont="1" applyFill="1" applyBorder="1" applyAlignment="1">
      <alignment horizontal="left" vertical="center" shrinkToFit="1"/>
    </xf>
    <xf numFmtId="0" fontId="82" fillId="0" borderId="0" xfId="2" applyFont="1" applyFill="1" applyAlignment="1">
      <alignment vertical="center" shrinkToFit="1"/>
    </xf>
    <xf numFmtId="0" fontId="82" fillId="0" borderId="0" xfId="2" applyFont="1" applyFill="1" applyAlignment="1">
      <alignment vertical="center"/>
    </xf>
    <xf numFmtId="0" fontId="77" fillId="12" borderId="129" xfId="6" applyNumberFormat="1" applyFont="1" applyFill="1" applyBorder="1" applyAlignment="1" applyProtection="1">
      <alignment horizontal="center" vertical="center" shrinkToFit="1"/>
      <protection locked="0"/>
    </xf>
    <xf numFmtId="0" fontId="77" fillId="12" borderId="129" xfId="6" applyFont="1" applyFill="1" applyBorder="1" applyAlignment="1" applyProtection="1">
      <alignment horizontal="center" vertical="center" shrinkToFit="1"/>
      <protection locked="0"/>
    </xf>
    <xf numFmtId="49" fontId="77" fillId="12" borderId="129" xfId="6" applyNumberFormat="1" applyFont="1" applyFill="1" applyBorder="1" applyAlignment="1">
      <alignment horizontal="center" vertical="center" shrinkToFit="1"/>
    </xf>
    <xf numFmtId="0" fontId="82" fillId="0" borderId="0" xfId="7" applyFont="1" applyFill="1" applyBorder="1" applyAlignment="1">
      <alignment horizontal="center" vertical="center" shrinkToFit="1"/>
    </xf>
    <xf numFmtId="49" fontId="77" fillId="0" borderId="0" xfId="6" applyNumberFormat="1" applyFont="1" applyFill="1" applyBorder="1" applyAlignment="1">
      <alignment horizontal="center" vertical="center" shrinkToFit="1"/>
    </xf>
    <xf numFmtId="0" fontId="77" fillId="0" borderId="0" xfId="6" applyFont="1" applyFill="1" applyBorder="1" applyAlignment="1">
      <alignment horizontal="center" vertical="center" shrinkToFit="1"/>
    </xf>
    <xf numFmtId="0" fontId="82" fillId="0" borderId="0" xfId="6" applyFont="1" applyAlignment="1">
      <alignment vertical="center" shrinkToFit="1"/>
    </xf>
    <xf numFmtId="0" fontId="77" fillId="0" borderId="0" xfId="8" applyFont="1" applyAlignment="1" applyProtection="1">
      <alignment vertical="center"/>
    </xf>
    <xf numFmtId="0" fontId="82" fillId="0" borderId="0" xfId="6" applyFont="1" applyAlignment="1">
      <alignment vertical="center"/>
    </xf>
    <xf numFmtId="0" fontId="77" fillId="0" borderId="0" xfId="6" applyFont="1">
      <alignment vertical="center"/>
    </xf>
    <xf numFmtId="49" fontId="84" fillId="15" borderId="6" xfId="6" applyNumberFormat="1" applyFont="1" applyFill="1" applyBorder="1" applyAlignment="1">
      <alignment horizontal="left" vertical="center" shrinkToFit="1"/>
    </xf>
    <xf numFmtId="0" fontId="84" fillId="15" borderId="15" xfId="6" applyFont="1" applyFill="1" applyBorder="1" applyAlignment="1">
      <alignment vertical="center" shrinkToFit="1"/>
    </xf>
    <xf numFmtId="0" fontId="84" fillId="15" borderId="6" xfId="6" applyFont="1" applyFill="1" applyBorder="1" applyAlignment="1">
      <alignment vertical="center" shrinkToFit="1"/>
    </xf>
    <xf numFmtId="0" fontId="84" fillId="15" borderId="34" xfId="6" applyFont="1" applyFill="1" applyBorder="1" applyAlignment="1">
      <alignment vertical="center" shrinkToFit="1"/>
    </xf>
    <xf numFmtId="0" fontId="3" fillId="0" borderId="0" xfId="9"/>
    <xf numFmtId="0" fontId="85" fillId="0" borderId="133" xfId="6" applyNumberFormat="1" applyFont="1" applyFill="1" applyBorder="1" applyAlignment="1">
      <alignment horizontal="center" vertical="center" shrinkToFit="1"/>
    </xf>
    <xf numFmtId="49" fontId="85" fillId="0" borderId="125" xfId="6" applyNumberFormat="1" applyFont="1" applyFill="1" applyBorder="1" applyAlignment="1">
      <alignment horizontal="left" vertical="center" shrinkToFit="1"/>
    </xf>
    <xf numFmtId="49" fontId="85" fillId="0" borderId="133" xfId="6" applyNumberFormat="1" applyFont="1" applyFill="1" applyBorder="1" applyAlignment="1">
      <alignment vertical="center" shrinkToFit="1"/>
    </xf>
    <xf numFmtId="0" fontId="85" fillId="0" borderId="125" xfId="6" applyFont="1" applyFill="1" applyBorder="1" applyAlignment="1">
      <alignment vertical="center" shrinkToFit="1"/>
    </xf>
    <xf numFmtId="0" fontId="85" fillId="0" borderId="133" xfId="6" applyFont="1" applyFill="1" applyBorder="1" applyAlignment="1">
      <alignment vertical="center" shrinkToFit="1"/>
    </xf>
    <xf numFmtId="0" fontId="85" fillId="0" borderId="134" xfId="6" applyFont="1" applyFill="1" applyBorder="1" applyAlignment="1">
      <alignment vertical="center" shrinkToFit="1"/>
    </xf>
    <xf numFmtId="0" fontId="85" fillId="0" borderId="135" xfId="6" applyNumberFormat="1" applyFont="1" applyFill="1" applyBorder="1" applyAlignment="1">
      <alignment horizontal="center" vertical="center" shrinkToFit="1"/>
    </xf>
    <xf numFmtId="49" fontId="85" fillId="0" borderId="131" xfId="6" applyNumberFormat="1" applyFont="1" applyFill="1" applyBorder="1" applyAlignment="1">
      <alignment horizontal="left" vertical="center" shrinkToFit="1"/>
    </xf>
    <xf numFmtId="49" fontId="85" fillId="0" borderId="135" xfId="6" applyNumberFormat="1" applyFont="1" applyFill="1" applyBorder="1" applyAlignment="1">
      <alignment vertical="center" shrinkToFit="1"/>
    </xf>
    <xf numFmtId="0" fontId="85" fillId="0" borderId="131" xfId="6" applyFont="1" applyFill="1" applyBorder="1" applyAlignment="1">
      <alignment vertical="center" shrinkToFit="1"/>
    </xf>
    <xf numFmtId="0" fontId="85" fillId="0" borderId="135" xfId="6" applyFont="1" applyFill="1" applyBorder="1" applyAlignment="1">
      <alignment vertical="center" shrinkToFit="1"/>
    </xf>
    <xf numFmtId="0" fontId="85" fillId="0" borderId="136" xfId="6" applyFont="1" applyFill="1" applyBorder="1" applyAlignment="1">
      <alignment vertical="center" shrinkToFit="1"/>
    </xf>
    <xf numFmtId="0" fontId="85" fillId="0" borderId="137" xfId="6" applyNumberFormat="1" applyFont="1" applyFill="1" applyBorder="1" applyAlignment="1">
      <alignment horizontal="center" vertical="center" shrinkToFit="1"/>
    </xf>
    <xf numFmtId="49" fontId="85" fillId="0" borderId="137" xfId="6" applyNumberFormat="1" applyFont="1" applyFill="1" applyBorder="1" applyAlignment="1">
      <alignment vertical="center" shrinkToFit="1"/>
    </xf>
    <xf numFmtId="0" fontId="85" fillId="0" borderId="138" xfId="6" applyFont="1" applyFill="1" applyBorder="1" applyAlignment="1">
      <alignment vertical="center" shrinkToFit="1"/>
    </xf>
    <xf numFmtId="0" fontId="85" fillId="0" borderId="137" xfId="6" applyFont="1" applyFill="1" applyBorder="1" applyAlignment="1">
      <alignment vertical="center" shrinkToFit="1"/>
    </xf>
    <xf numFmtId="0" fontId="85" fillId="0" borderId="139" xfId="6" applyFont="1" applyFill="1" applyBorder="1" applyAlignment="1">
      <alignment vertical="center" shrinkToFit="1"/>
    </xf>
    <xf numFmtId="0" fontId="85" fillId="0" borderId="140" xfId="6" applyNumberFormat="1" applyFont="1" applyFill="1" applyBorder="1" applyAlignment="1">
      <alignment horizontal="center" vertical="center" shrinkToFit="1"/>
    </xf>
    <xf numFmtId="0" fontId="85" fillId="0" borderId="140" xfId="6" applyFont="1" applyFill="1" applyBorder="1" applyAlignment="1">
      <alignment vertical="center" shrinkToFit="1"/>
    </xf>
    <xf numFmtId="0" fontId="85" fillId="0" borderId="141" xfId="6" applyFont="1" applyFill="1" applyBorder="1" applyAlignment="1">
      <alignment vertical="center" shrinkToFit="1"/>
    </xf>
    <xf numFmtId="0" fontId="85" fillId="0" borderId="142" xfId="6" applyFont="1" applyFill="1" applyBorder="1" applyAlignment="1">
      <alignment vertical="center" shrinkToFit="1"/>
    </xf>
    <xf numFmtId="0" fontId="86" fillId="0" borderId="0" xfId="0" applyFont="1" applyAlignment="1" applyProtection="1">
      <alignment horizontal="right" vertical="center"/>
    </xf>
    <xf numFmtId="38" fontId="87" fillId="0" borderId="0" xfId="4" applyNumberFormat="1" applyFont="1" applyAlignment="1" applyProtection="1">
      <alignment horizontal="left" vertical="center"/>
    </xf>
    <xf numFmtId="0" fontId="87" fillId="0" borderId="0" xfId="4" applyFont="1" applyProtection="1">
      <alignment vertical="center"/>
    </xf>
    <xf numFmtId="0" fontId="87" fillId="0" borderId="0" xfId="4" applyFont="1">
      <alignment vertical="center"/>
    </xf>
    <xf numFmtId="0" fontId="87" fillId="0" borderId="0" xfId="4" applyFont="1" applyAlignment="1" applyProtection="1">
      <alignment vertical="center"/>
    </xf>
    <xf numFmtId="0" fontId="87" fillId="0" borderId="0" xfId="4" applyFont="1" applyBorder="1" applyProtection="1">
      <alignment vertical="center"/>
    </xf>
    <xf numFmtId="0" fontId="87" fillId="0" borderId="97" xfId="4" applyFont="1" applyBorder="1" applyProtection="1">
      <alignment vertical="center"/>
    </xf>
    <xf numFmtId="0" fontId="87" fillId="0" borderId="100" xfId="4" applyFont="1" applyBorder="1" applyProtection="1">
      <alignment vertical="center"/>
    </xf>
    <xf numFmtId="0" fontId="87" fillId="0" borderId="0" xfId="4" applyFont="1" applyFill="1" applyBorder="1" applyProtection="1">
      <alignment vertical="center"/>
    </xf>
    <xf numFmtId="0" fontId="87" fillId="0" borderId="100" xfId="4" applyFont="1" applyFill="1" applyBorder="1" applyProtection="1">
      <alignment vertical="center"/>
    </xf>
    <xf numFmtId="0" fontId="87" fillId="0" borderId="97" xfId="4" applyFont="1" applyFill="1" applyBorder="1" applyProtection="1">
      <alignment vertical="center"/>
    </xf>
    <xf numFmtId="0" fontId="87" fillId="0" borderId="84" xfId="4" applyFont="1" applyBorder="1" applyProtection="1">
      <alignment vertical="center"/>
    </xf>
    <xf numFmtId="0" fontId="87" fillId="0" borderId="77" xfId="4" applyFont="1" applyBorder="1" applyProtection="1">
      <alignment vertical="center"/>
    </xf>
    <xf numFmtId="0" fontId="92" fillId="0" borderId="77" xfId="4" applyFont="1" applyBorder="1" applyAlignment="1" applyProtection="1">
      <alignment vertical="center" wrapText="1"/>
    </xf>
    <xf numFmtId="0" fontId="93" fillId="0" borderId="0" xfId="4" applyFont="1" applyBorder="1" applyAlignment="1" applyProtection="1">
      <alignment vertical="center"/>
    </xf>
    <xf numFmtId="0" fontId="2" fillId="0" borderId="0" xfId="4">
      <alignment vertical="center"/>
    </xf>
    <xf numFmtId="38" fontId="87" fillId="0" borderId="0" xfId="4" applyNumberFormat="1" applyFont="1" applyProtection="1">
      <alignment vertical="center"/>
    </xf>
    <xf numFmtId="49" fontId="61" fillId="0" borderId="0" xfId="3" applyNumberFormat="1" applyFont="1" applyFill="1" applyAlignment="1" applyProtection="1">
      <alignment horizontal="center" vertical="center"/>
    </xf>
    <xf numFmtId="0" fontId="51" fillId="0" borderId="0" xfId="2" applyFont="1" applyAlignment="1" applyProtection="1">
      <alignment horizontal="left" vertical="top" wrapText="1"/>
    </xf>
    <xf numFmtId="0" fontId="51" fillId="0" borderId="0" xfId="2" applyFont="1" applyAlignment="1" applyProtection="1">
      <alignment horizontal="left" vertical="top"/>
    </xf>
    <xf numFmtId="0" fontId="13" fillId="4" borderId="13" xfId="0" applyFont="1" applyFill="1" applyBorder="1" applyAlignment="1" applyProtection="1">
      <alignment horizontal="left" vertical="center"/>
    </xf>
    <xf numFmtId="0" fontId="5" fillId="7" borderId="62" xfId="0" applyNumberFormat="1" applyFont="1" applyFill="1" applyBorder="1" applyAlignment="1" applyProtection="1">
      <alignment horizontal="center" vertical="center"/>
      <protection locked="0"/>
    </xf>
    <xf numFmtId="0" fontId="44" fillId="9" borderId="6" xfId="0" applyFont="1" applyFill="1" applyBorder="1" applyAlignment="1" applyProtection="1">
      <alignment vertical="center" shrinkToFit="1"/>
    </xf>
    <xf numFmtId="0" fontId="87" fillId="0" borderId="157" xfId="4" applyFont="1" applyBorder="1" applyAlignment="1" applyProtection="1">
      <alignment vertical="center"/>
    </xf>
    <xf numFmtId="0" fontId="87" fillId="0" borderId="158" xfId="4" applyFont="1" applyBorder="1" applyAlignment="1" applyProtection="1">
      <alignment vertical="center"/>
    </xf>
    <xf numFmtId="0" fontId="87" fillId="0" borderId="159" xfId="4" applyFont="1" applyBorder="1" applyAlignment="1" applyProtection="1">
      <alignment vertical="center"/>
    </xf>
    <xf numFmtId="0" fontId="87" fillId="0" borderId="97" xfId="4" applyFont="1" applyBorder="1" applyAlignment="1" applyProtection="1">
      <alignment vertical="center"/>
    </xf>
    <xf numFmtId="0" fontId="87" fillId="0" borderId="0" xfId="4" applyFont="1" applyBorder="1" applyAlignment="1" applyProtection="1">
      <alignment vertical="center"/>
    </xf>
    <xf numFmtId="0" fontId="87" fillId="0" borderId="100" xfId="4" applyFont="1" applyBorder="1" applyAlignment="1" applyProtection="1">
      <alignment vertical="center"/>
    </xf>
    <xf numFmtId="0" fontId="87" fillId="0" borderId="162" xfId="4" applyFont="1" applyBorder="1" applyAlignment="1" applyProtection="1">
      <alignment vertical="center"/>
    </xf>
    <xf numFmtId="0" fontId="87" fillId="0" borderId="118" xfId="4" applyFont="1" applyBorder="1" applyAlignment="1" applyProtection="1">
      <alignment vertical="center"/>
    </xf>
    <xf numFmtId="0" fontId="87" fillId="0" borderId="163" xfId="4" applyFont="1" applyBorder="1" applyAlignment="1" applyProtection="1">
      <alignment vertical="center"/>
    </xf>
    <xf numFmtId="0" fontId="87" fillId="0" borderId="33" xfId="4" applyFont="1" applyBorder="1" applyAlignment="1" applyProtection="1">
      <alignment vertical="center"/>
    </xf>
    <xf numFmtId="0" fontId="5" fillId="4" borderId="27" xfId="0" applyFont="1" applyFill="1" applyBorder="1" applyAlignment="1" applyProtection="1">
      <alignment horizontal="center" vertical="center" shrinkToFit="1"/>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shrinkToFit="1"/>
    </xf>
    <xf numFmtId="0" fontId="85" fillId="0" borderId="0" xfId="6" applyFont="1" applyAlignment="1">
      <alignment vertical="center" shrinkToFit="1"/>
    </xf>
    <xf numFmtId="49" fontId="85" fillId="0" borderId="138" xfId="6" applyNumberFormat="1" applyFont="1" applyFill="1" applyBorder="1" applyAlignment="1">
      <alignment horizontal="left" vertical="center" shrinkToFit="1"/>
    </xf>
    <xf numFmtId="49" fontId="85" fillId="0" borderId="141" xfId="6" applyNumberFormat="1" applyFont="1" applyFill="1" applyBorder="1" applyAlignment="1">
      <alignment horizontal="left" vertical="center" shrinkToFit="1"/>
    </xf>
    <xf numFmtId="49" fontId="85" fillId="0" borderId="140" xfId="6" applyNumberFormat="1" applyFont="1" applyFill="1" applyBorder="1" applyAlignment="1">
      <alignment vertical="center" shrinkToFit="1"/>
    </xf>
    <xf numFmtId="0" fontId="87" fillId="8" borderId="0" xfId="4" applyFont="1" applyFill="1" applyBorder="1" applyAlignment="1" applyProtection="1">
      <alignment vertical="center"/>
    </xf>
    <xf numFmtId="0" fontId="77" fillId="14" borderId="130" xfId="2" applyFont="1" applyFill="1" applyBorder="1" applyAlignment="1">
      <alignment vertical="center" shrinkToFit="1"/>
    </xf>
    <xf numFmtId="0" fontId="77" fillId="14" borderId="131" xfId="2" applyFont="1" applyFill="1" applyBorder="1" applyAlignment="1">
      <alignment vertical="center" shrinkToFit="1"/>
    </xf>
    <xf numFmtId="0" fontId="77" fillId="0" borderId="130" xfId="6" applyFont="1" applyBorder="1" applyAlignment="1" applyProtection="1">
      <alignment horizontal="left" vertical="center"/>
      <protection locked="0"/>
    </xf>
    <xf numFmtId="0" fontId="0" fillId="0" borderId="131" xfId="0" applyBorder="1" applyAlignment="1">
      <alignment horizontal="left" vertical="center"/>
    </xf>
    <xf numFmtId="0" fontId="0" fillId="0" borderId="132" xfId="0" applyBorder="1" applyAlignment="1">
      <alignment horizontal="left" vertical="center"/>
    </xf>
    <xf numFmtId="0" fontId="85" fillId="0" borderId="4" xfId="6" applyFont="1" applyFill="1" applyBorder="1" applyAlignment="1">
      <alignment vertical="center" shrinkToFit="1"/>
    </xf>
    <xf numFmtId="49" fontId="85" fillId="0" borderId="10" xfId="6" applyNumberFormat="1" applyFont="1" applyFill="1" applyBorder="1" applyAlignment="1">
      <alignment horizontal="left" vertical="center" shrinkToFit="1"/>
    </xf>
    <xf numFmtId="0" fontId="85" fillId="0" borderId="165" xfId="6" applyFont="1" applyFill="1" applyBorder="1" applyAlignment="1">
      <alignment vertical="center" shrinkToFit="1"/>
    </xf>
    <xf numFmtId="0" fontId="85" fillId="0" borderId="2" xfId="6" applyNumberFormat="1" applyFont="1" applyFill="1" applyBorder="1" applyAlignment="1">
      <alignment horizontal="center" vertical="center" shrinkToFit="1"/>
    </xf>
    <xf numFmtId="49" fontId="85" fillId="0" borderId="2" xfId="6" applyNumberFormat="1" applyFont="1" applyFill="1" applyBorder="1" applyAlignment="1">
      <alignment horizontal="left" vertical="center" shrinkToFit="1"/>
    </xf>
    <xf numFmtId="49" fontId="85" fillId="0" borderId="2" xfId="6" applyNumberFormat="1" applyFont="1" applyFill="1" applyBorder="1" applyAlignment="1">
      <alignment vertical="center" shrinkToFit="1"/>
    </xf>
    <xf numFmtId="0" fontId="85" fillId="0" borderId="2" xfId="6" applyFont="1" applyFill="1" applyBorder="1" applyAlignment="1">
      <alignment vertical="center" shrinkToFit="1"/>
    </xf>
    <xf numFmtId="0" fontId="85" fillId="0" borderId="89" xfId="6" applyFont="1" applyFill="1" applyBorder="1" applyAlignment="1">
      <alignment vertical="center" shrinkToFit="1"/>
    </xf>
    <xf numFmtId="0" fontId="3" fillId="0" borderId="166" xfId="9" applyBorder="1"/>
    <xf numFmtId="0" fontId="3" fillId="0" borderId="167" xfId="9" applyBorder="1"/>
    <xf numFmtId="0" fontId="3" fillId="0" borderId="168" xfId="9" applyBorder="1"/>
    <xf numFmtId="0" fontId="3" fillId="0" borderId="169" xfId="9" applyBorder="1"/>
    <xf numFmtId="0" fontId="3" fillId="0" borderId="0" xfId="9" applyBorder="1"/>
    <xf numFmtId="0" fontId="3" fillId="0" borderId="170" xfId="9" applyBorder="1"/>
    <xf numFmtId="0" fontId="3" fillId="0" borderId="171" xfId="9" applyBorder="1"/>
    <xf numFmtId="0" fontId="3" fillId="0" borderId="141" xfId="9" applyBorder="1"/>
    <xf numFmtId="0" fontId="3" fillId="0" borderId="172" xfId="9" applyBorder="1"/>
    <xf numFmtId="0" fontId="3" fillId="0" borderId="129" xfId="9" applyBorder="1"/>
    <xf numFmtId="0" fontId="77" fillId="12" borderId="129" xfId="6" applyNumberFormat="1" applyFont="1" applyFill="1" applyBorder="1" applyAlignment="1">
      <alignment horizontal="center" vertical="center" shrinkToFit="1"/>
    </xf>
    <xf numFmtId="0" fontId="77" fillId="14" borderId="132" xfId="2" applyFont="1" applyFill="1" applyBorder="1" applyAlignment="1">
      <alignment vertical="center" shrinkToFit="1"/>
    </xf>
    <xf numFmtId="0" fontId="77" fillId="0" borderId="130" xfId="6" applyFont="1" applyBorder="1" applyAlignment="1" applyProtection="1">
      <alignment horizontal="left" vertical="center"/>
      <protection locked="0"/>
    </xf>
    <xf numFmtId="0" fontId="0" fillId="0" borderId="131" xfId="0" applyBorder="1" applyAlignment="1">
      <alignment horizontal="left" vertical="center"/>
    </xf>
    <xf numFmtId="0" fontId="0" fillId="0" borderId="132" xfId="0" applyBorder="1" applyAlignment="1">
      <alignment horizontal="left" vertical="center"/>
    </xf>
    <xf numFmtId="0" fontId="77" fillId="0" borderId="129" xfId="6" applyFont="1" applyFill="1" applyBorder="1" applyAlignment="1">
      <alignment horizontal="left" vertical="center" shrinkToFit="1"/>
    </xf>
    <xf numFmtId="0" fontId="76" fillId="0" borderId="0" xfId="2" applyFont="1" applyAlignment="1" applyProtection="1">
      <alignment horizontal="left" vertical="center"/>
    </xf>
    <xf numFmtId="0" fontId="51" fillId="0" borderId="0" xfId="2" applyFont="1" applyAlignment="1" applyProtection="1">
      <alignment horizontal="left" vertical="center" wrapText="1"/>
    </xf>
    <xf numFmtId="0" fontId="51" fillId="0" borderId="0" xfId="2" applyFont="1" applyAlignment="1" applyProtection="1">
      <alignment vertical="top" wrapText="1"/>
    </xf>
    <xf numFmtId="0" fontId="51" fillId="0" borderId="0" xfId="2" applyFont="1" applyAlignment="1" applyProtection="1">
      <alignment vertical="top"/>
    </xf>
    <xf numFmtId="0" fontId="77" fillId="13" borderId="129" xfId="6" applyFont="1" applyFill="1" applyBorder="1" applyAlignment="1" applyProtection="1">
      <alignment horizontal="left" vertical="center" shrinkToFit="1"/>
      <protection locked="0"/>
    </xf>
    <xf numFmtId="0" fontId="51" fillId="0" borderId="0" xfId="2" applyFont="1" applyAlignment="1" applyProtection="1">
      <alignment horizontal="left" vertical="top" wrapText="1"/>
    </xf>
    <xf numFmtId="0" fontId="79" fillId="0" borderId="0" xfId="2" applyFont="1" applyAlignment="1" applyProtection="1">
      <alignment horizontal="left" vertical="top" wrapText="1"/>
    </xf>
    <xf numFmtId="0" fontId="77" fillId="0" borderId="129" xfId="6" applyFont="1" applyBorder="1" applyAlignment="1" applyProtection="1">
      <alignment horizontal="left" vertical="center" shrinkToFit="1"/>
      <protection locked="0"/>
    </xf>
    <xf numFmtId="0" fontId="77" fillId="0" borderId="130" xfId="2" applyFont="1" applyBorder="1" applyAlignment="1">
      <alignment horizontal="left" vertical="center" shrinkToFit="1"/>
    </xf>
    <xf numFmtId="0" fontId="77" fillId="0" borderId="131" xfId="2" applyFont="1" applyBorder="1" applyAlignment="1">
      <alignment horizontal="left" vertical="center" shrinkToFit="1"/>
    </xf>
    <xf numFmtId="0" fontId="77" fillId="0" borderId="130" xfId="6" applyFont="1" applyBorder="1" applyAlignment="1" applyProtection="1">
      <alignment horizontal="left" vertical="top"/>
      <protection locked="0"/>
    </xf>
    <xf numFmtId="0" fontId="77" fillId="0" borderId="131" xfId="6" applyFont="1" applyBorder="1" applyAlignment="1" applyProtection="1">
      <alignment horizontal="left" vertical="top"/>
      <protection locked="0"/>
    </xf>
    <xf numFmtId="0" fontId="77" fillId="0" borderId="132" xfId="6" applyFont="1" applyBorder="1" applyAlignment="1" applyProtection="1">
      <alignment horizontal="left" vertical="top"/>
      <protection locked="0"/>
    </xf>
    <xf numFmtId="0" fontId="77" fillId="0" borderId="130" xfId="6" applyFont="1" applyFill="1" applyBorder="1" applyAlignment="1">
      <alignment horizontal="left" vertical="center" shrinkToFit="1"/>
    </xf>
    <xf numFmtId="0" fontId="77" fillId="0" borderId="132" xfId="6" applyFont="1" applyFill="1" applyBorder="1" applyAlignment="1">
      <alignment horizontal="left" vertical="center" shrinkToFit="1"/>
    </xf>
    <xf numFmtId="0" fontId="61" fillId="0" borderId="0" xfId="2" applyFont="1" applyFill="1" applyAlignment="1" applyProtection="1">
      <alignment horizontal="right" vertical="center" shrinkToFit="1"/>
    </xf>
    <xf numFmtId="0" fontId="61" fillId="0" borderId="0" xfId="2" applyNumberFormat="1" applyFont="1" applyFill="1" applyAlignment="1" applyProtection="1">
      <alignment horizontal="left" vertical="center" shrinkToFit="1"/>
      <protection locked="0"/>
    </xf>
    <xf numFmtId="0" fontId="61" fillId="0" borderId="0" xfId="3" applyNumberFormat="1" applyFont="1" applyAlignment="1" applyProtection="1">
      <alignment horizontal="right" vertical="top"/>
    </xf>
    <xf numFmtId="0" fontId="61" fillId="0" borderId="0" xfId="3" applyFont="1" applyFill="1" applyAlignment="1" applyProtection="1">
      <alignment horizontal="right" vertical="center" shrinkToFit="1"/>
    </xf>
    <xf numFmtId="0" fontId="61" fillId="0" borderId="0" xfId="3" applyNumberFormat="1" applyFont="1" applyFill="1" applyAlignment="1" applyProtection="1">
      <alignment horizontal="center" vertical="center" shrinkToFit="1"/>
    </xf>
    <xf numFmtId="0" fontId="61" fillId="0" borderId="0" xfId="3" applyFont="1" applyFill="1" applyAlignment="1" applyProtection="1">
      <alignment horizontal="right" vertical="center"/>
    </xf>
    <xf numFmtId="38" fontId="72" fillId="0" borderId="0" xfId="5" applyFont="1" applyBorder="1" applyAlignment="1" applyProtection="1">
      <alignment horizontal="center" vertical="center"/>
    </xf>
    <xf numFmtId="188" fontId="72" fillId="8" borderId="0" xfId="3" applyNumberFormat="1" applyFont="1" applyFill="1" applyAlignment="1" applyProtection="1">
      <alignment horizontal="center" shrinkToFit="1"/>
      <protection locked="0"/>
    </xf>
    <xf numFmtId="0" fontId="75" fillId="0" borderId="10" xfId="3" applyFont="1" applyBorder="1" applyAlignment="1" applyProtection="1">
      <alignment horizontal="center" vertical="center"/>
    </xf>
    <xf numFmtId="0" fontId="61" fillId="0" borderId="0" xfId="2" applyNumberFormat="1" applyFont="1" applyFill="1" applyAlignment="1" applyProtection="1">
      <alignment horizontal="left" vertical="center" shrinkToFit="1"/>
    </xf>
    <xf numFmtId="0" fontId="61" fillId="0" borderId="0" xfId="2" applyFont="1" applyAlignment="1" applyProtection="1">
      <alignment horizontal="right" vertical="center" shrinkToFit="1"/>
    </xf>
    <xf numFmtId="0" fontId="61" fillId="8" borderId="0" xfId="2" applyNumberFormat="1" applyFont="1" applyFill="1" applyAlignment="1" applyProtection="1">
      <alignment horizontal="left" vertical="center" shrinkToFit="1"/>
      <protection locked="0"/>
    </xf>
    <xf numFmtId="0" fontId="66" fillId="0" borderId="0" xfId="2" applyFont="1" applyAlignment="1" applyProtection="1">
      <alignment horizontal="left" vertical="top" shrinkToFit="1"/>
    </xf>
    <xf numFmtId="0" fontId="72" fillId="0" borderId="0" xfId="3" applyFont="1" applyAlignment="1" applyProtection="1">
      <alignment horizontal="left" vertical="center" wrapText="1"/>
    </xf>
    <xf numFmtId="0" fontId="88" fillId="0" borderId="0" xfId="4" applyFont="1" applyAlignment="1" applyProtection="1">
      <alignment horizontal="distributed" vertical="top" indent="18"/>
    </xf>
    <xf numFmtId="0" fontId="87" fillId="0" borderId="84" xfId="4" applyFont="1" applyBorder="1" applyAlignment="1" applyProtection="1">
      <alignment horizontal="center" vertical="center"/>
    </xf>
    <xf numFmtId="0" fontId="87" fillId="0" borderId="77" xfId="4" applyFont="1" applyBorder="1" applyAlignment="1" applyProtection="1">
      <alignment horizontal="center" vertical="center"/>
    </xf>
    <xf numFmtId="0" fontId="87" fillId="0" borderId="80" xfId="4" applyFont="1" applyBorder="1" applyAlignment="1" applyProtection="1">
      <alignment horizontal="center" vertical="center"/>
    </xf>
    <xf numFmtId="0" fontId="87" fillId="0" borderId="97" xfId="4" applyFont="1" applyBorder="1" applyAlignment="1" applyProtection="1">
      <alignment horizontal="center" vertical="center"/>
    </xf>
    <xf numFmtId="0" fontId="87" fillId="0" borderId="0" xfId="4" applyFont="1" applyBorder="1" applyAlignment="1" applyProtection="1">
      <alignment horizontal="center" vertical="center"/>
    </xf>
    <xf numFmtId="0" fontId="87" fillId="0" borderId="100" xfId="4" applyFont="1" applyBorder="1" applyAlignment="1" applyProtection="1">
      <alignment horizontal="center" vertical="center"/>
    </xf>
    <xf numFmtId="0" fontId="87" fillId="0" borderId="55" xfId="4" applyFont="1" applyBorder="1" applyAlignment="1" applyProtection="1">
      <alignment horizontal="center" vertical="center"/>
    </xf>
    <xf numFmtId="0" fontId="87" fillId="0" borderId="114" xfId="4" applyFont="1" applyBorder="1" applyAlignment="1" applyProtection="1">
      <alignment horizontal="center" vertical="center"/>
    </xf>
    <xf numFmtId="0" fontId="87" fillId="0" borderId="101" xfId="4" applyFont="1" applyBorder="1" applyAlignment="1" applyProtection="1">
      <alignment horizontal="center" vertical="center"/>
    </xf>
    <xf numFmtId="0" fontId="89" fillId="0" borderId="143" xfId="4" applyFont="1" applyBorder="1" applyAlignment="1" applyProtection="1">
      <alignment horizontal="right" vertical="center"/>
    </xf>
    <xf numFmtId="0" fontId="89" fillId="0" borderId="144" xfId="4" applyFont="1" applyBorder="1" applyAlignment="1" applyProtection="1">
      <alignment horizontal="right" vertical="center"/>
    </xf>
    <xf numFmtId="0" fontId="89" fillId="0" borderId="145" xfId="4" applyFont="1" applyBorder="1" applyAlignment="1" applyProtection="1">
      <alignment horizontal="right" vertical="center"/>
    </xf>
    <xf numFmtId="0" fontId="90" fillId="0" borderId="146" xfId="4" applyFont="1" applyBorder="1" applyAlignment="1" applyProtection="1">
      <alignment horizontal="center" vertical="center"/>
    </xf>
    <xf numFmtId="0" fontId="90" fillId="0" borderId="147" xfId="4" applyFont="1" applyBorder="1" applyAlignment="1" applyProtection="1">
      <alignment horizontal="center" vertical="center"/>
    </xf>
    <xf numFmtId="0" fontId="90" fillId="0" borderId="149" xfId="4" applyFont="1" applyBorder="1" applyAlignment="1" applyProtection="1">
      <alignment horizontal="center" vertical="center"/>
    </xf>
    <xf numFmtId="0" fontId="90" fillId="0" borderId="150" xfId="4" applyFont="1" applyBorder="1" applyAlignment="1" applyProtection="1">
      <alignment horizontal="center" vertical="center"/>
    </xf>
    <xf numFmtId="0" fontId="90" fillId="0" borderId="148" xfId="4" applyFont="1" applyBorder="1" applyAlignment="1" applyProtection="1">
      <alignment horizontal="center" vertical="center"/>
    </xf>
    <xf numFmtId="0" fontId="90" fillId="0" borderId="151" xfId="4" applyFont="1" applyBorder="1" applyAlignment="1" applyProtection="1">
      <alignment horizontal="center" vertical="center"/>
    </xf>
    <xf numFmtId="0" fontId="87" fillId="0" borderId="26" xfId="4" applyFont="1" applyBorder="1" applyAlignment="1" applyProtection="1">
      <alignment horizontal="distributed" vertical="center" indent="15"/>
    </xf>
    <xf numFmtId="0" fontId="87" fillId="0" borderId="27" xfId="4" applyFont="1" applyBorder="1" applyAlignment="1" applyProtection="1">
      <alignment horizontal="distributed" vertical="center" indent="15"/>
    </xf>
    <xf numFmtId="0" fontId="87" fillId="0" borderId="75" xfId="4" applyFont="1" applyBorder="1" applyAlignment="1" applyProtection="1">
      <alignment horizontal="distributed" vertical="center" indent="15"/>
    </xf>
    <xf numFmtId="0" fontId="87" fillId="0" borderId="62" xfId="4" applyFont="1" applyBorder="1" applyAlignment="1" applyProtection="1">
      <alignment horizontal="distributed" vertical="center" indent="15"/>
    </xf>
    <xf numFmtId="0" fontId="87" fillId="0" borderId="6" xfId="4" applyFont="1" applyBorder="1" applyAlignment="1" applyProtection="1">
      <alignment horizontal="distributed" vertical="center" indent="15"/>
    </xf>
    <xf numFmtId="0" fontId="87" fillId="0" borderId="74" xfId="4" applyFont="1" applyBorder="1" applyAlignment="1" applyProtection="1">
      <alignment horizontal="distributed" vertical="center" indent="15"/>
    </xf>
    <xf numFmtId="0" fontId="87" fillId="0" borderId="57" xfId="4" applyFont="1" applyBorder="1" applyAlignment="1" applyProtection="1">
      <alignment horizontal="distributed" vertical="center" indent="1"/>
    </xf>
    <xf numFmtId="0" fontId="87" fillId="0" borderId="46" xfId="4" applyFont="1" applyBorder="1" applyAlignment="1" applyProtection="1">
      <alignment horizontal="distributed" vertical="center" indent="1"/>
    </xf>
    <xf numFmtId="38" fontId="87" fillId="0" borderId="0" xfId="4" applyNumberFormat="1" applyFont="1" applyAlignment="1">
      <alignment horizontal="center" vertical="center"/>
    </xf>
    <xf numFmtId="0" fontId="87" fillId="0" borderId="0" xfId="4" applyFont="1" applyAlignment="1">
      <alignment horizontal="center" vertical="center"/>
    </xf>
    <xf numFmtId="0" fontId="87" fillId="0" borderId="0" xfId="4" applyFont="1" applyAlignment="1" applyProtection="1">
      <alignment horizontal="right" vertical="center"/>
    </xf>
    <xf numFmtId="0" fontId="87" fillId="0" borderId="141" xfId="4" applyFont="1" applyBorder="1" applyAlignment="1" applyProtection="1">
      <alignment horizontal="right" vertical="center"/>
    </xf>
    <xf numFmtId="0" fontId="87" fillId="0" borderId="0" xfId="4" applyNumberFormat="1" applyFont="1" applyBorder="1" applyAlignment="1" applyProtection="1">
      <alignment horizontal="center" vertical="center"/>
    </xf>
    <xf numFmtId="0" fontId="87" fillId="0" borderId="141" xfId="4" applyNumberFormat="1" applyFont="1" applyBorder="1" applyAlignment="1" applyProtection="1">
      <alignment horizontal="center" vertical="center"/>
    </xf>
    <xf numFmtId="0" fontId="87" fillId="0" borderId="0" xfId="4" applyFont="1" applyBorder="1" applyAlignment="1" applyProtection="1">
      <alignment horizontal="left" vertical="center"/>
    </xf>
    <xf numFmtId="0" fontId="87" fillId="0" borderId="141" xfId="4" applyFont="1" applyBorder="1" applyAlignment="1" applyProtection="1">
      <alignment horizontal="left" vertical="center"/>
    </xf>
    <xf numFmtId="0" fontId="87" fillId="0" borderId="0" xfId="4" applyFont="1" applyAlignment="1" applyProtection="1">
      <alignment horizontal="left" vertical="center"/>
    </xf>
    <xf numFmtId="0" fontId="87" fillId="0" borderId="62" xfId="4" applyFont="1" applyBorder="1" applyAlignment="1" applyProtection="1">
      <alignment horizontal="right" vertical="center"/>
    </xf>
    <xf numFmtId="0" fontId="87" fillId="0" borderId="6" xfId="4" applyFont="1" applyBorder="1" applyAlignment="1" applyProtection="1">
      <alignment horizontal="right" vertical="center"/>
    </xf>
    <xf numFmtId="0" fontId="87" fillId="0" borderId="12" xfId="4" applyFont="1" applyBorder="1" applyAlignment="1" applyProtection="1">
      <alignment horizontal="right" vertical="center"/>
    </xf>
    <xf numFmtId="0" fontId="87" fillId="0" borderId="152" xfId="4" applyFont="1" applyBorder="1" applyAlignment="1" applyProtection="1">
      <alignment horizontal="center" vertical="center"/>
    </xf>
    <xf numFmtId="0" fontId="87" fillId="0" borderId="57" xfId="4" applyFont="1" applyBorder="1" applyAlignment="1" applyProtection="1">
      <alignment horizontal="center" vertical="center"/>
    </xf>
    <xf numFmtId="0" fontId="87" fillId="0" borderId="153" xfId="4" applyFont="1" applyBorder="1" applyAlignment="1" applyProtection="1">
      <alignment horizontal="center" vertical="center"/>
    </xf>
    <xf numFmtId="0" fontId="87" fillId="0" borderId="2" xfId="4" applyFont="1" applyBorder="1" applyAlignment="1" applyProtection="1">
      <alignment horizontal="center" vertical="center"/>
    </xf>
    <xf numFmtId="0" fontId="87" fillId="0" borderId="17" xfId="4" applyFont="1" applyBorder="1" applyAlignment="1" applyProtection="1">
      <alignment horizontal="center" vertical="center"/>
    </xf>
    <xf numFmtId="0" fontId="87" fillId="0" borderId="62" xfId="4" applyFont="1" applyBorder="1" applyAlignment="1" applyProtection="1">
      <alignment horizontal="center" vertical="center"/>
    </xf>
    <xf numFmtId="0" fontId="87" fillId="0" borderId="6" xfId="4" applyFont="1" applyBorder="1" applyAlignment="1" applyProtection="1">
      <alignment horizontal="center" vertical="center"/>
    </xf>
    <xf numFmtId="0" fontId="87" fillId="0" borderId="12" xfId="4" applyFont="1" applyBorder="1" applyAlignment="1" applyProtection="1">
      <alignment horizontal="center" vertical="center"/>
    </xf>
    <xf numFmtId="0" fontId="87" fillId="0" borderId="154" xfId="4" applyFont="1" applyBorder="1" applyAlignment="1" applyProtection="1">
      <alignment horizontal="center" vertical="center"/>
    </xf>
    <xf numFmtId="0" fontId="87" fillId="0" borderId="1" xfId="4" applyFont="1" applyBorder="1" applyAlignment="1" applyProtection="1">
      <alignment horizontal="center" vertical="center"/>
    </xf>
    <xf numFmtId="0" fontId="87" fillId="0" borderId="34" xfId="4" applyFont="1" applyBorder="1" applyAlignment="1" applyProtection="1">
      <alignment horizontal="center" vertical="center"/>
    </xf>
    <xf numFmtId="0" fontId="87" fillId="0" borderId="69" xfId="4" applyFont="1" applyBorder="1" applyAlignment="1" applyProtection="1">
      <alignment horizontal="left" vertical="center"/>
    </xf>
    <xf numFmtId="0" fontId="87" fillId="0" borderId="8" xfId="4" applyFont="1" applyBorder="1" applyAlignment="1" applyProtection="1">
      <alignment horizontal="left" vertical="center"/>
    </xf>
    <xf numFmtId="0" fontId="87" fillId="0" borderId="97" xfId="4" applyFont="1" applyBorder="1" applyAlignment="1" applyProtection="1">
      <alignment horizontal="left" vertical="center"/>
    </xf>
    <xf numFmtId="0" fontId="87" fillId="0" borderId="8" xfId="4" applyFont="1" applyBorder="1" applyAlignment="1" applyProtection="1">
      <alignment horizontal="center" vertical="center"/>
    </xf>
    <xf numFmtId="0" fontId="87" fillId="0" borderId="56" xfId="4" applyFont="1" applyBorder="1" applyAlignment="1" applyProtection="1">
      <alignment horizontal="center" vertical="center"/>
    </xf>
    <xf numFmtId="0" fontId="87" fillId="0" borderId="15" xfId="4" applyFont="1" applyBorder="1" applyAlignment="1" applyProtection="1">
      <alignment horizontal="center" vertical="center"/>
    </xf>
    <xf numFmtId="0" fontId="87" fillId="0" borderId="28" xfId="4" applyFont="1" applyBorder="1" applyAlignment="1" applyProtection="1">
      <alignment horizontal="center" vertical="center"/>
    </xf>
    <xf numFmtId="0" fontId="87" fillId="0" borderId="98" xfId="4" applyFont="1" applyBorder="1" applyAlignment="1" applyProtection="1">
      <alignment horizontal="center" vertical="center"/>
    </xf>
    <xf numFmtId="0" fontId="87" fillId="0" borderId="49" xfId="4" applyFont="1" applyBorder="1" applyAlignment="1" applyProtection="1">
      <alignment horizontal="center" vertical="center"/>
    </xf>
    <xf numFmtId="0" fontId="87" fillId="0" borderId="36" xfId="4" applyFont="1" applyBorder="1" applyAlignment="1" applyProtection="1">
      <alignment horizontal="center" vertical="center"/>
    </xf>
    <xf numFmtId="0" fontId="87" fillId="0" borderId="157" xfId="4" applyFont="1" applyBorder="1" applyAlignment="1" applyProtection="1">
      <alignment horizontal="left" vertical="center"/>
    </xf>
    <xf numFmtId="0" fontId="87" fillId="0" borderId="158" xfId="4" applyFont="1" applyBorder="1" applyAlignment="1" applyProtection="1">
      <alignment horizontal="left" vertical="center"/>
    </xf>
    <xf numFmtId="0" fontId="87" fillId="0" borderId="158" xfId="4" applyFont="1" applyBorder="1" applyAlignment="1" applyProtection="1">
      <alignment horizontal="right" vertical="center"/>
    </xf>
    <xf numFmtId="0" fontId="87" fillId="0" borderId="159" xfId="4" applyFont="1" applyBorder="1" applyAlignment="1" applyProtection="1">
      <alignment horizontal="right" vertical="center"/>
    </xf>
    <xf numFmtId="0" fontId="87" fillId="0" borderId="0" xfId="4" applyFont="1" applyBorder="1" applyAlignment="1" applyProtection="1">
      <alignment horizontal="right" vertical="center"/>
    </xf>
    <xf numFmtId="0" fontId="87" fillId="0" borderId="100" xfId="4" applyFont="1" applyBorder="1" applyAlignment="1" applyProtection="1">
      <alignment horizontal="right" vertical="center"/>
    </xf>
    <xf numFmtId="0" fontId="87" fillId="0" borderId="9" xfId="4" applyFont="1" applyBorder="1" applyAlignment="1" applyProtection="1">
      <alignment horizontal="center" vertical="center"/>
    </xf>
    <xf numFmtId="0" fontId="87" fillId="0" borderId="13" xfId="4" applyFont="1" applyBorder="1" applyAlignment="1" applyProtection="1">
      <alignment horizontal="center" vertical="center"/>
    </xf>
    <xf numFmtId="0" fontId="87" fillId="0" borderId="7" xfId="4" applyFont="1" applyBorder="1" applyAlignment="1" applyProtection="1">
      <alignment horizontal="center" vertical="center"/>
    </xf>
    <xf numFmtId="0" fontId="87" fillId="0" borderId="156" xfId="4" applyFont="1" applyBorder="1" applyAlignment="1" applyProtection="1">
      <alignment horizontal="center" vertical="center"/>
    </xf>
    <xf numFmtId="0" fontId="87" fillId="0" borderId="59" xfId="4" applyFont="1" applyBorder="1" applyAlignment="1" applyProtection="1">
      <alignment horizontal="left" vertical="center"/>
    </xf>
    <xf numFmtId="0" fontId="87" fillId="0" borderId="10" xfId="4" applyFont="1" applyBorder="1" applyAlignment="1" applyProtection="1">
      <alignment horizontal="left" vertical="center"/>
    </xf>
    <xf numFmtId="0" fontId="87" fillId="0" borderId="158" xfId="4" applyFont="1" applyBorder="1" applyAlignment="1" applyProtection="1">
      <alignment horizontal="center" vertical="center"/>
    </xf>
    <xf numFmtId="0" fontId="87" fillId="0" borderId="159" xfId="4" applyFont="1" applyBorder="1" applyAlignment="1" applyProtection="1">
      <alignment horizontal="center" vertical="center"/>
    </xf>
    <xf numFmtId="0" fontId="87" fillId="0" borderId="10" xfId="4" applyFont="1" applyBorder="1" applyAlignment="1" applyProtection="1">
      <alignment horizontal="center" vertical="center"/>
    </xf>
    <xf numFmtId="0" fontId="87" fillId="0" borderId="71" xfId="4" applyFont="1" applyBorder="1" applyAlignment="1" applyProtection="1">
      <alignment horizontal="center" vertical="center"/>
    </xf>
    <xf numFmtId="0" fontId="87" fillId="0" borderId="160" xfId="4" applyFont="1" applyBorder="1" applyAlignment="1" applyProtection="1">
      <alignment horizontal="center" vertical="center"/>
    </xf>
    <xf numFmtId="0" fontId="87" fillId="0" borderId="94" xfId="4" applyFont="1" applyBorder="1" applyAlignment="1" applyProtection="1">
      <alignment horizontal="center" vertical="center"/>
    </xf>
    <xf numFmtId="0" fontId="87" fillId="0" borderId="161" xfId="4" applyFont="1" applyBorder="1" applyAlignment="1" applyProtection="1">
      <alignment horizontal="center" vertical="center"/>
    </xf>
    <xf numFmtId="0" fontId="87" fillId="0" borderId="155" xfId="4" applyFont="1" applyBorder="1" applyAlignment="1" applyProtection="1">
      <alignment horizontal="center" vertical="center"/>
    </xf>
    <xf numFmtId="0" fontId="87" fillId="0" borderId="107" xfId="4" applyFont="1" applyBorder="1" applyAlignment="1" applyProtection="1">
      <alignment horizontal="center" vertical="center"/>
    </xf>
    <xf numFmtId="0" fontId="87" fillId="0" borderId="14" xfId="4" applyFont="1" applyBorder="1" applyAlignment="1" applyProtection="1">
      <alignment horizontal="center" vertical="center"/>
    </xf>
    <xf numFmtId="0" fontId="87" fillId="0" borderId="31" xfId="4" applyFont="1" applyBorder="1" applyAlignment="1" applyProtection="1">
      <alignment horizontal="center" vertical="center"/>
    </xf>
    <xf numFmtId="0" fontId="87" fillId="0" borderId="118" xfId="4" applyFont="1" applyBorder="1" applyAlignment="1" applyProtection="1">
      <alignment horizontal="left" vertical="center"/>
    </xf>
    <xf numFmtId="0" fontId="87" fillId="0" borderId="158" xfId="4" applyFont="1" applyBorder="1" applyAlignment="1" applyProtection="1">
      <alignment vertical="center"/>
    </xf>
    <xf numFmtId="0" fontId="87" fillId="0" borderId="0" xfId="4" applyFont="1" applyBorder="1" applyAlignment="1" applyProtection="1">
      <alignment vertical="center"/>
    </xf>
    <xf numFmtId="0" fontId="87" fillId="0" borderId="118" xfId="4" applyFont="1" applyBorder="1" applyAlignment="1" applyProtection="1">
      <alignment vertical="center"/>
    </xf>
    <xf numFmtId="0" fontId="87" fillId="0" borderId="118" xfId="4" applyFont="1" applyBorder="1" applyAlignment="1" applyProtection="1">
      <alignment horizontal="right" vertical="center"/>
    </xf>
    <xf numFmtId="0" fontId="87" fillId="0" borderId="158" xfId="4" applyNumberFormat="1" applyFont="1" applyBorder="1" applyAlignment="1" applyProtection="1">
      <alignment horizontal="center" vertical="center"/>
    </xf>
    <xf numFmtId="0" fontId="87" fillId="0" borderId="118" xfId="4" applyNumberFormat="1" applyFont="1" applyBorder="1" applyAlignment="1" applyProtection="1">
      <alignment horizontal="center" vertical="center"/>
    </xf>
    <xf numFmtId="0" fontId="87" fillId="0" borderId="0" xfId="4" applyFont="1" applyBorder="1" applyAlignment="1" applyProtection="1">
      <alignment horizontal="distributed" vertical="center" indent="1"/>
    </xf>
    <xf numFmtId="0" fontId="87" fillId="0" borderId="0" xfId="4" applyFont="1" applyFill="1" applyBorder="1" applyAlignment="1" applyProtection="1">
      <alignment horizontal="left" vertical="center" shrinkToFit="1"/>
    </xf>
    <xf numFmtId="0" fontId="87" fillId="0" borderId="100" xfId="4" applyFont="1" applyFill="1" applyBorder="1" applyAlignment="1" applyProtection="1">
      <alignment horizontal="left" vertical="center" shrinkToFit="1"/>
    </xf>
    <xf numFmtId="0" fontId="87" fillId="0" borderId="10" xfId="4" applyFont="1" applyFill="1" applyBorder="1" applyAlignment="1" applyProtection="1">
      <alignment horizontal="left" vertical="center" shrinkToFit="1"/>
    </xf>
    <xf numFmtId="0" fontId="87" fillId="0" borderId="71" xfId="4" applyFont="1" applyFill="1" applyBorder="1" applyAlignment="1" applyProtection="1">
      <alignment horizontal="left" vertical="center" shrinkToFit="1"/>
    </xf>
    <xf numFmtId="0" fontId="87" fillId="8" borderId="84" xfId="4" applyFont="1" applyFill="1" applyBorder="1" applyAlignment="1" applyProtection="1">
      <alignment horizontal="center" vertical="center"/>
      <protection locked="0"/>
    </xf>
    <xf numFmtId="0" fontId="87" fillId="8" borderId="77" xfId="4" applyFont="1" applyFill="1" applyBorder="1" applyAlignment="1" applyProtection="1">
      <alignment horizontal="center" vertical="center"/>
      <protection locked="0"/>
    </xf>
    <xf numFmtId="0" fontId="87" fillId="8" borderId="97" xfId="4" applyFont="1" applyFill="1" applyBorder="1" applyAlignment="1" applyProtection="1">
      <alignment horizontal="center" vertical="center"/>
      <protection locked="0"/>
    </xf>
    <xf numFmtId="0" fontId="87" fillId="8" borderId="0" xfId="4" applyFont="1" applyFill="1" applyBorder="1" applyAlignment="1" applyProtection="1">
      <alignment horizontal="center" vertical="center"/>
      <protection locked="0"/>
    </xf>
    <xf numFmtId="0" fontId="89" fillId="0" borderId="77" xfId="4" applyFont="1" applyFill="1" applyBorder="1" applyAlignment="1" applyProtection="1">
      <alignment horizontal="left" vertical="center"/>
    </xf>
    <xf numFmtId="0" fontId="89" fillId="0" borderId="80" xfId="4" applyFont="1" applyFill="1" applyBorder="1" applyAlignment="1" applyProtection="1">
      <alignment horizontal="left" vertical="center"/>
    </xf>
    <xf numFmtId="0" fontId="89" fillId="0" borderId="0" xfId="4" applyFont="1" applyFill="1" applyBorder="1" applyAlignment="1" applyProtection="1">
      <alignment horizontal="left" vertical="center"/>
    </xf>
    <xf numFmtId="0" fontId="89" fillId="0" borderId="100" xfId="4" applyFont="1" applyFill="1" applyBorder="1" applyAlignment="1" applyProtection="1">
      <alignment horizontal="left" vertical="center"/>
    </xf>
    <xf numFmtId="0" fontId="87" fillId="0" borderId="0" xfId="4" applyFont="1" applyBorder="1" applyAlignment="1" applyProtection="1">
      <alignment horizontal="left" vertical="center" indent="1" shrinkToFit="1"/>
    </xf>
    <xf numFmtId="0" fontId="91" fillId="0" borderId="84" xfId="4" applyFont="1" applyFill="1" applyBorder="1" applyAlignment="1" applyProtection="1">
      <alignment horizontal="center" vertical="center"/>
    </xf>
    <xf numFmtId="0" fontId="91" fillId="0" borderId="77" xfId="4" applyFont="1" applyFill="1" applyBorder="1" applyAlignment="1" applyProtection="1">
      <alignment horizontal="center" vertical="center"/>
    </xf>
    <xf numFmtId="0" fontId="91" fillId="0" borderId="97" xfId="4" applyFont="1" applyFill="1" applyBorder="1" applyAlignment="1" applyProtection="1">
      <alignment horizontal="center" vertical="center"/>
    </xf>
    <xf numFmtId="0" fontId="91" fillId="0" borderId="0" xfId="4" applyFont="1" applyFill="1" applyBorder="1" applyAlignment="1" applyProtection="1">
      <alignment horizontal="center" vertical="center"/>
    </xf>
    <xf numFmtId="0" fontId="91" fillId="0" borderId="55" xfId="4" applyFont="1" applyFill="1" applyBorder="1" applyAlignment="1" applyProtection="1">
      <alignment horizontal="center" vertical="center"/>
    </xf>
    <xf numFmtId="0" fontId="91" fillId="0" borderId="114" xfId="4" applyFont="1" applyFill="1" applyBorder="1" applyAlignment="1" applyProtection="1">
      <alignment horizontal="center" vertical="center"/>
    </xf>
    <xf numFmtId="0" fontId="87" fillId="8" borderId="27" xfId="4" applyFont="1" applyFill="1" applyBorder="1" applyAlignment="1" applyProtection="1">
      <alignment horizontal="center" vertical="center"/>
      <protection locked="0"/>
    </xf>
    <xf numFmtId="0" fontId="87" fillId="8" borderId="6" xfId="4" applyFont="1" applyFill="1" applyBorder="1" applyAlignment="1" applyProtection="1">
      <alignment horizontal="center" vertical="center"/>
      <protection locked="0"/>
    </xf>
    <xf numFmtId="0" fontId="87" fillId="8" borderId="112" xfId="4" applyFont="1" applyFill="1" applyBorder="1" applyAlignment="1" applyProtection="1">
      <alignment horizontal="center" vertical="center"/>
      <protection locked="0"/>
    </xf>
    <xf numFmtId="0" fontId="87" fillId="8" borderId="75" xfId="4" applyFont="1" applyFill="1" applyBorder="1" applyAlignment="1" applyProtection="1">
      <alignment horizontal="center" vertical="center"/>
      <protection locked="0"/>
    </xf>
    <xf numFmtId="0" fontId="87" fillId="8" borderId="74" xfId="4" applyFont="1" applyFill="1" applyBorder="1" applyAlignment="1" applyProtection="1">
      <alignment horizontal="center" vertical="center"/>
      <protection locked="0"/>
    </xf>
    <xf numFmtId="0" fontId="87" fillId="8" borderId="113" xfId="4" applyFont="1" applyFill="1" applyBorder="1" applyAlignment="1" applyProtection="1">
      <alignment horizontal="center" vertical="center"/>
      <protection locked="0"/>
    </xf>
    <xf numFmtId="0" fontId="87" fillId="0" borderId="114" xfId="4" applyFont="1" applyBorder="1" applyAlignment="1" applyProtection="1">
      <alignment horizontal="distributed" vertical="center" indent="1"/>
    </xf>
    <xf numFmtId="49" fontId="87" fillId="8" borderId="0" xfId="4" applyNumberFormat="1" applyFont="1" applyFill="1" applyBorder="1" applyAlignment="1" applyProtection="1">
      <alignment horizontal="center" vertical="center"/>
      <protection locked="0"/>
    </xf>
    <xf numFmtId="49" fontId="87" fillId="8" borderId="114" xfId="4" applyNumberFormat="1" applyFont="1" applyFill="1" applyBorder="1" applyAlignment="1" applyProtection="1">
      <alignment horizontal="center" vertical="center"/>
      <protection locked="0"/>
    </xf>
    <xf numFmtId="0" fontId="87" fillId="0" borderId="0" xfId="4" applyFont="1" applyFill="1" applyBorder="1" applyAlignment="1" applyProtection="1">
      <alignment horizontal="center" vertical="center"/>
    </xf>
    <xf numFmtId="0" fontId="87" fillId="0" borderId="114" xfId="4" applyFont="1" applyFill="1" applyBorder="1" applyAlignment="1" applyProtection="1">
      <alignment horizontal="center" vertical="center"/>
    </xf>
    <xf numFmtId="49" fontId="87" fillId="8" borderId="100" xfId="4" applyNumberFormat="1" applyFont="1" applyFill="1" applyBorder="1" applyAlignment="1" applyProtection="1">
      <alignment horizontal="center" vertical="center"/>
      <protection locked="0"/>
    </xf>
    <xf numFmtId="49" fontId="87" fillId="8" borderId="101" xfId="4" applyNumberFormat="1" applyFont="1" applyFill="1" applyBorder="1" applyAlignment="1" applyProtection="1">
      <alignment horizontal="center" vertical="center"/>
      <protection locked="0"/>
    </xf>
    <xf numFmtId="0" fontId="89" fillId="0" borderId="0" xfId="4" applyFont="1" applyBorder="1" applyAlignment="1" applyProtection="1">
      <alignment horizontal="left" vertical="center"/>
    </xf>
    <xf numFmtId="0" fontId="91" fillId="8" borderId="18" xfId="4" applyFont="1" applyFill="1" applyBorder="1" applyAlignment="1" applyProtection="1">
      <alignment horizontal="center" vertical="center"/>
      <protection locked="0"/>
    </xf>
    <xf numFmtId="0" fontId="91" fillId="8" borderId="0" xfId="4" applyFont="1" applyFill="1" applyBorder="1" applyAlignment="1" applyProtection="1">
      <alignment horizontal="center" vertical="center"/>
      <protection locked="0"/>
    </xf>
    <xf numFmtId="0" fontId="91" fillId="8" borderId="17" xfId="4" applyFont="1" applyFill="1" applyBorder="1" applyAlignment="1" applyProtection="1">
      <alignment horizontal="center" vertical="center"/>
      <protection locked="0"/>
    </xf>
    <xf numFmtId="0" fontId="91" fillId="8" borderId="10" xfId="4" applyFont="1" applyFill="1" applyBorder="1" applyAlignment="1" applyProtection="1">
      <alignment horizontal="center" vertical="center"/>
      <protection locked="0"/>
    </xf>
    <xf numFmtId="0" fontId="91" fillId="0" borderId="0" xfId="4" applyFont="1" applyBorder="1" applyAlignment="1" applyProtection="1">
      <alignment horizontal="center" vertical="center"/>
    </xf>
    <xf numFmtId="0" fontId="91" fillId="0" borderId="33" xfId="4" applyFont="1" applyBorder="1" applyAlignment="1" applyProtection="1">
      <alignment horizontal="center" vertical="center"/>
    </xf>
    <xf numFmtId="0" fontId="91" fillId="0" borderId="10" xfId="4" applyFont="1" applyBorder="1" applyAlignment="1" applyProtection="1">
      <alignment horizontal="center" vertical="center"/>
    </xf>
    <xf numFmtId="0" fontId="91" fillId="0" borderId="1" xfId="4" applyFont="1" applyBorder="1" applyAlignment="1" applyProtection="1">
      <alignment horizontal="center" vertical="center"/>
    </xf>
    <xf numFmtId="0" fontId="91" fillId="0" borderId="97" xfId="4" applyFont="1" applyBorder="1" applyAlignment="1" applyProtection="1">
      <alignment horizontal="left" vertical="center"/>
    </xf>
    <xf numFmtId="0" fontId="91" fillId="0" borderId="0" xfId="4" applyFont="1" applyBorder="1" applyAlignment="1" applyProtection="1">
      <alignment horizontal="left" vertical="center"/>
    </xf>
    <xf numFmtId="0" fontId="91" fillId="0" borderId="55" xfId="4" applyFont="1" applyBorder="1" applyAlignment="1" applyProtection="1">
      <alignment horizontal="left" vertical="center"/>
    </xf>
    <xf numFmtId="0" fontId="91" fillId="0" borderId="114" xfId="4" applyFont="1" applyBorder="1" applyAlignment="1" applyProtection="1">
      <alignment horizontal="left" vertical="center"/>
    </xf>
    <xf numFmtId="0" fontId="87" fillId="0" borderId="26" xfId="4" applyFont="1" applyBorder="1" applyAlignment="1" applyProtection="1">
      <alignment horizontal="center" vertical="center" textRotation="255"/>
    </xf>
    <xf numFmtId="0" fontId="87" fillId="0" borderId="27" xfId="4" applyFont="1" applyBorder="1" applyAlignment="1" applyProtection="1">
      <alignment horizontal="center" vertical="center" textRotation="255"/>
    </xf>
    <xf numFmtId="0" fontId="87" fillId="0" borderId="62" xfId="4" applyFont="1" applyBorder="1" applyAlignment="1" applyProtection="1">
      <alignment horizontal="center" vertical="center" textRotation="255"/>
    </xf>
    <xf numFmtId="0" fontId="87" fillId="0" borderId="6" xfId="4" applyFont="1" applyBorder="1" applyAlignment="1" applyProtection="1">
      <alignment horizontal="center" vertical="center" textRotation="255"/>
    </xf>
    <xf numFmtId="0" fontId="87" fillId="8" borderId="73" xfId="4" applyFont="1" applyFill="1" applyBorder="1" applyAlignment="1" applyProtection="1">
      <alignment horizontal="center" vertical="center"/>
      <protection locked="0"/>
    </xf>
    <xf numFmtId="0" fontId="87" fillId="8" borderId="34" xfId="4" applyFont="1" applyFill="1" applyBorder="1" applyAlignment="1" applyProtection="1">
      <alignment horizontal="center" vertical="center"/>
      <protection locked="0"/>
    </xf>
    <xf numFmtId="0" fontId="89" fillId="0" borderId="0" xfId="4" applyFont="1" applyBorder="1" applyAlignment="1" applyProtection="1">
      <alignment horizontal="center" vertical="center" wrapText="1"/>
    </xf>
    <xf numFmtId="0" fontId="91" fillId="8" borderId="7" xfId="4" applyFont="1" applyFill="1" applyBorder="1" applyAlignment="1" applyProtection="1">
      <alignment horizontal="center" vertical="center"/>
      <protection locked="0"/>
    </xf>
    <xf numFmtId="0" fontId="91" fillId="8" borderId="8" xfId="4" applyFont="1" applyFill="1" applyBorder="1" applyAlignment="1" applyProtection="1">
      <alignment horizontal="center" vertical="center"/>
      <protection locked="0"/>
    </xf>
    <xf numFmtId="0" fontId="91" fillId="0" borderId="8" xfId="4" applyFont="1" applyBorder="1" applyAlignment="1" applyProtection="1">
      <alignment horizontal="center" vertical="center"/>
    </xf>
    <xf numFmtId="0" fontId="91" fillId="0" borderId="9" xfId="4" applyFont="1" applyBorder="1" applyAlignment="1" applyProtection="1">
      <alignment horizontal="center" vertical="center"/>
    </xf>
    <xf numFmtId="0" fontId="87" fillId="0" borderId="7" xfId="4" applyFont="1" applyBorder="1" applyAlignment="1" applyProtection="1">
      <alignment horizontal="left" vertical="center" wrapText="1"/>
    </xf>
    <xf numFmtId="0" fontId="87" fillId="0" borderId="9" xfId="4" applyFont="1" applyBorder="1" applyAlignment="1" applyProtection="1">
      <alignment horizontal="left" vertical="center"/>
    </xf>
    <xf numFmtId="0" fontId="87" fillId="0" borderId="18" xfId="4" applyFont="1" applyBorder="1" applyAlignment="1" applyProtection="1">
      <alignment horizontal="left" vertical="center"/>
    </xf>
    <xf numFmtId="0" fontId="87" fillId="0" borderId="33" xfId="4" applyFont="1" applyBorder="1" applyAlignment="1" applyProtection="1">
      <alignment horizontal="left" vertical="center"/>
    </xf>
    <xf numFmtId="0" fontId="87" fillId="0" borderId="17" xfId="4" applyFont="1" applyBorder="1" applyAlignment="1" applyProtection="1">
      <alignment horizontal="left" vertical="center"/>
    </xf>
    <xf numFmtId="0" fontId="87" fillId="0" borderId="1" xfId="4" applyFont="1" applyBorder="1" applyAlignment="1" applyProtection="1">
      <alignment horizontal="left" vertical="center"/>
    </xf>
    <xf numFmtId="0" fontId="94" fillId="8" borderId="6" xfId="4" applyFont="1" applyFill="1" applyBorder="1" applyAlignment="1" applyProtection="1">
      <alignment horizontal="center" vertical="center"/>
      <protection locked="0"/>
    </xf>
    <xf numFmtId="0" fontId="95" fillId="8" borderId="116" xfId="4" applyFont="1" applyFill="1" applyBorder="1" applyAlignment="1" applyProtection="1">
      <alignment horizontal="center" vertical="center" shrinkToFit="1"/>
      <protection locked="0"/>
    </xf>
    <xf numFmtId="0" fontId="89" fillId="0" borderId="0" xfId="4" applyFont="1" applyBorder="1" applyAlignment="1" applyProtection="1">
      <alignment vertical="center" shrinkToFit="1"/>
    </xf>
    <xf numFmtId="0" fontId="95" fillId="8" borderId="152" xfId="4" applyFont="1" applyFill="1" applyBorder="1" applyAlignment="1" applyProtection="1">
      <alignment horizontal="center" vertical="center" shrinkToFit="1"/>
      <protection locked="0"/>
    </xf>
    <xf numFmtId="0" fontId="94" fillId="8" borderId="74" xfId="4" applyFont="1" applyFill="1" applyBorder="1" applyAlignment="1" applyProtection="1">
      <alignment horizontal="center" vertical="center"/>
      <protection locked="0"/>
    </xf>
    <xf numFmtId="0" fontId="96" fillId="0" borderId="0" xfId="4" applyFont="1" applyBorder="1" applyAlignment="1" applyProtection="1">
      <alignment horizontal="center" vertical="center"/>
    </xf>
    <xf numFmtId="0" fontId="96" fillId="0" borderId="0" xfId="4" applyFont="1" applyBorder="1" applyAlignment="1" applyProtection="1">
      <alignment horizontal="left" vertical="center"/>
    </xf>
    <xf numFmtId="0" fontId="87" fillId="8" borderId="34" xfId="4" applyFont="1" applyFill="1" applyBorder="1" applyAlignment="1" applyProtection="1">
      <alignment horizontal="left" vertical="center"/>
      <protection locked="0"/>
    </xf>
    <xf numFmtId="0" fontId="87" fillId="8" borderId="6" xfId="4" applyFont="1" applyFill="1" applyBorder="1" applyAlignment="1" applyProtection="1">
      <alignment horizontal="left" vertical="center"/>
      <protection locked="0"/>
    </xf>
    <xf numFmtId="0" fontId="87" fillId="8" borderId="74" xfId="4" applyFont="1" applyFill="1" applyBorder="1" applyAlignment="1" applyProtection="1">
      <alignment horizontal="left" vertical="center"/>
      <protection locked="0"/>
    </xf>
    <xf numFmtId="0" fontId="87" fillId="8" borderId="40" xfId="4" applyFont="1" applyFill="1" applyBorder="1" applyAlignment="1" applyProtection="1">
      <alignment horizontal="left" vertical="center"/>
      <protection locked="0"/>
    </xf>
    <xf numFmtId="0" fontId="87" fillId="8" borderId="112" xfId="4" applyFont="1" applyFill="1" applyBorder="1" applyAlignment="1" applyProtection="1">
      <alignment horizontal="left" vertical="center"/>
      <protection locked="0"/>
    </xf>
    <xf numFmtId="0" fontId="87" fillId="8" borderId="113" xfId="4" applyFont="1" applyFill="1" applyBorder="1" applyAlignment="1" applyProtection="1">
      <alignment horizontal="left" vertical="center"/>
      <protection locked="0"/>
    </xf>
    <xf numFmtId="0" fontId="87" fillId="0" borderId="164" xfId="4" applyFont="1" applyBorder="1" applyAlignment="1" applyProtection="1">
      <alignment horizontal="center" vertical="center" textRotation="255"/>
    </xf>
    <xf numFmtId="0" fontId="87" fillId="0" borderId="112" xfId="4" applyFont="1" applyBorder="1" applyAlignment="1" applyProtection="1">
      <alignment horizontal="center" vertical="center" textRotation="255"/>
    </xf>
    <xf numFmtId="0" fontId="95" fillId="8" borderId="115" xfId="4"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xf>
    <xf numFmtId="0" fontId="5" fillId="7" borderId="0" xfId="0" applyFont="1" applyFill="1" applyBorder="1" applyAlignment="1" applyProtection="1">
      <alignment horizontal="center"/>
      <protection locked="0"/>
    </xf>
    <xf numFmtId="0" fontId="5" fillId="0" borderId="6" xfId="0" applyFont="1" applyBorder="1" applyAlignment="1" applyProtection="1">
      <alignment horizontal="center" vertical="center"/>
    </xf>
    <xf numFmtId="0" fontId="15" fillId="0" borderId="6" xfId="0" applyFont="1" applyBorder="1" applyAlignment="1" applyProtection="1">
      <alignment horizontal="center" vertical="center"/>
    </xf>
    <xf numFmtId="0" fontId="50" fillId="0" borderId="6" xfId="0" applyFont="1" applyFill="1" applyBorder="1" applyAlignment="1" applyProtection="1">
      <alignment horizontal="center" vertical="center"/>
    </xf>
    <xf numFmtId="0" fontId="15" fillId="7" borderId="10" xfId="0" applyFont="1" applyFill="1" applyBorder="1" applyAlignment="1" applyProtection="1">
      <alignment horizontal="center"/>
      <protection locked="0"/>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12"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shrinkToFit="1"/>
    </xf>
    <xf numFmtId="0" fontId="5" fillId="7" borderId="10" xfId="0" applyFont="1" applyFill="1" applyBorder="1" applyAlignment="1" applyProtection="1">
      <alignment horizontal="center"/>
      <protection locked="0"/>
    </xf>
    <xf numFmtId="0" fontId="5" fillId="0" borderId="0" xfId="0" applyFont="1" applyBorder="1" applyAlignment="1" applyProtection="1">
      <alignment horizontal="center"/>
    </xf>
    <xf numFmtId="0" fontId="15" fillId="0" borderId="0" xfId="0" applyFont="1" applyBorder="1" applyAlignment="1" applyProtection="1">
      <alignment horizontal="center"/>
    </xf>
    <xf numFmtId="0" fontId="15" fillId="0" borderId="15" xfId="0" applyFont="1" applyBorder="1" applyAlignment="1" applyProtection="1">
      <alignment horizontal="center" vertical="center"/>
    </xf>
    <xf numFmtId="0" fontId="15" fillId="0" borderId="34" xfId="0" applyFont="1" applyBorder="1" applyAlignment="1" applyProtection="1">
      <alignment horizontal="center" vertical="center"/>
    </xf>
    <xf numFmtId="0" fontId="50" fillId="0" borderId="12" xfId="0" applyFont="1" applyFill="1" applyBorder="1" applyAlignment="1" applyProtection="1">
      <alignment horizontal="center" vertical="center" shrinkToFit="1"/>
    </xf>
    <xf numFmtId="0" fontId="50" fillId="0" borderId="15" xfId="0" applyFont="1" applyFill="1" applyBorder="1" applyAlignment="1" applyProtection="1">
      <alignment horizontal="center" vertical="center" shrinkToFit="1"/>
    </xf>
    <xf numFmtId="0" fontId="50" fillId="0" borderId="34" xfId="0" applyFont="1" applyFill="1" applyBorder="1" applyAlignment="1" applyProtection="1">
      <alignment horizontal="center" vertical="center" shrinkToFit="1"/>
    </xf>
    <xf numFmtId="0" fontId="50" fillId="8" borderId="15" xfId="0" applyFont="1" applyFill="1" applyBorder="1" applyAlignment="1" applyProtection="1">
      <alignment horizontal="center" vertical="center" shrinkToFit="1"/>
      <protection locked="0"/>
    </xf>
    <xf numFmtId="0" fontId="50" fillId="7" borderId="15" xfId="0" applyFont="1" applyFill="1" applyBorder="1" applyAlignment="1" applyProtection="1">
      <alignment horizontal="center" vertical="center" shrinkToFit="1"/>
      <protection locked="0"/>
    </xf>
    <xf numFmtId="0" fontId="15" fillId="7" borderId="15" xfId="0" applyFont="1" applyFill="1" applyBorder="1" applyAlignment="1" applyProtection="1">
      <alignment horizontal="center"/>
      <protection locked="0"/>
    </xf>
    <xf numFmtId="0" fontId="5" fillId="8" borderId="10"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4" borderId="72" xfId="0" applyFont="1" applyFill="1" applyBorder="1" applyAlignment="1" applyProtection="1">
      <alignment horizontal="center" vertical="center" wrapText="1" shrinkToFit="1"/>
    </xf>
    <xf numFmtId="0" fontId="15" fillId="4" borderId="73" xfId="0" applyFont="1" applyFill="1" applyBorder="1" applyAlignment="1" applyProtection="1">
      <alignment horizontal="center" vertical="center" shrinkToFit="1"/>
    </xf>
    <xf numFmtId="0" fontId="5" fillId="7" borderId="12" xfId="0" applyFont="1" applyFill="1" applyBorder="1" applyAlignment="1" applyProtection="1">
      <alignment horizontal="center" vertical="center"/>
      <protection locked="0"/>
    </xf>
    <xf numFmtId="0" fontId="5" fillId="7" borderId="34"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74" xfId="0" applyFont="1" applyFill="1" applyBorder="1" applyAlignment="1" applyProtection="1">
      <alignment horizontal="center" vertical="center"/>
      <protection locked="0"/>
    </xf>
    <xf numFmtId="0" fontId="5" fillId="4" borderId="59" xfId="0" applyFont="1" applyFill="1" applyBorder="1" applyAlignment="1" applyProtection="1">
      <alignment horizontal="left" vertical="top" wrapText="1"/>
    </xf>
    <xf numFmtId="0" fontId="15" fillId="4" borderId="10" xfId="0" applyFont="1" applyFill="1" applyBorder="1" applyAlignment="1" applyProtection="1">
      <alignment horizontal="left" vertical="top" wrapText="1"/>
    </xf>
    <xf numFmtId="0" fontId="15" fillId="4" borderId="71" xfId="0" applyFont="1" applyFill="1" applyBorder="1" applyAlignment="1" applyProtection="1">
      <alignment horizontal="left" vertical="top" wrapText="1"/>
    </xf>
    <xf numFmtId="0" fontId="5" fillId="4" borderId="84" xfId="0" applyFont="1" applyFill="1" applyBorder="1" applyAlignment="1" applyProtection="1">
      <alignment horizontal="left" vertical="center"/>
    </xf>
    <xf numFmtId="0" fontId="15" fillId="4" borderId="77" xfId="0" applyFont="1" applyFill="1" applyBorder="1" applyAlignment="1" applyProtection="1">
      <alignment horizontal="left" vertical="center"/>
    </xf>
    <xf numFmtId="0" fontId="15" fillId="4" borderId="80" xfId="0" applyFont="1" applyFill="1" applyBorder="1" applyAlignment="1" applyProtection="1">
      <alignment horizontal="left" vertical="center"/>
    </xf>
    <xf numFmtId="0" fontId="5" fillId="4" borderId="27" xfId="0" applyFont="1" applyFill="1" applyBorder="1" applyAlignment="1" applyProtection="1">
      <alignment horizontal="center" vertical="center" shrinkToFit="1"/>
    </xf>
    <xf numFmtId="0" fontId="15" fillId="4" borderId="75" xfId="0" applyFont="1" applyFill="1" applyBorder="1" applyAlignment="1" applyProtection="1">
      <alignment horizontal="center" vertical="center" shrinkToFit="1"/>
    </xf>
    <xf numFmtId="0" fontId="5" fillId="0" borderId="70" xfId="0" applyFont="1" applyFill="1" applyBorder="1" applyAlignment="1" applyProtection="1">
      <alignment horizontal="center" vertical="center" shrinkToFit="1"/>
    </xf>
    <xf numFmtId="0" fontId="15" fillId="0" borderId="71" xfId="0" applyFont="1" applyFill="1" applyBorder="1" applyAlignment="1" applyProtection="1">
      <alignment horizontal="center" vertical="center" shrinkToFit="1"/>
    </xf>
    <xf numFmtId="0" fontId="5" fillId="0" borderId="76" xfId="0" applyFont="1" applyFill="1" applyBorder="1" applyAlignment="1" applyProtection="1">
      <alignment horizontal="left" vertical="center" shrinkToFit="1"/>
    </xf>
    <xf numFmtId="0" fontId="15" fillId="0" borderId="15" xfId="0" applyFont="1" applyFill="1" applyBorder="1" applyAlignment="1" applyProtection="1">
      <alignment horizontal="left" vertical="center" shrinkToFit="1"/>
    </xf>
    <xf numFmtId="0" fontId="5" fillId="0" borderId="15" xfId="0" applyFont="1" applyFill="1" applyBorder="1" applyAlignment="1" applyProtection="1">
      <alignment horizontal="left" vertical="center" shrinkToFit="1"/>
    </xf>
    <xf numFmtId="0" fontId="5" fillId="7" borderId="77" xfId="0" applyFont="1" applyFill="1" applyBorder="1" applyAlignment="1" applyProtection="1">
      <alignment horizontal="center" vertical="center" wrapText="1"/>
      <protection locked="0"/>
    </xf>
    <xf numFmtId="0" fontId="15" fillId="7" borderId="10" xfId="0" applyFont="1" applyFill="1" applyBorder="1" applyAlignment="1" applyProtection="1">
      <alignment horizontal="center" vertical="center" wrapText="1"/>
      <protection locked="0"/>
    </xf>
    <xf numFmtId="0" fontId="5" fillId="4" borderId="78" xfId="0" applyFont="1" applyFill="1" applyBorder="1" applyAlignment="1" applyProtection="1">
      <alignment horizontal="center" vertical="center" shrinkToFit="1"/>
    </xf>
    <xf numFmtId="0" fontId="15" fillId="4" borderId="79" xfId="0" applyFont="1" applyFill="1" applyBorder="1" applyAlignment="1" applyProtection="1">
      <alignment horizontal="center" vertical="center" shrinkToFit="1"/>
    </xf>
    <xf numFmtId="0" fontId="15" fillId="4" borderId="111" xfId="0" applyFont="1" applyFill="1" applyBorder="1" applyAlignment="1" applyProtection="1">
      <alignment horizontal="center" vertical="center" shrinkToFit="1"/>
    </xf>
    <xf numFmtId="0" fontId="5" fillId="7" borderId="69" xfId="0" applyFont="1" applyFill="1" applyBorder="1" applyAlignment="1" applyProtection="1">
      <alignment horizontal="center" vertical="center" wrapText="1"/>
      <protection locked="0"/>
    </xf>
    <xf numFmtId="0" fontId="15" fillId="7" borderId="59" xfId="0" applyFont="1" applyFill="1" applyBorder="1" applyAlignment="1" applyProtection="1">
      <alignment horizontal="center" vertical="center" wrapText="1"/>
      <protection locked="0"/>
    </xf>
    <xf numFmtId="0" fontId="5" fillId="0" borderId="80" xfId="0" applyFont="1" applyFill="1" applyBorder="1" applyAlignment="1" applyProtection="1">
      <alignment horizontal="center" vertical="center" shrinkToFit="1"/>
    </xf>
    <xf numFmtId="0" fontId="5" fillId="7" borderId="112" xfId="0" applyFont="1" applyFill="1" applyBorder="1" applyAlignment="1" applyProtection="1">
      <alignment horizontal="center" vertical="center"/>
      <protection locked="0"/>
    </xf>
    <xf numFmtId="0" fontId="5" fillId="7" borderId="113" xfId="0" applyFont="1" applyFill="1" applyBorder="1" applyAlignment="1" applyProtection="1">
      <alignment horizontal="center" vertical="center"/>
      <protection locked="0"/>
    </xf>
    <xf numFmtId="0" fontId="5" fillId="4" borderId="69"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5" fillId="4" borderId="70" xfId="0" applyFont="1" applyFill="1" applyBorder="1" applyAlignment="1" applyProtection="1">
      <alignment horizontal="left" vertical="center" wrapText="1"/>
    </xf>
    <xf numFmtId="0" fontId="5" fillId="4" borderId="55" xfId="0" applyFont="1" applyFill="1" applyBorder="1" applyAlignment="1" applyProtection="1">
      <alignment horizontal="left" vertical="center" wrapText="1"/>
    </xf>
    <xf numFmtId="0" fontId="5" fillId="4" borderId="114" xfId="0" applyFont="1" applyFill="1" applyBorder="1" applyAlignment="1" applyProtection="1">
      <alignment horizontal="left" vertical="center" wrapText="1"/>
    </xf>
    <xf numFmtId="0" fontId="5" fillId="4" borderId="101" xfId="0" applyFont="1" applyFill="1" applyBorder="1" applyAlignment="1" applyProtection="1">
      <alignment horizontal="left" vertical="center" wrapText="1"/>
    </xf>
    <xf numFmtId="0" fontId="5" fillId="4" borderId="56"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0" fontId="5" fillId="4" borderId="28" xfId="0" applyFont="1" applyFill="1" applyBorder="1" applyAlignment="1" applyProtection="1">
      <alignment horizontal="left" vertical="center" wrapText="1"/>
    </xf>
    <xf numFmtId="178" fontId="13" fillId="8" borderId="56" xfId="1" applyNumberFormat="1" applyFont="1" applyFill="1" applyBorder="1" applyAlignment="1" applyProtection="1">
      <alignment horizontal="right" vertical="center"/>
      <protection locked="0"/>
    </xf>
    <xf numFmtId="178" fontId="13" fillId="8" borderId="15" xfId="1" applyNumberFormat="1" applyFont="1" applyFill="1" applyBorder="1" applyAlignment="1" applyProtection="1">
      <alignment horizontal="right" vertical="center"/>
      <protection locked="0"/>
    </xf>
    <xf numFmtId="178" fontId="13" fillId="8" borderId="28" xfId="1" applyNumberFormat="1" applyFont="1" applyFill="1" applyBorder="1" applyAlignment="1" applyProtection="1">
      <alignment horizontal="right" vertical="center"/>
      <protection locked="0"/>
    </xf>
    <xf numFmtId="0" fontId="5" fillId="7" borderId="8" xfId="0" applyFont="1" applyFill="1" applyBorder="1" applyAlignment="1" applyProtection="1">
      <alignment horizontal="center" vertical="center" wrapText="1"/>
      <protection locked="0"/>
    </xf>
    <xf numFmtId="0" fontId="15" fillId="4" borderId="8" xfId="0" applyFont="1" applyFill="1" applyBorder="1" applyAlignment="1" applyProtection="1">
      <alignment horizontal="left" vertical="center" wrapText="1"/>
    </xf>
    <xf numFmtId="0" fontId="15" fillId="4" borderId="70" xfId="0" applyFont="1" applyFill="1" applyBorder="1" applyAlignment="1" applyProtection="1">
      <alignment horizontal="left" vertical="center" wrapText="1"/>
    </xf>
    <xf numFmtId="0" fontId="5" fillId="4" borderId="97" xfId="0" applyFont="1" applyFill="1" applyBorder="1" applyAlignment="1" applyProtection="1">
      <alignment horizontal="left" vertical="top" wrapText="1"/>
    </xf>
    <xf numFmtId="0" fontId="15" fillId="4" borderId="0" xfId="0" applyFont="1" applyFill="1" applyBorder="1" applyAlignment="1" applyProtection="1">
      <alignment horizontal="left" vertical="top" wrapText="1"/>
    </xf>
    <xf numFmtId="0" fontId="15" fillId="4" borderId="100" xfId="0" applyFont="1" applyFill="1" applyBorder="1" applyAlignment="1" applyProtection="1">
      <alignment horizontal="left" vertical="top" wrapText="1"/>
    </xf>
    <xf numFmtId="0" fontId="5" fillId="0" borderId="77" xfId="0" applyFont="1" applyBorder="1" applyAlignment="1" applyProtection="1">
      <alignment horizontal="left" vertical="center" wrapText="1"/>
    </xf>
    <xf numFmtId="0" fontId="5" fillId="4" borderId="81" xfId="0" applyFont="1" applyFill="1" applyBorder="1" applyAlignment="1" applyProtection="1">
      <alignment horizontal="center" vertical="center"/>
    </xf>
    <xf numFmtId="0" fontId="15" fillId="4" borderId="82" xfId="0" applyFont="1" applyFill="1" applyBorder="1" applyAlignment="1" applyProtection="1">
      <alignment horizontal="center" vertical="center"/>
    </xf>
    <xf numFmtId="0" fontId="15" fillId="4" borderId="83" xfId="0" applyFont="1" applyFill="1" applyBorder="1" applyAlignment="1" applyProtection="1">
      <alignment horizontal="center" vertical="center"/>
    </xf>
    <xf numFmtId="0" fontId="15" fillId="4" borderId="15" xfId="0" applyFont="1" applyFill="1" applyBorder="1" applyAlignment="1" applyProtection="1">
      <alignment horizontal="left" vertical="center" wrapText="1"/>
    </xf>
    <xf numFmtId="0" fontId="15" fillId="4" borderId="28" xfId="0" applyFont="1" applyFill="1" applyBorder="1" applyAlignment="1" applyProtection="1">
      <alignment horizontal="left" vertical="center" wrapText="1"/>
    </xf>
    <xf numFmtId="0" fontId="13" fillId="4" borderId="85" xfId="0" applyFont="1" applyFill="1" applyBorder="1" applyAlignment="1" applyProtection="1">
      <alignment horizontal="center" vertical="center" textRotation="255"/>
    </xf>
    <xf numFmtId="0" fontId="22"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5" fillId="0" borderId="18" xfId="0" applyFont="1" applyFill="1" applyBorder="1" applyAlignment="1" applyProtection="1">
      <alignment horizontal="right" vertical="center"/>
    </xf>
    <xf numFmtId="0" fontId="15" fillId="0" borderId="33" xfId="0" applyFont="1" applyFill="1" applyBorder="1" applyAlignment="1" applyProtection="1">
      <alignment horizontal="right" vertical="center"/>
    </xf>
    <xf numFmtId="38" fontId="16" fillId="0" borderId="86" xfId="1" applyFont="1" applyFill="1" applyBorder="1" applyAlignment="1" applyProtection="1">
      <alignment horizontal="center" vertical="center"/>
    </xf>
    <xf numFmtId="38" fontId="16" fillId="0" borderId="87" xfId="1" applyFont="1" applyFill="1" applyBorder="1" applyAlignment="1" applyProtection="1">
      <alignment horizontal="center" vertical="center"/>
    </xf>
    <xf numFmtId="38" fontId="16" fillId="0" borderId="18" xfId="1" applyFont="1" applyFill="1" applyBorder="1" applyAlignment="1" applyProtection="1">
      <alignment horizontal="center" vertical="center"/>
    </xf>
    <xf numFmtId="38" fontId="16" fillId="0" borderId="33" xfId="1" applyFont="1" applyFill="1" applyBorder="1" applyAlignment="1" applyProtection="1">
      <alignment horizontal="center" vertical="center"/>
    </xf>
    <xf numFmtId="0" fontId="5" fillId="0" borderId="16" xfId="0" applyFont="1" applyFill="1" applyBorder="1" applyAlignment="1" applyProtection="1">
      <alignment horizontal="right" vertical="center"/>
    </xf>
    <xf numFmtId="0" fontId="15" fillId="0" borderId="88" xfId="0" applyFont="1" applyFill="1" applyBorder="1" applyAlignment="1" applyProtection="1">
      <alignment horizontal="right" vertical="center"/>
    </xf>
    <xf numFmtId="38" fontId="16" fillId="7" borderId="86" xfId="1" applyFont="1" applyFill="1" applyBorder="1" applyAlignment="1" applyProtection="1">
      <alignment horizontal="center" vertical="center"/>
      <protection locked="0"/>
    </xf>
    <xf numFmtId="38" fontId="16" fillId="7" borderId="87" xfId="1" applyFont="1" applyFill="1" applyBorder="1" applyAlignment="1" applyProtection="1">
      <alignment horizontal="center" vertical="center"/>
      <protection locked="0"/>
    </xf>
    <xf numFmtId="0" fontId="9" fillId="0" borderId="89" xfId="0" applyFont="1" applyFill="1" applyBorder="1" applyAlignment="1" applyProtection="1">
      <alignment horizontal="center" vertical="center" wrapText="1"/>
    </xf>
    <xf numFmtId="0" fontId="23" fillId="0" borderId="90" xfId="0" applyFont="1" applyFill="1" applyBorder="1" applyAlignment="1" applyProtection="1">
      <alignment horizontal="center" vertical="center" wrapText="1"/>
    </xf>
    <xf numFmtId="0" fontId="13" fillId="4" borderId="86" xfId="0" applyFont="1" applyFill="1" applyBorder="1" applyAlignment="1" applyProtection="1">
      <alignment horizontal="center" vertical="center"/>
    </xf>
    <xf numFmtId="0" fontId="22" fillId="4" borderId="17" xfId="0" applyFont="1" applyFill="1" applyBorder="1" applyAlignment="1" applyProtection="1">
      <alignment horizontal="center" vertical="center"/>
    </xf>
    <xf numFmtId="0" fontId="13" fillId="4" borderId="13" xfId="0" applyFont="1" applyFill="1" applyBorder="1" applyAlignment="1" applyProtection="1">
      <alignment horizontal="center" vertical="center"/>
    </xf>
    <xf numFmtId="0" fontId="22" fillId="4" borderId="4"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38" fontId="16" fillId="7" borderId="7" xfId="1" applyFont="1" applyFill="1" applyBorder="1" applyAlignment="1" applyProtection="1">
      <alignment horizontal="center" vertical="center"/>
      <protection locked="0"/>
    </xf>
    <xf numFmtId="38" fontId="16" fillId="7" borderId="9" xfId="1" applyFont="1" applyFill="1" applyBorder="1" applyAlignment="1" applyProtection="1">
      <alignment horizontal="center" vertical="center"/>
      <protection locked="0"/>
    </xf>
    <xf numFmtId="0" fontId="13" fillId="4" borderId="14"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5" fillId="0" borderId="17" xfId="0" applyFont="1" applyFill="1" applyBorder="1" applyAlignment="1" applyProtection="1">
      <alignment horizontal="right" vertical="center"/>
    </xf>
    <xf numFmtId="0" fontId="15" fillId="0" borderId="1" xfId="0" applyFont="1" applyFill="1" applyBorder="1" applyAlignment="1" applyProtection="1">
      <alignment horizontal="right" vertical="center"/>
    </xf>
    <xf numFmtId="0" fontId="9" fillId="0" borderId="91" xfId="0" applyFont="1" applyFill="1" applyBorder="1" applyAlignment="1" applyProtection="1">
      <alignment horizontal="center" vertical="center" wrapText="1"/>
    </xf>
    <xf numFmtId="0" fontId="23" fillId="0" borderId="89" xfId="0" applyFont="1" applyFill="1" applyBorder="1" applyAlignment="1" applyProtection="1">
      <alignment horizontal="center" vertical="center" wrapText="1"/>
    </xf>
    <xf numFmtId="38" fontId="16" fillId="7" borderId="92" xfId="1" applyFont="1" applyFill="1" applyBorder="1" applyAlignment="1" applyProtection="1">
      <alignment horizontal="center" vertical="center"/>
      <protection locked="0"/>
    </xf>
    <xf numFmtId="38" fontId="16" fillId="7" borderId="29" xfId="1"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8" fillId="0" borderId="33" xfId="0" applyFont="1" applyBorder="1" applyAlignment="1" applyProtection="1">
      <alignment horizontal="center" vertical="center"/>
    </xf>
    <xf numFmtId="0" fontId="17" fillId="0" borderId="33" xfId="0" applyFont="1" applyBorder="1" applyAlignment="1" applyProtection="1">
      <alignment horizontal="center" vertical="center"/>
    </xf>
    <xf numFmtId="0" fontId="5" fillId="4" borderId="2" xfId="0" applyFont="1" applyFill="1" applyBorder="1" applyAlignment="1" applyProtection="1">
      <alignment horizontal="left" vertical="center" wrapText="1"/>
    </xf>
    <xf numFmtId="0" fontId="15" fillId="4" borderId="17" xfId="0" applyFont="1" applyFill="1" applyBorder="1" applyAlignment="1" applyProtection="1">
      <alignment horizontal="left" vertical="center" wrapText="1"/>
    </xf>
    <xf numFmtId="0" fontId="15" fillId="4" borderId="6" xfId="0" applyFont="1" applyFill="1" applyBorder="1" applyAlignment="1" applyProtection="1">
      <alignment horizontal="left" vertical="center" wrapText="1"/>
    </xf>
    <xf numFmtId="0" fontId="15" fillId="4" borderId="12" xfId="0" applyFont="1" applyFill="1" applyBorder="1" applyAlignment="1" applyProtection="1">
      <alignment horizontal="left" vertical="center" wrapText="1"/>
    </xf>
    <xf numFmtId="0" fontId="13" fillId="0" borderId="0"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38" fontId="16" fillId="0" borderId="32" xfId="1" applyFont="1" applyFill="1" applyBorder="1" applyAlignment="1" applyProtection="1">
      <alignment horizontal="center" vertical="center"/>
    </xf>
    <xf numFmtId="38" fontId="16" fillId="0" borderId="4" xfId="1" applyFont="1" applyFill="1" applyBorder="1" applyAlignment="1" applyProtection="1">
      <alignment horizontal="center" vertical="center"/>
    </xf>
    <xf numFmtId="0" fontId="13" fillId="4" borderId="32" xfId="0" applyFont="1" applyFill="1" applyBorder="1" applyAlignment="1" applyProtection="1">
      <alignment horizontal="center" vertical="center" textRotation="255"/>
    </xf>
    <xf numFmtId="0" fontId="13" fillId="4" borderId="4" xfId="0" applyFont="1" applyFill="1" applyBorder="1" applyAlignment="1" applyProtection="1">
      <alignment horizontal="center" vertical="center" textRotation="255"/>
    </xf>
    <xf numFmtId="0" fontId="13" fillId="4" borderId="3" xfId="0" applyFont="1" applyFill="1" applyBorder="1" applyAlignment="1" applyProtection="1">
      <alignment horizontal="center" vertical="center" textRotation="255"/>
    </xf>
    <xf numFmtId="0" fontId="13" fillId="4" borderId="6" xfId="0" applyFont="1" applyFill="1" applyBorder="1" applyAlignment="1" applyProtection="1">
      <alignment horizontal="center" vertical="center"/>
    </xf>
    <xf numFmtId="0" fontId="22" fillId="4" borderId="13" xfId="0" applyFont="1" applyFill="1" applyBorder="1" applyAlignment="1" applyProtection="1">
      <alignment horizontal="center" vertical="center"/>
    </xf>
    <xf numFmtId="0" fontId="13" fillId="4" borderId="32"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0" fontId="22" fillId="4" borderId="2" xfId="0" applyFont="1" applyFill="1" applyBorder="1" applyAlignment="1" applyProtection="1">
      <alignment horizontal="center" vertical="center"/>
    </xf>
    <xf numFmtId="0" fontId="13" fillId="4" borderId="4" xfId="0" applyFont="1" applyFill="1" applyBorder="1" applyAlignment="1" applyProtection="1">
      <alignment vertical="center" wrapText="1"/>
    </xf>
    <xf numFmtId="0" fontId="22" fillId="4" borderId="2" xfId="0" applyFont="1" applyFill="1" applyBorder="1" applyAlignment="1" applyProtection="1">
      <alignment vertical="center" wrapText="1"/>
    </xf>
    <xf numFmtId="38" fontId="16" fillId="7" borderId="13" xfId="1" applyFont="1" applyFill="1" applyBorder="1" applyAlignment="1" applyProtection="1">
      <alignment horizontal="center" vertical="center"/>
      <protection locked="0"/>
    </xf>
    <xf numFmtId="38" fontId="16" fillId="7" borderId="4" xfId="1" applyFont="1" applyFill="1" applyBorder="1" applyAlignment="1" applyProtection="1">
      <alignment horizontal="center" vertical="center"/>
      <protection locked="0"/>
    </xf>
    <xf numFmtId="0" fontId="5" fillId="4" borderId="6" xfId="0" applyFont="1" applyFill="1" applyBorder="1" applyAlignment="1" applyProtection="1">
      <alignment vertical="center" wrapText="1"/>
    </xf>
    <xf numFmtId="0" fontId="15" fillId="4" borderId="6" xfId="0" applyFont="1" applyFill="1" applyBorder="1" applyAlignment="1" applyProtection="1">
      <alignment vertical="center" wrapText="1"/>
    </xf>
    <xf numFmtId="38" fontId="16" fillId="7" borderId="18" xfId="1" applyFont="1" applyFill="1" applyBorder="1" applyAlignment="1" applyProtection="1">
      <alignment horizontal="center" vertical="center"/>
      <protection locked="0"/>
    </xf>
    <xf numFmtId="38" fontId="16" fillId="7" borderId="33" xfId="1" applyFont="1" applyFill="1" applyBorder="1" applyAlignment="1" applyProtection="1">
      <alignment horizontal="center" vertical="center"/>
      <protection locked="0"/>
    </xf>
    <xf numFmtId="0" fontId="13" fillId="4" borderId="67" xfId="0" applyFont="1" applyFill="1" applyBorder="1" applyAlignment="1" applyProtection="1">
      <alignment vertical="center" wrapText="1"/>
    </xf>
    <xf numFmtId="0" fontId="22" fillId="4" borderId="34" xfId="0" applyFont="1" applyFill="1" applyBorder="1" applyAlignment="1" applyProtection="1">
      <alignment vertical="center" wrapText="1"/>
    </xf>
    <xf numFmtId="0" fontId="13" fillId="4" borderId="6" xfId="0" applyFont="1" applyFill="1" applyBorder="1" applyAlignment="1" applyProtection="1">
      <alignment vertical="center" wrapText="1"/>
    </xf>
    <xf numFmtId="0" fontId="22" fillId="4" borderId="13" xfId="0" applyFont="1" applyFill="1" applyBorder="1" applyAlignment="1" applyProtection="1">
      <alignment vertical="center" wrapText="1"/>
    </xf>
    <xf numFmtId="0" fontId="5" fillId="4" borderId="13" xfId="0" applyFont="1" applyFill="1" applyBorder="1" applyAlignment="1" applyProtection="1">
      <alignment horizontal="left" vertical="top" wrapText="1"/>
    </xf>
    <xf numFmtId="0" fontId="5" fillId="4" borderId="4" xfId="0" applyFont="1" applyFill="1" applyBorder="1" applyAlignment="1" applyProtection="1">
      <alignment horizontal="left" vertical="top" wrapText="1"/>
    </xf>
    <xf numFmtId="0" fontId="13" fillId="4" borderId="124" xfId="0" applyFont="1" applyFill="1" applyBorder="1" applyAlignment="1" applyProtection="1">
      <alignment horizontal="left" vertical="center" wrapText="1"/>
    </xf>
    <xf numFmtId="0" fontId="13" fillId="4" borderId="3" xfId="0" applyFont="1" applyFill="1" applyBorder="1" applyAlignment="1" applyProtection="1">
      <alignment horizontal="left" vertical="center" wrapText="1"/>
    </xf>
    <xf numFmtId="180" fontId="16" fillId="0" borderId="4" xfId="0" applyNumberFormat="1" applyFont="1" applyBorder="1" applyAlignment="1" applyProtection="1">
      <alignment horizontal="center" vertical="center"/>
    </xf>
    <xf numFmtId="180" fontId="16" fillId="0" borderId="2" xfId="0" applyNumberFormat="1" applyFont="1" applyBorder="1" applyAlignment="1" applyProtection="1">
      <alignment horizontal="center" vertical="center"/>
    </xf>
    <xf numFmtId="0" fontId="22" fillId="4" borderId="31" xfId="0" applyFont="1" applyFill="1" applyBorder="1" applyAlignment="1" applyProtection="1">
      <alignment horizontal="center" vertical="center"/>
    </xf>
    <xf numFmtId="0" fontId="22" fillId="4" borderId="49" xfId="0" applyFont="1" applyFill="1" applyBorder="1" applyAlignment="1" applyProtection="1">
      <alignment horizontal="center" vertical="center"/>
    </xf>
    <xf numFmtId="38" fontId="16" fillId="0" borderId="0" xfId="0" applyNumberFormat="1"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0" xfId="0" applyFont="1" applyBorder="1" applyAlignment="1" applyProtection="1">
      <alignment horizontal="center" vertical="center"/>
    </xf>
    <xf numFmtId="0" fontId="5" fillId="0" borderId="17" xfId="0" applyFont="1" applyBorder="1" applyAlignment="1" applyProtection="1">
      <alignment horizontal="right" vertical="center"/>
    </xf>
    <xf numFmtId="0" fontId="15" fillId="0" borderId="1" xfId="0" applyFont="1" applyBorder="1" applyAlignment="1" applyProtection="1">
      <alignment horizontal="right" vertical="center"/>
    </xf>
    <xf numFmtId="0" fontId="13" fillId="4" borderId="66" xfId="0" applyFont="1" applyFill="1" applyBorder="1" applyAlignment="1" applyProtection="1">
      <alignment horizontal="center" vertical="center"/>
    </xf>
    <xf numFmtId="0" fontId="22" fillId="4" borderId="94" xfId="0" applyFont="1" applyFill="1" applyBorder="1" applyAlignment="1" applyProtection="1">
      <alignment horizontal="center" vertical="center"/>
    </xf>
    <xf numFmtId="0" fontId="22" fillId="4" borderId="67"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22" fillId="4" borderId="8" xfId="0" applyFont="1" applyFill="1" applyBorder="1" applyAlignment="1" applyProtection="1">
      <alignment horizontal="center" vertical="center"/>
    </xf>
    <xf numFmtId="0" fontId="22" fillId="4" borderId="9" xfId="0" applyFont="1" applyFill="1" applyBorder="1" applyAlignment="1" applyProtection="1">
      <alignment horizontal="center" vertical="center"/>
    </xf>
    <xf numFmtId="0" fontId="22" fillId="4" borderId="10" xfId="0" applyFont="1" applyFill="1" applyBorder="1" applyAlignment="1" applyProtection="1">
      <alignment horizontal="center" vertical="center"/>
    </xf>
    <xf numFmtId="0" fontId="22" fillId="4" borderId="1" xfId="0" applyFont="1" applyFill="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34" xfId="0" applyFont="1" applyBorder="1" applyAlignment="1" applyProtection="1">
      <alignment horizontal="center" vertical="center"/>
    </xf>
    <xf numFmtId="183" fontId="24" fillId="0" borderId="2" xfId="0" applyNumberFormat="1" applyFont="1" applyBorder="1" applyAlignment="1" applyProtection="1">
      <alignment horizontal="center" vertical="center"/>
    </xf>
    <xf numFmtId="183" fontId="22" fillId="0" borderId="6" xfId="0" applyNumberFormat="1" applyFont="1" applyFill="1" applyBorder="1" applyAlignment="1" applyProtection="1">
      <alignment horizontal="center" vertical="center"/>
    </xf>
    <xf numFmtId="0" fontId="22" fillId="4" borderId="6" xfId="0" applyFont="1" applyFill="1" applyBorder="1" applyAlignment="1" applyProtection="1">
      <alignment horizontal="center" vertical="center"/>
    </xf>
    <xf numFmtId="0" fontId="22" fillId="0" borderId="17"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1" xfId="0" applyFont="1" applyBorder="1" applyAlignment="1" applyProtection="1">
      <alignment horizontal="center" vertical="center"/>
    </xf>
    <xf numFmtId="0" fontId="13" fillId="0" borderId="4" xfId="0" applyFont="1" applyBorder="1" applyAlignment="1" applyProtection="1">
      <alignment horizontal="center"/>
    </xf>
    <xf numFmtId="183" fontId="24" fillId="0" borderId="13" xfId="0" applyNumberFormat="1" applyFont="1" applyBorder="1" applyAlignment="1" applyProtection="1">
      <alignment horizontal="center"/>
    </xf>
    <xf numFmtId="0" fontId="22" fillId="5" borderId="6" xfId="0" applyFont="1" applyFill="1" applyBorder="1" applyAlignment="1" applyProtection="1">
      <alignment horizontal="left" vertical="center"/>
    </xf>
    <xf numFmtId="0" fontId="13" fillId="4" borderId="6"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178" fontId="22" fillId="0" borderId="6" xfId="0" applyNumberFormat="1" applyFont="1" applyBorder="1" applyAlignment="1" applyProtection="1">
      <alignment horizontal="center" vertical="center"/>
    </xf>
    <xf numFmtId="0" fontId="22" fillId="0" borderId="64" xfId="0" applyFont="1" applyBorder="1" applyAlignment="1" applyProtection="1">
      <alignment horizontal="center" vertical="center"/>
    </xf>
    <xf numFmtId="0" fontId="22" fillId="0" borderId="93" xfId="0" applyFont="1" applyBorder="1" applyAlignment="1" applyProtection="1">
      <alignment horizontal="center" vertical="center"/>
    </xf>
    <xf numFmtId="0" fontId="22" fillId="0" borderId="65" xfId="0" applyFont="1" applyBorder="1" applyAlignment="1" applyProtection="1">
      <alignment horizontal="center" vertical="center"/>
    </xf>
    <xf numFmtId="38" fontId="22" fillId="0" borderId="7" xfId="1" applyFont="1" applyBorder="1" applyAlignment="1" applyProtection="1">
      <alignment horizontal="right" vertical="center"/>
    </xf>
    <xf numFmtId="38" fontId="22" fillId="0" borderId="17" xfId="1" applyFont="1" applyBorder="1" applyAlignment="1" applyProtection="1">
      <alignment horizontal="right" vertical="center"/>
    </xf>
    <xf numFmtId="0" fontId="18" fillId="4" borderId="6" xfId="0" applyFont="1" applyFill="1" applyBorder="1" applyAlignment="1" applyProtection="1">
      <alignment horizontal="center" vertical="center"/>
    </xf>
    <xf numFmtId="38" fontId="22" fillId="0" borderId="7" xfId="1" applyFont="1" applyFill="1" applyBorder="1" applyAlignment="1" applyProtection="1">
      <alignment horizontal="right" vertical="center" wrapText="1"/>
    </xf>
    <xf numFmtId="0" fontId="23" fillId="0" borderId="18" xfId="0" applyFont="1" applyBorder="1" applyAlignment="1" applyProtection="1">
      <alignment wrapText="1"/>
    </xf>
    <xf numFmtId="0" fontId="6" fillId="4" borderId="6"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3" fillId="4" borderId="13" xfId="0" applyFont="1" applyFill="1" applyBorder="1" applyAlignment="1" applyProtection="1">
      <alignment horizontal="left" vertical="center"/>
    </xf>
    <xf numFmtId="0" fontId="13" fillId="4" borderId="4" xfId="0" applyFont="1" applyFill="1" applyBorder="1" applyAlignment="1" applyProtection="1">
      <alignment horizontal="left" vertical="center"/>
    </xf>
    <xf numFmtId="0" fontId="13" fillId="4" borderId="7" xfId="0" applyFont="1" applyFill="1" applyBorder="1" applyAlignment="1" applyProtection="1">
      <alignment horizontal="center" vertical="center" shrinkToFit="1"/>
    </xf>
    <xf numFmtId="0" fontId="22" fillId="4" borderId="9" xfId="0" applyFont="1" applyFill="1" applyBorder="1" applyAlignment="1" applyProtection="1">
      <alignment horizontal="center" vertical="center" shrinkToFit="1"/>
    </xf>
    <xf numFmtId="0" fontId="13" fillId="0" borderId="9" xfId="0" applyFont="1" applyBorder="1" applyAlignment="1" applyProtection="1">
      <alignment horizontal="left" vertical="center"/>
    </xf>
    <xf numFmtId="0" fontId="13" fillId="0" borderId="1" xfId="0" applyFont="1" applyBorder="1" applyAlignment="1" applyProtection="1">
      <alignment horizontal="left" vertical="center"/>
    </xf>
    <xf numFmtId="0" fontId="22" fillId="0" borderId="7"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9" xfId="0" applyFont="1" applyBorder="1" applyAlignment="1" applyProtection="1">
      <alignment horizontal="center" vertical="center"/>
    </xf>
    <xf numFmtId="0" fontId="13" fillId="0" borderId="0" xfId="0" applyNumberFormat="1" applyFont="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3" fillId="0" borderId="33" xfId="0" applyFont="1" applyBorder="1" applyAlignment="1" applyProtection="1">
      <alignment horizontal="left" vertical="center"/>
    </xf>
    <xf numFmtId="183" fontId="22" fillId="0" borderId="6" xfId="0" applyNumberFormat="1" applyFont="1" applyBorder="1" applyAlignment="1" applyProtection="1">
      <alignment horizontal="center" vertical="center"/>
    </xf>
    <xf numFmtId="183" fontId="25" fillId="0" borderId="6" xfId="0" applyNumberFormat="1" applyFont="1" applyBorder="1" applyAlignment="1" applyProtection="1">
      <alignment horizontal="center" vertical="center"/>
    </xf>
    <xf numFmtId="0" fontId="13" fillId="0" borderId="0" xfId="0" applyFont="1" applyBorder="1" applyAlignment="1" applyProtection="1">
      <alignment horizontal="left" vertical="center" wrapText="1"/>
    </xf>
    <xf numFmtId="0" fontId="50" fillId="0" borderId="0" xfId="0" applyFont="1" applyBorder="1" applyAlignment="1" applyProtection="1">
      <alignment horizontal="center" vertical="center" shrinkToFit="1"/>
    </xf>
    <xf numFmtId="0" fontId="51" fillId="9" borderId="12" xfId="0" applyFont="1" applyFill="1" applyBorder="1" applyAlignment="1" applyProtection="1">
      <alignment horizontal="center" vertical="center" wrapText="1"/>
    </xf>
    <xf numFmtId="0" fontId="51" fillId="9" borderId="15" xfId="0" applyFont="1" applyFill="1" applyBorder="1" applyAlignment="1" applyProtection="1">
      <alignment horizontal="center" vertical="center" wrapText="1"/>
    </xf>
    <xf numFmtId="0" fontId="51" fillId="9" borderId="34" xfId="0" applyFont="1" applyFill="1" applyBorder="1" applyAlignment="1" applyProtection="1">
      <alignment horizontal="center" vertical="center" wrapText="1"/>
    </xf>
    <xf numFmtId="0" fontId="51" fillId="9" borderId="12"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0" fontId="51" fillId="9" borderId="34" xfId="0" applyFont="1" applyFill="1" applyBorder="1" applyAlignment="1" applyProtection="1">
      <alignment horizontal="center" vertical="center"/>
    </xf>
    <xf numFmtId="0" fontId="28" fillId="9" borderId="6" xfId="0" applyFont="1" applyFill="1" applyBorder="1" applyAlignment="1" applyProtection="1">
      <alignment horizontal="center" vertical="center" wrapText="1"/>
    </xf>
    <xf numFmtId="0" fontId="49" fillId="0" borderId="0" xfId="0" applyFont="1" applyBorder="1" applyAlignment="1" applyProtection="1">
      <alignment horizontal="left" vertical="center" shrinkToFit="1"/>
    </xf>
    <xf numFmtId="0" fontId="49" fillId="0" borderId="10" xfId="0" applyFont="1" applyBorder="1" applyAlignment="1" applyProtection="1">
      <alignment horizontal="left" vertical="center" shrinkToFit="1"/>
    </xf>
    <xf numFmtId="0" fontId="51" fillId="0" borderId="12" xfId="0" applyFont="1" applyBorder="1" applyAlignment="1" applyProtection="1">
      <alignment horizontal="center" vertical="center"/>
    </xf>
    <xf numFmtId="0" fontId="51" fillId="0" borderId="15" xfId="0" applyFont="1" applyBorder="1" applyAlignment="1" applyProtection="1">
      <alignment horizontal="center" vertical="center"/>
    </xf>
    <xf numFmtId="0" fontId="51" fillId="0" borderId="34" xfId="0" applyFont="1" applyBorder="1" applyAlignment="1" applyProtection="1">
      <alignment horizontal="center" vertical="center"/>
    </xf>
    <xf numFmtId="185" fontId="51" fillId="0" borderId="6" xfId="0" applyNumberFormat="1" applyFont="1" applyBorder="1" applyAlignment="1" applyProtection="1">
      <alignment horizontal="center" vertical="center" shrinkToFit="1"/>
    </xf>
    <xf numFmtId="185" fontId="15" fillId="0" borderId="12" xfId="0" applyNumberFormat="1" applyFont="1" applyBorder="1" applyAlignment="1" applyProtection="1">
      <alignment horizontal="center" vertical="center"/>
    </xf>
    <xf numFmtId="185" fontId="15" fillId="0" borderId="34" xfId="0" applyNumberFormat="1" applyFont="1" applyBorder="1" applyAlignment="1" applyProtection="1">
      <alignment horizontal="center" vertical="center"/>
    </xf>
    <xf numFmtId="185" fontId="51" fillId="0" borderId="6" xfId="0" applyNumberFormat="1" applyFont="1" applyBorder="1" applyAlignment="1" applyProtection="1">
      <alignment horizontal="center" vertical="center"/>
    </xf>
    <xf numFmtId="0" fontId="13" fillId="4" borderId="12" xfId="0" applyFont="1" applyFill="1" applyBorder="1" applyAlignment="1" applyProtection="1">
      <alignment horizontal="center" vertical="center"/>
    </xf>
    <xf numFmtId="0" fontId="13" fillId="4" borderId="15" xfId="0" applyFont="1" applyFill="1" applyBorder="1" applyAlignment="1" applyProtection="1">
      <alignment horizontal="center" vertical="center"/>
    </xf>
    <xf numFmtId="0" fontId="13" fillId="4" borderId="34" xfId="0" applyFont="1" applyFill="1" applyBorder="1" applyAlignment="1" applyProtection="1">
      <alignment horizontal="center" vertical="center"/>
    </xf>
    <xf numFmtId="0" fontId="13" fillId="4" borderId="9" xfId="0" applyFont="1" applyFill="1" applyBorder="1" applyAlignment="1" applyProtection="1">
      <alignment horizontal="center" vertical="center" shrinkToFit="1"/>
    </xf>
    <xf numFmtId="0" fontId="13" fillId="4" borderId="18" xfId="0" applyFont="1" applyFill="1" applyBorder="1" applyAlignment="1" applyProtection="1">
      <alignment horizontal="center" vertical="center" shrinkToFit="1"/>
    </xf>
    <xf numFmtId="0" fontId="13" fillId="4" borderId="33" xfId="0" applyFont="1" applyFill="1" applyBorder="1" applyAlignment="1" applyProtection="1">
      <alignment horizontal="center" vertical="center" shrinkToFit="1"/>
    </xf>
    <xf numFmtId="0" fontId="13" fillId="4" borderId="17" xfId="0" applyFont="1" applyFill="1" applyBorder="1" applyAlignment="1" applyProtection="1">
      <alignment horizontal="center" vertical="center" shrinkToFit="1"/>
    </xf>
    <xf numFmtId="0" fontId="13" fillId="4" borderId="1" xfId="0" applyFont="1" applyFill="1" applyBorder="1" applyAlignment="1" applyProtection="1">
      <alignment horizontal="center" vertical="center" shrinkToFit="1"/>
    </xf>
    <xf numFmtId="0" fontId="13" fillId="4" borderId="7"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18" xfId="0" applyFont="1" applyFill="1" applyBorder="1" applyAlignment="1" applyProtection="1">
      <alignment horizontal="center" vertical="center"/>
    </xf>
    <xf numFmtId="0" fontId="13" fillId="4" borderId="0" xfId="0" applyFont="1" applyFill="1" applyBorder="1" applyAlignment="1" applyProtection="1">
      <alignment horizontal="center" vertical="center"/>
    </xf>
    <xf numFmtId="0" fontId="13" fillId="4" borderId="33" xfId="0" applyFont="1" applyFill="1" applyBorder="1" applyAlignment="1" applyProtection="1">
      <alignment horizontal="center" vertical="center"/>
    </xf>
    <xf numFmtId="178" fontId="22" fillId="0" borderId="13" xfId="0" applyNumberFormat="1" applyFont="1" applyBorder="1" applyAlignment="1" applyProtection="1">
      <alignment horizontal="center" vertical="center"/>
    </xf>
    <xf numFmtId="178" fontId="22" fillId="0" borderId="4" xfId="0" applyNumberFormat="1" applyFont="1" applyBorder="1" applyAlignment="1" applyProtection="1">
      <alignment horizontal="center" vertical="center"/>
    </xf>
    <xf numFmtId="0" fontId="44" fillId="0" borderId="13" xfId="0" applyFont="1" applyBorder="1" applyAlignment="1" applyProtection="1">
      <alignment horizontal="center" vertical="center"/>
    </xf>
    <xf numFmtId="0" fontId="44" fillId="0" borderId="4" xfId="0" applyFont="1" applyBorder="1" applyAlignment="1" applyProtection="1">
      <alignment horizontal="center" vertical="center"/>
    </xf>
    <xf numFmtId="0" fontId="13" fillId="4" borderId="17" xfId="0" applyFont="1" applyFill="1" applyBorder="1" applyAlignment="1" applyProtection="1">
      <alignment horizontal="center" vertical="center"/>
    </xf>
    <xf numFmtId="0" fontId="13" fillId="4" borderId="10"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178" fontId="22" fillId="0" borderId="2" xfId="0" applyNumberFormat="1" applyFont="1" applyBorder="1" applyAlignment="1" applyProtection="1">
      <alignment horizontal="center" vertical="center"/>
    </xf>
    <xf numFmtId="0" fontId="44" fillId="0" borderId="2" xfId="0" applyFont="1" applyBorder="1" applyAlignment="1" applyProtection="1">
      <alignment horizontal="center" vertical="center"/>
    </xf>
    <xf numFmtId="184" fontId="22" fillId="0" borderId="7" xfId="0" applyNumberFormat="1" applyFont="1" applyBorder="1" applyAlignment="1" applyProtection="1">
      <alignment horizontal="right" vertical="center" shrinkToFit="1"/>
    </xf>
    <xf numFmtId="184" fontId="22" fillId="0" borderId="9" xfId="0" applyNumberFormat="1" applyFont="1" applyBorder="1" applyAlignment="1" applyProtection="1">
      <alignment horizontal="right" vertical="center" shrinkToFit="1"/>
    </xf>
    <xf numFmtId="184" fontId="22" fillId="0" borderId="17" xfId="0" applyNumberFormat="1" applyFont="1" applyBorder="1" applyAlignment="1" applyProtection="1">
      <alignment horizontal="right" vertical="center" shrinkToFit="1"/>
    </xf>
    <xf numFmtId="184" fontId="22" fillId="0" borderId="1" xfId="0" applyNumberFormat="1" applyFont="1" applyBorder="1" applyAlignment="1" applyProtection="1">
      <alignment horizontal="right" vertical="center" shrinkToFit="1"/>
    </xf>
    <xf numFmtId="0" fontId="5" fillId="0" borderId="13"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3" fillId="4" borderId="16" xfId="0" applyFont="1" applyFill="1" applyBorder="1" applyAlignment="1" applyProtection="1">
      <alignment horizontal="center" vertical="center"/>
    </xf>
    <xf numFmtId="0" fontId="13" fillId="4" borderId="118" xfId="0" applyFont="1" applyFill="1" applyBorder="1" applyAlignment="1" applyProtection="1">
      <alignment horizontal="center" vertical="center"/>
    </xf>
    <xf numFmtId="0" fontId="13" fillId="4" borderId="88" xfId="0" applyFont="1" applyFill="1" applyBorder="1" applyAlignment="1" applyProtection="1">
      <alignment horizontal="center" vertical="center"/>
    </xf>
    <xf numFmtId="178" fontId="22" fillId="0" borderId="3" xfId="0" applyNumberFormat="1" applyFont="1" applyBorder="1" applyAlignment="1" applyProtection="1">
      <alignment horizontal="center" vertical="center"/>
    </xf>
    <xf numFmtId="0" fontId="44" fillId="0" borderId="3" xfId="0" applyFont="1" applyBorder="1" applyAlignment="1" applyProtection="1">
      <alignment horizontal="center" vertical="center"/>
    </xf>
    <xf numFmtId="184" fontId="22" fillId="0" borderId="16" xfId="0" applyNumberFormat="1" applyFont="1" applyBorder="1" applyAlignment="1" applyProtection="1">
      <alignment horizontal="right" vertical="center" shrinkToFit="1"/>
    </xf>
    <xf numFmtId="184" fontId="22" fillId="0" borderId="88" xfId="0" applyNumberFormat="1" applyFont="1" applyBorder="1" applyAlignment="1" applyProtection="1">
      <alignment horizontal="right" vertical="center" shrinkToFit="1"/>
    </xf>
    <xf numFmtId="0" fontId="5" fillId="0" borderId="3" xfId="0" applyFont="1" applyFill="1" applyBorder="1" applyAlignment="1" applyProtection="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184" fontId="23" fillId="0" borderId="1" xfId="0" applyNumberFormat="1" applyFont="1" applyBorder="1" applyAlignment="1">
      <alignment horizontal="right" vertical="center" shrinkToFit="1"/>
    </xf>
    <xf numFmtId="0" fontId="13" fillId="4" borderId="12" xfId="0" applyFont="1" applyFill="1" applyBorder="1" applyAlignment="1" applyProtection="1">
      <alignment horizontal="center" vertical="center" shrinkToFit="1"/>
    </xf>
    <xf numFmtId="0" fontId="13" fillId="4" borderId="15" xfId="0" applyFont="1" applyFill="1" applyBorder="1" applyAlignment="1" applyProtection="1">
      <alignment horizontal="center" vertical="center" shrinkToFit="1"/>
    </xf>
    <xf numFmtId="0" fontId="13" fillId="4" borderId="34" xfId="0" applyFont="1" applyFill="1" applyBorder="1" applyAlignment="1" applyProtection="1">
      <alignment horizontal="center" vertical="center" shrinkToFit="1"/>
    </xf>
    <xf numFmtId="184" fontId="44" fillId="0" borderId="12" xfId="0" applyNumberFormat="1" applyFont="1" applyBorder="1" applyAlignment="1" applyProtection="1">
      <alignment horizontal="right" vertical="center" shrinkToFit="1"/>
    </xf>
    <xf numFmtId="184" fontId="44" fillId="0" borderId="15" xfId="0" applyNumberFormat="1" applyFont="1" applyBorder="1" applyAlignment="1" applyProtection="1">
      <alignment horizontal="right" vertical="center" shrinkToFit="1"/>
    </xf>
    <xf numFmtId="0" fontId="48" fillId="9" borderId="12" xfId="0" applyFont="1" applyFill="1" applyBorder="1" applyAlignment="1">
      <alignment horizontal="center" vertical="center"/>
    </xf>
    <xf numFmtId="0" fontId="48" fillId="9" borderId="15" xfId="0" applyFont="1" applyFill="1" applyBorder="1" applyAlignment="1">
      <alignment horizontal="center" vertical="center"/>
    </xf>
    <xf numFmtId="0" fontId="48" fillId="9" borderId="34" xfId="0" applyFont="1" applyFill="1" applyBorder="1" applyAlignment="1">
      <alignment horizontal="center" vertical="center"/>
    </xf>
    <xf numFmtId="185" fontId="25" fillId="0" borderId="12" xfId="0" applyNumberFormat="1" applyFont="1" applyBorder="1" applyAlignment="1" applyProtection="1">
      <alignment horizontal="right" vertical="center" shrinkToFit="1"/>
    </xf>
    <xf numFmtId="185" fontId="25" fillId="0" borderId="34" xfId="0" applyNumberFormat="1" applyFont="1" applyBorder="1" applyAlignment="1">
      <alignment horizontal="right" vertical="center" shrinkToFit="1"/>
    </xf>
    <xf numFmtId="0" fontId="13" fillId="0" borderId="0" xfId="0" applyNumberFormat="1" applyFont="1" applyAlignment="1" applyProtection="1">
      <alignment horizontal="left" vertical="center" shrinkToFit="1"/>
    </xf>
    <xf numFmtId="0" fontId="0" fillId="0" borderId="0" xfId="0" applyAlignment="1">
      <alignment horizontal="left" vertical="center" shrinkToFit="1"/>
    </xf>
    <xf numFmtId="0" fontId="0" fillId="0" borderId="33" xfId="0" applyBorder="1" applyAlignment="1">
      <alignment horizontal="left" vertical="center" shrinkToFit="1"/>
    </xf>
    <xf numFmtId="0" fontId="13" fillId="0" borderId="12" xfId="0" applyNumberFormat="1" applyFont="1" applyBorder="1" applyAlignment="1" applyProtection="1">
      <alignment horizontal="center" vertical="center" shrinkToFit="1"/>
    </xf>
    <xf numFmtId="0" fontId="13" fillId="0" borderId="34" xfId="0" applyNumberFormat="1" applyFont="1" applyBorder="1" applyAlignment="1" applyProtection="1">
      <alignment horizontal="center" vertical="center" shrinkToFit="1"/>
    </xf>
    <xf numFmtId="0" fontId="13" fillId="0" borderId="0" xfId="0" applyFont="1" applyAlignment="1" applyProtection="1">
      <alignment horizontal="left" vertical="center" shrinkToFit="1"/>
    </xf>
    <xf numFmtId="0" fontId="13" fillId="0" borderId="0" xfId="0" applyFont="1" applyAlignment="1">
      <alignment horizontal="left" vertical="center" shrinkToFit="1"/>
    </xf>
    <xf numFmtId="0" fontId="5" fillId="0" borderId="36" xfId="0" applyFont="1" applyBorder="1" applyAlignment="1" applyProtection="1">
      <alignment horizontal="center" vertical="center"/>
    </xf>
    <xf numFmtId="0" fontId="5" fillId="0" borderId="95" xfId="0" applyFont="1" applyBorder="1" applyAlignment="1" applyProtection="1">
      <alignment horizontal="center" vertical="center"/>
    </xf>
    <xf numFmtId="0" fontId="5" fillId="4" borderId="44" xfId="0" applyFont="1" applyFill="1" applyBorder="1" applyAlignment="1" applyProtection="1">
      <alignment horizontal="center" vertical="center"/>
    </xf>
    <xf numFmtId="0" fontId="15" fillId="4" borderId="44" xfId="0" applyFont="1" applyFill="1" applyBorder="1" applyAlignment="1" applyProtection="1">
      <alignment horizontal="center" vertical="center"/>
    </xf>
    <xf numFmtId="0" fontId="5" fillId="4" borderId="96" xfId="0" applyFont="1" applyFill="1" applyBorder="1" applyAlignment="1" applyProtection="1">
      <alignment horizontal="center" vertical="center"/>
    </xf>
    <xf numFmtId="0" fontId="15" fillId="4" borderId="96" xfId="0" applyFont="1" applyFill="1" applyBorder="1" applyAlignment="1" applyProtection="1">
      <alignment horizontal="center" vertical="center"/>
    </xf>
    <xf numFmtId="0" fontId="15" fillId="4" borderId="47" xfId="0" applyFont="1" applyFill="1" applyBorder="1" applyAlignment="1" applyProtection="1">
      <alignment horizontal="center" vertical="center"/>
    </xf>
    <xf numFmtId="0" fontId="15" fillId="4" borderId="58" xfId="0" applyFont="1" applyFill="1" applyBorder="1" applyAlignment="1" applyProtection="1">
      <alignment horizontal="center" vertical="center"/>
    </xf>
    <xf numFmtId="38" fontId="22" fillId="0" borderId="54" xfId="1" applyFont="1" applyBorder="1" applyAlignment="1" applyProtection="1">
      <alignment horizontal="right" vertical="center"/>
    </xf>
    <xf numFmtId="38" fontId="22" fillId="0" borderId="97" xfId="1" applyFont="1" applyBorder="1" applyAlignment="1" applyProtection="1">
      <alignment horizontal="right" vertical="center"/>
    </xf>
    <xf numFmtId="38" fontId="22" fillId="0" borderId="39" xfId="1" applyFont="1" applyBorder="1" applyAlignment="1" applyProtection="1">
      <alignment horizontal="right" vertical="center"/>
    </xf>
    <xf numFmtId="0" fontId="5" fillId="4" borderId="96" xfId="0" applyFont="1" applyFill="1" applyBorder="1" applyAlignment="1" applyProtection="1">
      <alignment horizontal="center" vertical="center" textRotation="255"/>
    </xf>
    <xf numFmtId="0" fontId="15" fillId="4" borderId="47" xfId="0" applyFont="1" applyFill="1" applyBorder="1" applyAlignment="1" applyProtection="1">
      <alignment horizontal="center" vertical="center" textRotation="255"/>
    </xf>
    <xf numFmtId="0" fontId="15" fillId="4" borderId="97" xfId="0" applyFont="1" applyFill="1" applyBorder="1" applyAlignment="1" applyProtection="1">
      <alignment horizontal="center" vertical="center" textRotation="255"/>
    </xf>
    <xf numFmtId="38" fontId="22" fillId="0" borderId="59" xfId="1" applyFont="1" applyBorder="1" applyAlignment="1" applyProtection="1">
      <alignment horizontal="right" vertical="center"/>
    </xf>
    <xf numFmtId="38" fontId="22" fillId="0" borderId="56" xfId="1" applyFont="1" applyBorder="1" applyAlignment="1" applyProtection="1">
      <alignment horizontal="right" vertical="center"/>
    </xf>
    <xf numFmtId="38" fontId="22" fillId="0" borderId="98" xfId="1" applyFont="1" applyBorder="1" applyAlignment="1" applyProtection="1">
      <alignment horizontal="right" vertical="center"/>
    </xf>
    <xf numFmtId="38" fontId="22" fillId="0" borderId="99" xfId="1" applyFont="1" applyBorder="1" applyAlignment="1" applyProtection="1">
      <alignment horizontal="right" vertical="center"/>
    </xf>
    <xf numFmtId="0" fontId="5" fillId="0" borderId="45"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71" xfId="0" applyFont="1" applyBorder="1" applyAlignment="1" applyProtection="1">
      <alignment horizontal="center" vertical="center"/>
    </xf>
    <xf numFmtId="0" fontId="15" fillId="0" borderId="28" xfId="0" applyFont="1" applyBorder="1" applyAlignment="1" applyProtection="1">
      <alignment horizontal="center" vertical="center"/>
    </xf>
    <xf numFmtId="0" fontId="5" fillId="0" borderId="70" xfId="0" applyFont="1" applyBorder="1" applyAlignment="1" applyProtection="1">
      <alignment horizontal="left" vertical="center"/>
    </xf>
    <xf numFmtId="0" fontId="15" fillId="0" borderId="71" xfId="0" applyFont="1" applyBorder="1" applyAlignment="1" applyProtection="1">
      <alignment horizontal="left" vertical="center"/>
    </xf>
    <xf numFmtId="0" fontId="15" fillId="0" borderId="101" xfId="0" applyFont="1" applyBorder="1" applyAlignment="1" applyProtection="1">
      <alignment horizontal="left" vertical="center"/>
    </xf>
    <xf numFmtId="0" fontId="5" fillId="0" borderId="80" xfId="0" applyFont="1" applyBorder="1" applyAlignment="1" applyProtection="1">
      <alignment horizontal="left" vertical="center"/>
    </xf>
    <xf numFmtId="0" fontId="5" fillId="0" borderId="80" xfId="0" applyFont="1" applyBorder="1" applyAlignment="1" applyProtection="1">
      <alignment horizontal="center" vertical="center"/>
    </xf>
    <xf numFmtId="0" fontId="5" fillId="0" borderId="100" xfId="0" applyFont="1" applyBorder="1" applyAlignment="1" applyProtection="1">
      <alignment horizontal="center" vertical="center"/>
    </xf>
    <xf numFmtId="0" fontId="5" fillId="0" borderId="101" xfId="0" applyFont="1" applyBorder="1" applyAlignment="1" applyProtection="1">
      <alignment horizontal="center" vertical="center"/>
    </xf>
    <xf numFmtId="0" fontId="5" fillId="4" borderId="96" xfId="0" applyFont="1" applyFill="1" applyBorder="1" applyAlignment="1" applyProtection="1">
      <alignment horizontal="center" vertical="center" wrapText="1"/>
    </xf>
    <xf numFmtId="0" fontId="15" fillId="4" borderId="47" xfId="0" applyFont="1" applyFill="1" applyBorder="1" applyAlignment="1" applyProtection="1">
      <alignment horizontal="center" vertical="center" wrapText="1"/>
    </xf>
    <xf numFmtId="0" fontId="15" fillId="4" borderId="58" xfId="0" applyFont="1" applyFill="1" applyBorder="1" applyAlignment="1" applyProtection="1">
      <alignment horizontal="center" vertical="center" wrapText="1"/>
    </xf>
    <xf numFmtId="0" fontId="5" fillId="0" borderId="46" xfId="0" applyFont="1" applyBorder="1" applyAlignment="1" applyProtection="1">
      <alignment horizontal="center" vertical="center"/>
    </xf>
    <xf numFmtId="0" fontId="15" fillId="0" borderId="58" xfId="0" applyFont="1" applyBorder="1" applyAlignment="1" applyProtection="1">
      <alignment horizontal="center" vertical="center"/>
    </xf>
    <xf numFmtId="0" fontId="5" fillId="4" borderId="47" xfId="0" applyFont="1" applyFill="1" applyBorder="1" applyAlignment="1" applyProtection="1">
      <alignment horizontal="center" vertical="center" wrapText="1"/>
    </xf>
    <xf numFmtId="0" fontId="5" fillId="4" borderId="58" xfId="0" applyFont="1" applyFill="1" applyBorder="1" applyAlignment="1" applyProtection="1">
      <alignment horizontal="center" vertical="center" wrapText="1"/>
    </xf>
    <xf numFmtId="38" fontId="22" fillId="0" borderId="84" xfId="1" applyFont="1" applyBorder="1" applyAlignment="1" applyProtection="1">
      <alignment horizontal="right" vertical="center"/>
    </xf>
    <xf numFmtId="38" fontId="22" fillId="0" borderId="55" xfId="1" applyFont="1" applyBorder="1" applyAlignment="1" applyProtection="1">
      <alignment horizontal="right" vertical="center"/>
    </xf>
    <xf numFmtId="0" fontId="28" fillId="7" borderId="57" xfId="0" applyFont="1" applyFill="1" applyBorder="1" applyAlignment="1" applyProtection="1">
      <alignment horizontal="left" vertical="center"/>
      <protection locked="0"/>
    </xf>
    <xf numFmtId="0" fontId="15" fillId="7" borderId="57" xfId="0" applyFont="1" applyFill="1" applyBorder="1" applyAlignment="1" applyProtection="1">
      <alignment horizontal="left" vertical="center"/>
      <protection locked="0"/>
    </xf>
    <xf numFmtId="0" fontId="28" fillId="7" borderId="5" xfId="0" applyFont="1" applyFill="1" applyBorder="1" applyAlignment="1" applyProtection="1">
      <alignment horizontal="left" vertical="center"/>
      <protection locked="0"/>
    </xf>
    <xf numFmtId="0" fontId="5" fillId="4" borderId="35" xfId="0" applyFont="1" applyFill="1" applyBorder="1" applyAlignment="1" applyProtection="1">
      <alignment horizontal="center" vertical="center"/>
    </xf>
    <xf numFmtId="0" fontId="5" fillId="4" borderId="102"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38" fontId="15" fillId="7" borderId="69" xfId="1" applyFont="1" applyFill="1" applyBorder="1" applyAlignment="1" applyProtection="1">
      <alignment horizontal="right" vertical="center"/>
      <protection locked="0"/>
    </xf>
    <xf numFmtId="38" fontId="15" fillId="7" borderId="55" xfId="1" applyFont="1" applyFill="1" applyBorder="1" applyAlignment="1" applyProtection="1">
      <alignment horizontal="right" vertical="center"/>
      <protection locked="0"/>
    </xf>
    <xf numFmtId="0" fontId="28" fillId="7" borderId="60" xfId="0" applyFont="1" applyFill="1" applyBorder="1" applyAlignment="1" applyProtection="1">
      <alignment horizontal="left" vertical="center"/>
      <protection locked="0"/>
    </xf>
    <xf numFmtId="0" fontId="5" fillId="0" borderId="100" xfId="0" applyFont="1" applyBorder="1" applyAlignment="1" applyProtection="1">
      <alignment horizontal="left" vertical="center"/>
    </xf>
    <xf numFmtId="38" fontId="15" fillId="7" borderId="97" xfId="1" applyFont="1" applyFill="1" applyBorder="1" applyAlignment="1" applyProtection="1">
      <alignment horizontal="right" vertical="center"/>
      <protection locked="0"/>
    </xf>
    <xf numFmtId="38" fontId="15" fillId="7" borderId="59" xfId="1"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xf>
    <xf numFmtId="0" fontId="15" fillId="0" borderId="84" xfId="0" applyFont="1" applyFill="1" applyBorder="1" applyAlignment="1" applyProtection="1">
      <alignment horizontal="center" vertical="center" shrinkToFit="1"/>
    </xf>
    <xf numFmtId="0" fontId="15" fillId="0" borderId="80"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27" fillId="0" borderId="55" xfId="0" applyFont="1" applyBorder="1" applyAlignment="1" applyProtection="1">
      <alignment horizontal="center" vertical="center" shrinkToFit="1"/>
    </xf>
    <xf numFmtId="0" fontId="27" fillId="0" borderId="101" xfId="0" applyFont="1" applyBorder="1" applyAlignment="1" applyProtection="1">
      <alignment horizontal="center" vertical="center" shrinkToFit="1"/>
    </xf>
    <xf numFmtId="0" fontId="5" fillId="4" borderId="39" xfId="0" applyFont="1" applyFill="1" applyBorder="1" applyAlignment="1" applyProtection="1">
      <alignment horizontal="center" vertical="center" wrapText="1"/>
    </xf>
    <xf numFmtId="0" fontId="5" fillId="4" borderId="4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15" fillId="4" borderId="84" xfId="0" applyFont="1" applyFill="1" applyBorder="1" applyAlignment="1" applyProtection="1">
      <alignment horizontal="center" vertical="center"/>
    </xf>
    <xf numFmtId="0" fontId="15" fillId="4" borderId="104" xfId="0" applyFont="1" applyFill="1" applyBorder="1" applyAlignment="1" applyProtection="1">
      <alignment horizontal="center" vertical="center"/>
    </xf>
    <xf numFmtId="0" fontId="5" fillId="4" borderId="103" xfId="0" applyFont="1" applyFill="1" applyBorder="1" applyAlignment="1" applyProtection="1">
      <alignment horizontal="center" vertical="center"/>
    </xf>
    <xf numFmtId="0" fontId="15" fillId="4" borderId="80" xfId="0" applyFont="1" applyFill="1" applyBorder="1" applyAlignment="1" applyProtection="1">
      <alignment horizontal="center" vertical="center"/>
    </xf>
    <xf numFmtId="0" fontId="15" fillId="9" borderId="59" xfId="0" applyFont="1" applyFill="1" applyBorder="1" applyAlignment="1" applyProtection="1">
      <alignment horizontal="center" vertical="center"/>
    </xf>
    <xf numFmtId="0" fontId="15" fillId="9" borderId="1" xfId="0" applyFont="1" applyFill="1" applyBorder="1" applyAlignment="1" applyProtection="1">
      <alignment horizontal="center" vertical="center"/>
    </xf>
    <xf numFmtId="0" fontId="15" fillId="4" borderId="17" xfId="0" applyFont="1" applyFill="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5" fillId="5" borderId="105" xfId="0" applyFont="1" applyFill="1" applyBorder="1" applyAlignment="1" applyProtection="1">
      <alignment horizontal="center" vertical="center"/>
    </xf>
    <xf numFmtId="0" fontId="15" fillId="5" borderId="106" xfId="0" applyFont="1" applyFill="1" applyBorder="1" applyAlignment="1" applyProtection="1">
      <alignment horizontal="center" vertical="center"/>
    </xf>
    <xf numFmtId="0" fontId="15" fillId="4" borderId="59" xfId="0" applyFont="1" applyFill="1" applyBorder="1" applyAlignment="1" applyProtection="1">
      <alignment horizontal="center" vertical="center"/>
    </xf>
    <xf numFmtId="0" fontId="15" fillId="4" borderId="18" xfId="0" applyFont="1" applyFill="1" applyBorder="1" applyAlignment="1" applyProtection="1">
      <alignment horizontal="center" vertical="center"/>
    </xf>
    <xf numFmtId="0" fontId="15" fillId="4" borderId="33" xfId="0" applyFont="1" applyFill="1" applyBorder="1" applyAlignment="1" applyProtection="1">
      <alignment horizontal="center" vertical="center"/>
    </xf>
    <xf numFmtId="0" fontId="5" fillId="4" borderId="62"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5" fillId="4" borderId="107" xfId="0" applyFont="1" applyFill="1" applyBorder="1" applyAlignment="1" applyProtection="1">
      <alignment horizontal="center" vertical="center"/>
    </xf>
    <xf numFmtId="0" fontId="15" fillId="4" borderId="14" xfId="0" applyFont="1" applyFill="1" applyBorder="1" applyAlignment="1" applyProtection="1">
      <alignment horizontal="center" vertical="center"/>
    </xf>
    <xf numFmtId="0" fontId="5" fillId="4" borderId="108" xfId="0" applyFont="1" applyFill="1" applyBorder="1" applyAlignment="1" applyProtection="1">
      <alignment horizontal="center" vertical="center"/>
    </xf>
    <xf numFmtId="0" fontId="15" fillId="4" borderId="109" xfId="0" applyFont="1" applyFill="1" applyBorder="1" applyAlignment="1" applyProtection="1">
      <alignment horizontal="center" vertical="center"/>
    </xf>
    <xf numFmtId="0" fontId="5" fillId="4" borderId="84" xfId="0" applyFont="1" applyFill="1" applyBorder="1" applyAlignment="1" applyProtection="1">
      <alignment horizontal="center" vertical="center" shrinkToFit="1"/>
    </xf>
    <xf numFmtId="0" fontId="15" fillId="4" borderId="104" xfId="0" applyFont="1" applyFill="1" applyBorder="1" applyAlignment="1" applyProtection="1">
      <alignment horizontal="center" vertical="center" shrinkToFit="1"/>
    </xf>
    <xf numFmtId="0" fontId="5" fillId="4" borderId="103" xfId="0" applyFont="1" applyFill="1" applyBorder="1" applyAlignment="1" applyProtection="1">
      <alignment horizontal="center" vertical="center" shrinkToFit="1"/>
    </xf>
    <xf numFmtId="0" fontId="5" fillId="4" borderId="84" xfId="0" applyFont="1" applyFill="1" applyBorder="1" applyAlignment="1" applyProtection="1">
      <alignment horizontal="center" vertical="center"/>
    </xf>
    <xf numFmtId="0" fontId="15" fillId="4" borderId="77" xfId="0" applyFont="1" applyFill="1" applyBorder="1" applyAlignment="1" applyProtection="1">
      <alignment horizontal="center" vertical="center"/>
    </xf>
    <xf numFmtId="0" fontId="15" fillId="4" borderId="10" xfId="0" applyFont="1" applyFill="1" applyBorder="1" applyAlignment="1" applyProtection="1">
      <alignment horizontal="center" vertical="center"/>
    </xf>
    <xf numFmtId="0" fontId="23" fillId="4" borderId="77" xfId="0" applyFont="1" applyFill="1" applyBorder="1" applyProtection="1"/>
    <xf numFmtId="0" fontId="23" fillId="4" borderId="80" xfId="0" applyFont="1" applyFill="1" applyBorder="1" applyProtection="1"/>
    <xf numFmtId="0" fontId="5" fillId="4" borderId="17" xfId="0" applyFont="1" applyFill="1" applyBorder="1" applyAlignment="1" applyProtection="1">
      <alignment horizontal="center" vertical="center"/>
    </xf>
    <xf numFmtId="0" fontId="23" fillId="4" borderId="10" xfId="0" applyFont="1" applyFill="1" applyBorder="1" applyProtection="1"/>
    <xf numFmtId="0" fontId="23" fillId="4" borderId="71" xfId="0" applyFont="1" applyFill="1" applyBorder="1" applyProtection="1"/>
    <xf numFmtId="0" fontId="5" fillId="0" borderId="0"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51" fillId="0" borderId="0" xfId="0" applyFont="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96"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58" xfId="0" applyFont="1" applyFill="1" applyBorder="1" applyAlignment="1" applyProtection="1">
      <alignment horizontal="center" vertical="center"/>
    </xf>
    <xf numFmtId="0" fontId="16" fillId="0" borderId="84" xfId="0" applyFont="1" applyFill="1" applyBorder="1" applyAlignment="1" applyProtection="1">
      <alignment horizontal="center" vertical="center"/>
    </xf>
    <xf numFmtId="0" fontId="16" fillId="0" borderId="80" xfId="0" applyFont="1" applyFill="1" applyBorder="1" applyAlignment="1" applyProtection="1">
      <alignment horizontal="center" vertical="center"/>
    </xf>
    <xf numFmtId="0" fontId="16" fillId="0" borderId="97" xfId="0" applyFont="1" applyFill="1" applyBorder="1" applyAlignment="1" applyProtection="1">
      <alignment horizontal="center" vertical="center"/>
    </xf>
    <xf numFmtId="0" fontId="16" fillId="0" borderId="100" xfId="0" applyFont="1" applyFill="1" applyBorder="1" applyAlignment="1" applyProtection="1">
      <alignment horizontal="center" vertical="center"/>
    </xf>
    <xf numFmtId="0" fontId="9" fillId="0" borderId="0" xfId="0" applyFont="1" applyAlignment="1" applyProtection="1">
      <alignment horizontal="center" vertical="center" shrinkToFit="1"/>
    </xf>
    <xf numFmtId="0" fontId="23"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15" fillId="0" borderId="0" xfId="0" applyFont="1" applyAlignment="1" applyProtection="1">
      <alignment horizontal="center" vertical="center"/>
    </xf>
    <xf numFmtId="0" fontId="15" fillId="1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center" vertical="center" shrinkToFit="1"/>
    </xf>
  </cellXfs>
  <cellStyles count="10">
    <cellStyle name="桁区切り" xfId="1" builtinId="6"/>
    <cellStyle name="桁区切り 2" xfId="5"/>
    <cellStyle name="標準" xfId="0" builtinId="0"/>
    <cellStyle name="標準 2" xfId="2"/>
    <cellStyle name="標準 2 2 3" xfId="6"/>
    <cellStyle name="標準 3" xfId="4"/>
    <cellStyle name="標準 3 2" xfId="8"/>
    <cellStyle name="標準 5" xfId="9"/>
    <cellStyle name="標準 6" xfId="7"/>
    <cellStyle name="標準_休日保育  様式2・4（予算決算報告）" xfId="3"/>
  </cellStyles>
  <dxfs count="24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5"/>
        </patternFill>
      </fill>
    </dxf>
    <dxf>
      <fill>
        <patternFill>
          <bgColor indexed="52"/>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FFF66"/>
      <rgbColor rgb="003366FF"/>
      <rgbColor rgb="0033CCCC"/>
      <rgbColor rgb="00339933"/>
      <rgbColor rgb="00FFCC00"/>
      <rgbColor rgb="00FF9900"/>
      <rgbColor rgb="00FF6600"/>
      <rgbColor rgb="00666699"/>
      <rgbColor rgb="00969696"/>
      <rgbColor rgb="003333CC"/>
      <rgbColor rgb="0000CC00"/>
      <rgbColor rgb="00003300"/>
      <rgbColor rgb="00333300"/>
      <rgbColor rgb="00663300"/>
      <rgbColor rgb="00993366"/>
      <rgbColor rgb="00333399"/>
      <rgbColor rgb="00424242"/>
    </indexedColors>
    <mruColors>
      <color rgb="FFFFFF99"/>
      <color rgb="FFFFFF66"/>
      <color rgb="FFFEF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712258</xdr:colOff>
      <xdr:row>18</xdr:row>
      <xdr:rowOff>188383</xdr:rowOff>
    </xdr:from>
    <xdr:to>
      <xdr:col>2</xdr:col>
      <xdr:colOff>1074208</xdr:colOff>
      <xdr:row>18</xdr:row>
      <xdr:rowOff>188383</xdr:rowOff>
    </xdr:to>
    <xdr:sp macro="" textlink="">
      <xdr:nvSpPr>
        <xdr:cNvPr id="2" name="Line 4"/>
        <xdr:cNvSpPr>
          <a:spLocks noChangeShapeType="1"/>
        </xdr:cNvSpPr>
      </xdr:nvSpPr>
      <xdr:spPr bwMode="auto">
        <a:xfrm>
          <a:off x="2102908" y="5179483"/>
          <a:ext cx="3619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lg"/>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17</xdr:row>
      <xdr:rowOff>63498</xdr:rowOff>
    </xdr:from>
    <xdr:to>
      <xdr:col>2</xdr:col>
      <xdr:colOff>382058</xdr:colOff>
      <xdr:row>20</xdr:row>
      <xdr:rowOff>130173</xdr:rowOff>
    </xdr:to>
    <xdr:pic>
      <xdr:nvPicPr>
        <xdr:cNvPr id="3"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4797423"/>
          <a:ext cx="1131358" cy="838200"/>
        </a:xfrm>
        <a:prstGeom prst="rect">
          <a:avLst/>
        </a:prstGeom>
        <a:noFill/>
        <a:ln w="44450" algn="ctr">
          <a:solidFill>
            <a:srgbClr xmlns:mc="http://schemas.openxmlformats.org/markup-compatibility/2006" xmlns:a14="http://schemas.microsoft.com/office/drawing/2010/main" val="008080" mc:Ignorable="a14" a14:legacySpreadsheetColorIndex="38"/>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1301750</xdr:colOff>
      <xdr:row>17</xdr:row>
      <xdr:rowOff>116414</xdr:rowOff>
    </xdr:from>
    <xdr:to>
      <xdr:col>4</xdr:col>
      <xdr:colOff>27517</xdr:colOff>
      <xdr:row>20</xdr:row>
      <xdr:rowOff>97364</xdr:rowOff>
    </xdr:to>
    <xdr:pic>
      <xdr:nvPicPr>
        <xdr:cNvPr id="4"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2400" y="4850339"/>
          <a:ext cx="1067858" cy="752475"/>
        </a:xfrm>
        <a:prstGeom prst="rect">
          <a:avLst/>
        </a:prstGeom>
        <a:noFill/>
        <a:ln w="44450">
          <a:solidFill>
            <a:srgbClr xmlns:mc="http://schemas.openxmlformats.org/markup-compatibility/2006" xmlns:a14="http://schemas.microsoft.com/office/drawing/2010/main" val="008080" mc:Ignorable="a14" a14:legacySpreadsheetColorIndex="3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57722</xdr:colOff>
      <xdr:row>71</xdr:row>
      <xdr:rowOff>73268</xdr:rowOff>
    </xdr:from>
    <xdr:to>
      <xdr:col>12</xdr:col>
      <xdr:colOff>16137</xdr:colOff>
      <xdr:row>79</xdr:row>
      <xdr:rowOff>6593</xdr:rowOff>
    </xdr:to>
    <xdr:sp macro="" textlink="">
      <xdr:nvSpPr>
        <xdr:cNvPr id="3" name="右中かっこ 2"/>
        <xdr:cNvSpPr/>
      </xdr:nvSpPr>
      <xdr:spPr>
        <a:xfrm>
          <a:off x="1508453" y="6828691"/>
          <a:ext cx="90299" cy="695325"/>
        </a:xfrm>
        <a:prstGeom prst="rightBrace">
          <a:avLst>
            <a:gd name="adj1" fmla="val 32680"/>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85725</xdr:colOff>
      <xdr:row>76</xdr:row>
      <xdr:rowOff>38100</xdr:rowOff>
    </xdr:from>
    <xdr:to>
      <xdr:col>50</xdr:col>
      <xdr:colOff>47625</xdr:colOff>
      <xdr:row>78</xdr:row>
      <xdr:rowOff>76200</xdr:rowOff>
    </xdr:to>
    <xdr:sp macro="" textlink="">
      <xdr:nvSpPr>
        <xdr:cNvPr id="6" name="楕円 5"/>
        <xdr:cNvSpPr/>
      </xdr:nvSpPr>
      <xdr:spPr>
        <a:xfrm>
          <a:off x="6486525" y="7267575"/>
          <a:ext cx="22860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76199</xdr:colOff>
      <xdr:row>75</xdr:row>
      <xdr:rowOff>19050</xdr:rowOff>
    </xdr:from>
    <xdr:to>
      <xdr:col>58</xdr:col>
      <xdr:colOff>504825</xdr:colOff>
      <xdr:row>80</xdr:row>
      <xdr:rowOff>0</xdr:rowOff>
    </xdr:to>
    <xdr:sp macro="" textlink="">
      <xdr:nvSpPr>
        <xdr:cNvPr id="7" name="テキスト ボックス 6"/>
        <xdr:cNvSpPr txBox="1"/>
      </xdr:nvSpPr>
      <xdr:spPr>
        <a:xfrm>
          <a:off x="6743699" y="7153275"/>
          <a:ext cx="3705226"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ｺﾞｼｯｸM" panose="020B0600000000000000" pitchFamily="50" charset="-128"/>
              <a:ea typeface="HGPｺﾞｼｯｸM" panose="020B0600000000000000" pitchFamily="50" charset="-128"/>
            </a:rPr>
            <a:t>⇐口座種別（</a:t>
          </a:r>
          <a:r>
            <a:rPr kumimoji="1" lang="en-US" altLang="ja-JP" sz="1200" b="0">
              <a:latin typeface="HGPｺﾞｼｯｸM" panose="020B0600000000000000" pitchFamily="50" charset="-128"/>
              <a:ea typeface="HGPｺﾞｼｯｸM" panose="020B0600000000000000" pitchFamily="50" charset="-128"/>
            </a:rPr>
            <a:t>1</a:t>
          </a:r>
          <a:r>
            <a:rPr kumimoji="1" lang="en-US" altLang="ja-JP" sz="1200" b="0" baseline="0">
              <a:latin typeface="HGPｺﾞｼｯｸM" panose="020B0600000000000000" pitchFamily="50" charset="-128"/>
              <a:ea typeface="HGPｺﾞｼｯｸM" panose="020B0600000000000000" pitchFamily="50" charset="-128"/>
            </a:rPr>
            <a:t> </a:t>
          </a:r>
          <a:r>
            <a:rPr kumimoji="1" lang="ja-JP" altLang="en-US" sz="1200" b="0">
              <a:latin typeface="HGPｺﾞｼｯｸM" panose="020B0600000000000000" pitchFamily="50" charset="-128"/>
              <a:ea typeface="HGPｺﾞｼｯｸM" panose="020B0600000000000000" pitchFamily="50" charset="-128"/>
            </a:rPr>
            <a:t>普通 または </a:t>
          </a:r>
          <a:r>
            <a:rPr kumimoji="1" lang="en-US" altLang="ja-JP" sz="1200" b="0">
              <a:latin typeface="HGPｺﾞｼｯｸM" panose="020B0600000000000000" pitchFamily="50" charset="-128"/>
              <a:ea typeface="HGPｺﾞｼｯｸM" panose="020B0600000000000000" pitchFamily="50" charset="-128"/>
            </a:rPr>
            <a:t>2 </a:t>
          </a:r>
          <a:r>
            <a:rPr kumimoji="1" lang="ja-JP" altLang="en-US" sz="1200" b="0">
              <a:latin typeface="HGPｺﾞｼｯｸM" panose="020B0600000000000000" pitchFamily="50" charset="-128"/>
              <a:ea typeface="HGPｺﾞｼｯｸM" panose="020B0600000000000000" pitchFamily="50" charset="-128"/>
            </a:rPr>
            <a:t>当座）を囲んでください。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235325</xdr:colOff>
      <xdr:row>0</xdr:row>
      <xdr:rowOff>112060</xdr:rowOff>
    </xdr:from>
    <xdr:to>
      <xdr:col>15</xdr:col>
      <xdr:colOff>33617</xdr:colOff>
      <xdr:row>5</xdr:row>
      <xdr:rowOff>145678</xdr:rowOff>
    </xdr:to>
    <xdr:sp macro="" textlink="">
      <xdr:nvSpPr>
        <xdr:cNvPr id="3" name="テキスト ボックス 2"/>
        <xdr:cNvSpPr txBox="1"/>
      </xdr:nvSpPr>
      <xdr:spPr>
        <a:xfrm>
          <a:off x="8292354" y="112060"/>
          <a:ext cx="2532528" cy="17032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游ゴシック" panose="020B0400000000000000" pitchFamily="50" charset="-128"/>
              <a:ea typeface="游ゴシック" panose="020B0400000000000000" pitchFamily="50" charset="-128"/>
            </a:rPr>
            <a:t>このページは，「４預かり保育担当者」の欄について２ページだけでは不足する場合に使用して下さい（２ページの欄で間に合う場合は，入力する必要も印刷･添付する必要もありません）。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3</xdr:col>
      <xdr:colOff>619125</xdr:colOff>
      <xdr:row>1</xdr:row>
      <xdr:rowOff>1295400</xdr:rowOff>
    </xdr:to>
    <xdr:sp macro="" textlink="">
      <xdr:nvSpPr>
        <xdr:cNvPr id="1036" name="Text Box 12"/>
        <xdr:cNvSpPr txBox="1">
          <a:spLocks noChangeArrowheads="1"/>
        </xdr:cNvSpPr>
      </xdr:nvSpPr>
      <xdr:spPr bwMode="auto">
        <a:xfrm>
          <a:off x="104775" y="104775"/>
          <a:ext cx="1600200" cy="1390650"/>
        </a:xfrm>
        <a:prstGeom prst="rect">
          <a:avLst/>
        </a:prstGeom>
        <a:solidFill>
          <a:srgbClr xmlns:mc="http://schemas.openxmlformats.org/markup-compatibility/2006" xmlns:a14="http://schemas.microsoft.com/office/drawing/2010/main" val="FFFF66" mc:Ignorable="a14" a14:legacySpreadsheetColorIndex="47"/>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Ｐゴシック"/>
              <a:ea typeface="ＭＳ Ｐゴシック"/>
            </a:rPr>
            <a:t>実施しなかった場合などは「０」を入力し，空欄がないようにしてください。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127000</xdr:colOff>
      <xdr:row>1</xdr:row>
      <xdr:rowOff>254000</xdr:rowOff>
    </xdr:from>
    <xdr:to>
      <xdr:col>32</xdr:col>
      <xdr:colOff>406400</xdr:colOff>
      <xdr:row>6</xdr:row>
      <xdr:rowOff>152400</xdr:rowOff>
    </xdr:to>
    <xdr:sp macro="" textlink="">
      <xdr:nvSpPr>
        <xdr:cNvPr id="2" name="テキスト ボックス 1"/>
        <xdr:cNvSpPr txBox="1"/>
      </xdr:nvSpPr>
      <xdr:spPr>
        <a:xfrm>
          <a:off x="12979400" y="571500"/>
          <a:ext cx="3213100" cy="157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連携施設設定加算について</a:t>
          </a:r>
          <a:endParaRPr kumimoji="1" lang="en-US" altLang="ja-JP" sz="16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対象となる園のみ記入してください。</a:t>
          </a:r>
          <a:endPar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認定こども園は対象となりませんので，記入の必要はありません。</a:t>
          </a: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139700</xdr:colOff>
      <xdr:row>9</xdr:row>
      <xdr:rowOff>215901</xdr:rowOff>
    </xdr:from>
    <xdr:to>
      <xdr:col>13</xdr:col>
      <xdr:colOff>241300</xdr:colOff>
      <xdr:row>14</xdr:row>
      <xdr:rowOff>63501</xdr:rowOff>
    </xdr:to>
    <xdr:sp macro="" textlink="">
      <xdr:nvSpPr>
        <xdr:cNvPr id="2" name="テキスト ボックス 1"/>
        <xdr:cNvSpPr txBox="1"/>
      </xdr:nvSpPr>
      <xdr:spPr>
        <a:xfrm>
          <a:off x="8178800" y="3492501"/>
          <a:ext cx="3530600" cy="18034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400" b="1">
              <a:solidFill>
                <a:schemeClr val="dk1"/>
              </a:solidFill>
              <a:effectLst/>
              <a:latin typeface="游ゴシック" panose="020B0400000000000000" pitchFamily="50" charset="-128"/>
              <a:ea typeface="游ゴシック" panose="020B0400000000000000" pitchFamily="50" charset="-128"/>
              <a:cs typeface="+mn-cs"/>
            </a:rPr>
            <a:t>「その他の経費」の欄が不足する場合は，適宜，関連する支出をまとめるなどして，収まるように入力してください。</a:t>
          </a:r>
          <a:endParaRPr lang="ja-JP" altLang="ja-JP" sz="1400" b="1">
            <a:effectLst/>
            <a:latin typeface="游ゴシック" panose="020B0400000000000000" pitchFamily="50" charset="-128"/>
            <a:ea typeface="游ゴシック" panose="020B0400000000000000" pitchFamily="50" charset="-128"/>
          </a:endParaRPr>
        </a:p>
        <a:p>
          <a:r>
            <a:rPr kumimoji="1" lang="ja-JP" altLang="ja-JP" sz="1400" b="1">
              <a:solidFill>
                <a:schemeClr val="dk1"/>
              </a:solidFill>
              <a:effectLst/>
              <a:latin typeface="游ゴシック" panose="020B0400000000000000" pitchFamily="50" charset="-128"/>
              <a:ea typeface="游ゴシック" panose="020B0400000000000000" pitchFamily="50" charset="-128"/>
              <a:cs typeface="+mn-cs"/>
            </a:rPr>
            <a:t>（「光熱水費（ガス　･電気･水道･灯油）」と一括りにする等）</a:t>
          </a:r>
          <a:endParaRPr lang="ja-JP" altLang="ja-JP" sz="1400" b="1">
            <a:effectLst/>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572861</xdr:colOff>
      <xdr:row>32</xdr:row>
      <xdr:rowOff>81643</xdr:rowOff>
    </xdr:from>
    <xdr:to>
      <xdr:col>9</xdr:col>
      <xdr:colOff>381000</xdr:colOff>
      <xdr:row>32</xdr:row>
      <xdr:rowOff>85725</xdr:rowOff>
    </xdr:to>
    <xdr:sp macro="" textlink="">
      <xdr:nvSpPr>
        <xdr:cNvPr id="9" name="Line 8"/>
        <xdr:cNvSpPr>
          <a:spLocks noChangeShapeType="1"/>
        </xdr:cNvSpPr>
      </xdr:nvSpPr>
      <xdr:spPr bwMode="auto">
        <a:xfrm flipV="1">
          <a:off x="3675290" y="9865179"/>
          <a:ext cx="3754210" cy="40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45</xdr:row>
      <xdr:rowOff>85725</xdr:rowOff>
    </xdr:from>
    <xdr:to>
      <xdr:col>6</xdr:col>
      <xdr:colOff>0</xdr:colOff>
      <xdr:row>45</xdr:row>
      <xdr:rowOff>85725</xdr:rowOff>
    </xdr:to>
    <xdr:sp macro="" textlink="">
      <xdr:nvSpPr>
        <xdr:cNvPr id="10" name="Line 1"/>
        <xdr:cNvSpPr>
          <a:spLocks noChangeShapeType="1"/>
        </xdr:cNvSpPr>
      </xdr:nvSpPr>
      <xdr:spPr bwMode="auto">
        <a:xfrm>
          <a:off x="3705225" y="10029825"/>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38</xdr:row>
      <xdr:rowOff>0</xdr:rowOff>
    </xdr:from>
    <xdr:to>
      <xdr:col>9</xdr:col>
      <xdr:colOff>676275</xdr:colOff>
      <xdr:row>44</xdr:row>
      <xdr:rowOff>9525</xdr:rowOff>
    </xdr:to>
    <xdr:sp macro="" textlink="">
      <xdr:nvSpPr>
        <xdr:cNvPr id="11" name="Freeform 4"/>
        <xdr:cNvSpPr>
          <a:spLocks/>
        </xdr:cNvSpPr>
      </xdr:nvSpPr>
      <xdr:spPr bwMode="auto">
        <a:xfrm>
          <a:off x="2524125" y="8353425"/>
          <a:ext cx="5191125" cy="1400175"/>
        </a:xfrm>
        <a:custGeom>
          <a:avLst/>
          <a:gdLst>
            <a:gd name="T0" fmla="*/ 2147483647 w 5696"/>
            <a:gd name="T1" fmla="*/ 0 h 1672"/>
            <a:gd name="T2" fmla="*/ 2147483647 w 5696"/>
            <a:gd name="T3" fmla="*/ 1040720550 h 1672"/>
            <a:gd name="T4" fmla="*/ 0 w 5696"/>
            <a:gd name="T5" fmla="*/ 1040720550 h 1672"/>
            <a:gd name="T6" fmla="*/ 0 w 5696"/>
            <a:gd name="T7" fmla="*/ 1253663182 h 167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96" h="1672">
              <a:moveTo>
                <a:pt x="5696" y="0"/>
              </a:moveTo>
              <a:lnTo>
                <a:pt x="5696" y="1388"/>
              </a:lnTo>
              <a:lnTo>
                <a:pt x="0" y="1388"/>
              </a:lnTo>
              <a:lnTo>
                <a:pt x="0" y="1672"/>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41</xdr:row>
      <xdr:rowOff>76200</xdr:rowOff>
    </xdr:from>
    <xdr:to>
      <xdr:col>7</xdr:col>
      <xdr:colOff>990600</xdr:colOff>
      <xdr:row>41</xdr:row>
      <xdr:rowOff>76200</xdr:rowOff>
    </xdr:to>
    <xdr:sp macro="" textlink="">
      <xdr:nvSpPr>
        <xdr:cNvPr id="14" name="Line 12"/>
        <xdr:cNvSpPr>
          <a:spLocks noChangeShapeType="1"/>
        </xdr:cNvSpPr>
      </xdr:nvSpPr>
      <xdr:spPr bwMode="auto">
        <a:xfrm flipV="1">
          <a:off x="3705225" y="920115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300718</xdr:colOff>
      <xdr:row>1</xdr:row>
      <xdr:rowOff>97971</xdr:rowOff>
    </xdr:from>
    <xdr:to>
      <xdr:col>16</xdr:col>
      <xdr:colOff>357868</xdr:colOff>
      <xdr:row>2</xdr:row>
      <xdr:rowOff>216354</xdr:rowOff>
    </xdr:to>
    <xdr:sp macro="" textlink="">
      <xdr:nvSpPr>
        <xdr:cNvPr id="15" name="Text Box 13"/>
        <xdr:cNvSpPr txBox="1">
          <a:spLocks noChangeArrowheads="1"/>
        </xdr:cNvSpPr>
      </xdr:nvSpPr>
      <xdr:spPr bwMode="auto">
        <a:xfrm>
          <a:off x="8709932" y="342900"/>
          <a:ext cx="3458936" cy="363311"/>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FF0000"/>
              </a:solidFill>
              <a:latin typeface="ＭＳ Ｐゴシック"/>
              <a:ea typeface="ＭＳ Ｐゴシック"/>
            </a:rPr>
            <a:t>全て自動入力されます。</a:t>
          </a:r>
        </a:p>
      </xdr:txBody>
    </xdr:sp>
    <xdr:clientData/>
  </xdr:twoCellAnchor>
  <xdr:twoCellAnchor>
    <xdr:from>
      <xdr:col>3</xdr:col>
      <xdr:colOff>489857</xdr:colOff>
      <xdr:row>10</xdr:row>
      <xdr:rowOff>231321</xdr:rowOff>
    </xdr:from>
    <xdr:to>
      <xdr:col>10</xdr:col>
      <xdr:colOff>9525</xdr:colOff>
      <xdr:row>30</xdr:row>
      <xdr:rowOff>167368</xdr:rowOff>
    </xdr:to>
    <xdr:cxnSp macro="">
      <xdr:nvCxnSpPr>
        <xdr:cNvPr id="16" name="カギ線コネクタ 15"/>
        <xdr:cNvCxnSpPr/>
      </xdr:nvCxnSpPr>
      <xdr:spPr>
        <a:xfrm rot="5400000">
          <a:off x="1737632" y="3433082"/>
          <a:ext cx="6753225" cy="5248275"/>
        </a:xfrm>
        <a:prstGeom prst="bentConnector3">
          <a:avLst>
            <a:gd name="adj1" fmla="val 9668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322491</xdr:colOff>
      <xdr:row>36</xdr:row>
      <xdr:rowOff>62593</xdr:rowOff>
    </xdr:from>
    <xdr:to>
      <xdr:col>7</xdr:col>
      <xdr:colOff>1074965</xdr:colOff>
      <xdr:row>36</xdr:row>
      <xdr:rowOff>68036</xdr:rowOff>
    </xdr:to>
    <xdr:sp macro="" textlink="">
      <xdr:nvSpPr>
        <xdr:cNvPr id="17" name="Line 8"/>
        <xdr:cNvSpPr>
          <a:spLocks noChangeShapeType="1"/>
        </xdr:cNvSpPr>
      </xdr:nvSpPr>
      <xdr:spPr bwMode="auto">
        <a:xfrm>
          <a:off x="3424920" y="10771414"/>
          <a:ext cx="3011259" cy="54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5"/>
  <sheetViews>
    <sheetView showGridLines="0" tabSelected="1" view="pageBreakPreview" zoomScale="90" zoomScaleNormal="90" zoomScaleSheetLayoutView="90" workbookViewId="0">
      <selection activeCell="C7" sqref="C7"/>
    </sheetView>
  </sheetViews>
  <sheetFormatPr defaultRowHeight="13.5"/>
  <cols>
    <col min="1" max="1" width="9.25" style="332" customWidth="1"/>
    <col min="2" max="3" width="9.875" style="332" customWidth="1"/>
    <col min="4" max="5" width="13.625" style="332" customWidth="1"/>
    <col min="6" max="6" width="26.75" style="332" customWidth="1"/>
    <col min="7" max="7" width="3" style="332" customWidth="1"/>
    <col min="8" max="8" width="3.25" style="332" customWidth="1"/>
    <col min="9" max="9" width="9.5" style="332" customWidth="1"/>
    <col min="10" max="10" width="26" style="332" customWidth="1"/>
    <col min="11" max="11" width="2.125" style="332" customWidth="1"/>
    <col min="12" max="12" width="3.25" style="332" customWidth="1"/>
    <col min="13" max="13" width="18.75" style="332" customWidth="1"/>
    <col min="14" max="14" width="14.375" style="332" customWidth="1"/>
    <col min="15" max="16384" width="9" style="332"/>
  </cols>
  <sheetData>
    <row r="1" spans="1:16" ht="33.75" customHeight="1">
      <c r="A1" s="454" t="s">
        <v>422</v>
      </c>
      <c r="B1" s="454"/>
      <c r="C1" s="454"/>
      <c r="D1" s="454"/>
      <c r="E1" s="454"/>
      <c r="F1" s="454"/>
      <c r="G1" s="454"/>
      <c r="H1" s="454"/>
      <c r="I1" s="454"/>
      <c r="J1" s="454"/>
      <c r="K1" s="331"/>
      <c r="L1" s="331"/>
      <c r="M1" s="331"/>
      <c r="N1" s="331"/>
      <c r="O1" s="331"/>
      <c r="P1" s="331"/>
    </row>
    <row r="2" spans="1:16">
      <c r="A2" s="333"/>
      <c r="B2" s="331"/>
      <c r="C2" s="331"/>
      <c r="D2" s="331"/>
      <c r="E2" s="331"/>
      <c r="F2" s="331"/>
      <c r="G2" s="331"/>
      <c r="H2" s="331"/>
      <c r="I2" s="331"/>
      <c r="J2" s="331"/>
      <c r="K2" s="331"/>
      <c r="L2" s="331"/>
      <c r="M2" s="331"/>
      <c r="N2" s="331"/>
      <c r="O2" s="331"/>
      <c r="P2" s="331"/>
    </row>
    <row r="3" spans="1:16" ht="14.25">
      <c r="A3" s="334" t="s">
        <v>378</v>
      </c>
      <c r="B3" s="335"/>
      <c r="C3" s="335"/>
      <c r="D3" s="335"/>
      <c r="E3" s="335"/>
      <c r="F3" s="335"/>
      <c r="G3" s="335"/>
      <c r="H3" s="335"/>
      <c r="I3" s="335"/>
      <c r="J3" s="335"/>
      <c r="K3" s="335"/>
      <c r="L3" s="331"/>
      <c r="M3" s="331"/>
      <c r="N3" s="331"/>
      <c r="O3" s="331"/>
      <c r="P3" s="331"/>
    </row>
    <row r="4" spans="1:16" ht="14.25">
      <c r="A4" s="335"/>
      <c r="B4" s="335"/>
      <c r="C4" s="335"/>
      <c r="D4" s="335"/>
      <c r="E4" s="335"/>
      <c r="F4" s="335"/>
      <c r="G4" s="335"/>
      <c r="H4" s="335"/>
      <c r="I4" s="335"/>
      <c r="J4" s="335"/>
      <c r="K4" s="335"/>
      <c r="L4" s="331"/>
      <c r="M4" s="331"/>
      <c r="N4" s="331"/>
      <c r="O4" s="331"/>
      <c r="P4" s="331"/>
    </row>
    <row r="5" spans="1:16" ht="14.25">
      <c r="A5" s="336" t="s">
        <v>379</v>
      </c>
      <c r="B5" s="335" t="s">
        <v>380</v>
      </c>
      <c r="C5" s="335"/>
      <c r="D5" s="335"/>
      <c r="E5" s="335"/>
      <c r="F5" s="335"/>
      <c r="G5" s="335"/>
      <c r="H5" s="335"/>
      <c r="I5" s="335"/>
      <c r="J5" s="335"/>
      <c r="K5" s="335"/>
      <c r="L5" s="331"/>
      <c r="M5" s="331"/>
      <c r="N5" s="331"/>
      <c r="O5" s="331"/>
      <c r="P5" s="331"/>
    </row>
    <row r="6" spans="1:16" ht="15" thickBot="1">
      <c r="A6" s="336"/>
      <c r="B6" s="335"/>
      <c r="C6" s="335"/>
      <c r="D6" s="335"/>
      <c r="E6" s="335"/>
      <c r="F6" s="335"/>
      <c r="G6" s="335"/>
      <c r="H6" s="335"/>
      <c r="I6" s="335"/>
      <c r="J6" s="335"/>
      <c r="K6" s="335"/>
      <c r="L6" s="331"/>
      <c r="M6" s="331"/>
      <c r="N6" s="331"/>
      <c r="O6" s="331"/>
      <c r="P6" s="331"/>
    </row>
    <row r="7" spans="1:16" ht="30" customHeight="1" thickTop="1" thickBot="1">
      <c r="A7" s="336"/>
      <c r="B7" s="335"/>
      <c r="C7" s="337"/>
      <c r="D7" s="335"/>
      <c r="E7" s="335"/>
      <c r="F7" s="335"/>
      <c r="G7" s="335"/>
      <c r="H7" s="335"/>
      <c r="I7" s="335"/>
      <c r="J7" s="335"/>
      <c r="K7" s="335"/>
      <c r="L7" s="331"/>
      <c r="M7" s="331"/>
      <c r="N7" s="331"/>
      <c r="O7" s="331"/>
      <c r="P7" s="331"/>
    </row>
    <row r="8" spans="1:16" ht="15" thickTop="1">
      <c r="A8" s="336"/>
      <c r="B8" s="335"/>
      <c r="C8" s="335"/>
      <c r="D8" s="335"/>
      <c r="E8" s="335"/>
      <c r="F8" s="335"/>
      <c r="G8" s="335"/>
      <c r="H8" s="335"/>
      <c r="I8" s="335"/>
      <c r="J8" s="335"/>
      <c r="K8" s="335"/>
      <c r="L8" s="331"/>
      <c r="M8" s="331"/>
      <c r="N8" s="331"/>
      <c r="O8" s="331"/>
      <c r="P8" s="331"/>
    </row>
    <row r="9" spans="1:16" ht="14.25" customHeight="1">
      <c r="A9" s="336" t="s">
        <v>381</v>
      </c>
      <c r="B9" s="338" t="s">
        <v>382</v>
      </c>
      <c r="C9" s="335"/>
      <c r="D9" s="335"/>
      <c r="E9" s="335"/>
      <c r="F9" s="335"/>
      <c r="G9" s="335"/>
      <c r="H9" s="335"/>
      <c r="I9" s="335"/>
      <c r="J9" s="335"/>
      <c r="K9" s="335"/>
      <c r="L9" s="331"/>
      <c r="M9" s="331"/>
      <c r="N9" s="331"/>
      <c r="O9" s="331"/>
      <c r="P9" s="331"/>
    </row>
    <row r="10" spans="1:16" ht="15" thickBot="1">
      <c r="A10" s="336"/>
      <c r="B10" s="335"/>
      <c r="C10" s="335"/>
      <c r="D10" s="335"/>
      <c r="E10" s="335"/>
      <c r="F10" s="335"/>
      <c r="G10" s="335"/>
      <c r="H10" s="335"/>
      <c r="I10" s="335"/>
      <c r="J10" s="335"/>
      <c r="K10" s="335"/>
      <c r="L10" s="331"/>
      <c r="M10" s="331"/>
      <c r="N10" s="331"/>
      <c r="O10" s="331"/>
      <c r="P10" s="331"/>
    </row>
    <row r="11" spans="1:16" ht="30" customHeight="1" thickTop="1" thickBot="1">
      <c r="A11" s="336"/>
      <c r="B11" s="335"/>
      <c r="C11" s="339" t="s">
        <v>960</v>
      </c>
      <c r="D11" s="335"/>
      <c r="E11" s="335"/>
      <c r="F11" s="335"/>
      <c r="G11" s="335"/>
      <c r="H11" s="335"/>
      <c r="I11" s="335"/>
      <c r="J11" s="335"/>
      <c r="K11" s="335"/>
      <c r="L11" s="340"/>
      <c r="M11" s="331"/>
      <c r="N11" s="331"/>
      <c r="O11" s="331"/>
      <c r="P11" s="331"/>
    </row>
    <row r="12" spans="1:16" ht="15" thickTop="1">
      <c r="A12" s="336"/>
      <c r="B12" s="335"/>
      <c r="C12" s="335"/>
      <c r="D12" s="335"/>
      <c r="E12" s="335"/>
      <c r="F12" s="335"/>
      <c r="G12" s="335"/>
      <c r="H12" s="335"/>
      <c r="I12" s="335"/>
      <c r="J12" s="335"/>
      <c r="K12" s="335"/>
      <c r="L12" s="340"/>
      <c r="M12" s="331"/>
      <c r="N12" s="331"/>
      <c r="O12" s="331"/>
      <c r="P12" s="331"/>
    </row>
    <row r="13" spans="1:16" ht="36.75" customHeight="1">
      <c r="A13" s="336"/>
      <c r="B13" s="455" t="s">
        <v>383</v>
      </c>
      <c r="C13" s="455"/>
      <c r="D13" s="455"/>
      <c r="E13" s="455"/>
      <c r="F13" s="455"/>
      <c r="G13" s="455"/>
      <c r="H13" s="455"/>
      <c r="I13" s="455"/>
      <c r="J13" s="455"/>
      <c r="K13" s="455"/>
      <c r="L13" s="455"/>
      <c r="M13" s="455"/>
      <c r="N13" s="341"/>
      <c r="O13" s="341"/>
      <c r="P13" s="341"/>
    </row>
    <row r="14" spans="1:16" ht="36.75" customHeight="1">
      <c r="A14" s="336"/>
      <c r="B14" s="455"/>
      <c r="C14" s="455"/>
      <c r="D14" s="455"/>
      <c r="E14" s="455"/>
      <c r="F14" s="455"/>
      <c r="G14" s="455"/>
      <c r="H14" s="455"/>
      <c r="I14" s="455"/>
      <c r="J14" s="455"/>
      <c r="K14" s="455"/>
      <c r="L14" s="455"/>
      <c r="M14" s="455"/>
      <c r="N14" s="341"/>
      <c r="O14" s="341"/>
      <c r="P14" s="341"/>
    </row>
    <row r="15" spans="1:16" ht="14.25">
      <c r="A15" s="336"/>
      <c r="B15" s="335"/>
      <c r="C15" s="335"/>
      <c r="D15" s="335"/>
      <c r="E15" s="335"/>
      <c r="F15" s="335"/>
      <c r="G15" s="335"/>
      <c r="H15" s="335"/>
      <c r="I15" s="335"/>
      <c r="J15" s="335"/>
      <c r="K15" s="335"/>
      <c r="L15" s="340"/>
      <c r="M15" s="331"/>
      <c r="N15" s="331"/>
      <c r="O15" s="331"/>
      <c r="P15" s="331"/>
    </row>
    <row r="16" spans="1:16" ht="20.25" customHeight="1">
      <c r="A16" s="342" t="s">
        <v>384</v>
      </c>
      <c r="B16" s="459" t="s">
        <v>606</v>
      </c>
      <c r="C16" s="459"/>
      <c r="D16" s="459"/>
      <c r="E16" s="459"/>
      <c r="F16" s="459"/>
      <c r="G16" s="459"/>
      <c r="H16" s="459"/>
      <c r="I16" s="459"/>
      <c r="J16" s="459"/>
      <c r="K16" s="459"/>
      <c r="L16" s="459"/>
      <c r="M16" s="459"/>
      <c r="N16" s="341"/>
      <c r="O16" s="341"/>
      <c r="P16" s="331"/>
    </row>
    <row r="17" spans="1:17" ht="20.25" customHeight="1">
      <c r="A17" s="342"/>
      <c r="B17" s="403" t="s">
        <v>603</v>
      </c>
      <c r="C17" s="402"/>
      <c r="D17" s="402"/>
      <c r="E17" s="402"/>
      <c r="F17" s="402"/>
      <c r="G17" s="402"/>
      <c r="H17" s="402"/>
      <c r="I17" s="402"/>
      <c r="J17" s="402"/>
      <c r="K17" s="402"/>
      <c r="L17" s="402"/>
      <c r="M17" s="402"/>
      <c r="N17" s="341"/>
      <c r="O17" s="341"/>
      <c r="P17" s="331"/>
    </row>
    <row r="18" spans="1:17" ht="20.25" customHeight="1">
      <c r="A18" s="342"/>
      <c r="B18" s="403"/>
      <c r="C18" s="402"/>
      <c r="D18" s="402"/>
      <c r="E18" s="402"/>
      <c r="F18" s="402"/>
      <c r="G18" s="402"/>
      <c r="H18" s="402"/>
      <c r="I18" s="402"/>
      <c r="J18" s="402"/>
      <c r="K18" s="402"/>
      <c r="L18" s="402"/>
      <c r="M18" s="402"/>
      <c r="N18" s="341"/>
      <c r="O18" s="341"/>
      <c r="P18" s="331"/>
    </row>
    <row r="19" spans="1:17" ht="20.25" customHeight="1">
      <c r="A19" s="342"/>
      <c r="B19" s="402"/>
      <c r="C19" s="402"/>
      <c r="D19" s="402"/>
      <c r="E19" s="402"/>
      <c r="F19" s="402"/>
      <c r="G19" s="402"/>
      <c r="H19" s="402"/>
      <c r="I19" s="402"/>
      <c r="J19" s="402"/>
      <c r="K19" s="402"/>
      <c r="L19" s="402"/>
      <c r="M19" s="402"/>
      <c r="N19" s="341"/>
      <c r="O19" s="341"/>
      <c r="P19" s="331"/>
    </row>
    <row r="20" spans="1:17" ht="20.25" customHeight="1">
      <c r="A20" s="342"/>
      <c r="B20" s="402"/>
      <c r="C20" s="402"/>
      <c r="D20" s="402"/>
      <c r="E20" s="402"/>
      <c r="F20" s="402"/>
      <c r="G20" s="402"/>
      <c r="H20" s="402"/>
      <c r="I20" s="402"/>
      <c r="J20" s="402"/>
      <c r="K20" s="402"/>
      <c r="L20" s="402"/>
      <c r="M20" s="402"/>
      <c r="N20" s="341"/>
      <c r="O20" s="341"/>
      <c r="P20" s="331"/>
    </row>
    <row r="21" spans="1:17" ht="20.25" customHeight="1">
      <c r="A21" s="336"/>
      <c r="B21" s="335"/>
      <c r="C21" s="335"/>
      <c r="D21" s="335"/>
      <c r="E21" s="335"/>
      <c r="F21" s="335"/>
      <c r="G21" s="335"/>
      <c r="H21" s="335"/>
      <c r="I21" s="335"/>
      <c r="J21" s="335"/>
      <c r="K21" s="335"/>
      <c r="L21" s="340"/>
      <c r="M21" s="331"/>
      <c r="N21" s="331"/>
      <c r="O21" s="331"/>
      <c r="P21" s="331"/>
    </row>
    <row r="22" spans="1:17" ht="22.5" customHeight="1">
      <c r="A22" s="336"/>
      <c r="B22" s="459" t="s">
        <v>875</v>
      </c>
      <c r="C22" s="459"/>
      <c r="D22" s="459"/>
      <c r="E22" s="459"/>
      <c r="F22" s="459"/>
      <c r="G22" s="459"/>
      <c r="H22" s="459"/>
      <c r="I22" s="459"/>
      <c r="J22" s="459"/>
      <c r="K22" s="459"/>
      <c r="L22" s="459"/>
      <c r="M22" s="459"/>
      <c r="N22" s="331"/>
      <c r="O22" s="331"/>
      <c r="P22" s="331"/>
    </row>
    <row r="23" spans="1:17" ht="22.5" customHeight="1">
      <c r="A23" s="336"/>
      <c r="B23" s="459"/>
      <c r="C23" s="459"/>
      <c r="D23" s="459"/>
      <c r="E23" s="459"/>
      <c r="F23" s="459"/>
      <c r="G23" s="459"/>
      <c r="H23" s="459"/>
      <c r="I23" s="459"/>
      <c r="J23" s="459"/>
      <c r="K23" s="459"/>
      <c r="L23" s="459"/>
      <c r="M23" s="459"/>
      <c r="N23" s="331"/>
      <c r="O23" s="331"/>
      <c r="P23" s="331"/>
    </row>
    <row r="24" spans="1:17" ht="20.25" customHeight="1">
      <c r="A24" s="336"/>
      <c r="B24" s="335"/>
      <c r="C24" s="335"/>
      <c r="D24" s="335"/>
      <c r="E24" s="335"/>
      <c r="F24" s="335"/>
      <c r="G24" s="335"/>
      <c r="H24" s="335"/>
      <c r="I24" s="335"/>
      <c r="J24" s="335"/>
      <c r="K24" s="335"/>
      <c r="L24" s="340"/>
      <c r="M24" s="331"/>
      <c r="N24" s="331"/>
      <c r="O24" s="331"/>
      <c r="P24" s="331"/>
    </row>
    <row r="25" spans="1:17" ht="33" customHeight="1">
      <c r="A25" s="342" t="s">
        <v>385</v>
      </c>
      <c r="B25" s="460" t="s">
        <v>604</v>
      </c>
      <c r="C25" s="460"/>
      <c r="D25" s="460"/>
      <c r="E25" s="460"/>
      <c r="F25" s="460"/>
      <c r="G25" s="460"/>
      <c r="H25" s="460"/>
      <c r="I25" s="460"/>
      <c r="J25" s="460"/>
      <c r="K25" s="460"/>
      <c r="L25" s="460"/>
      <c r="M25" s="460"/>
      <c r="N25" s="331"/>
      <c r="O25" s="331"/>
      <c r="P25" s="331"/>
    </row>
    <row r="26" spans="1:17" ht="54" customHeight="1">
      <c r="A26" s="336"/>
      <c r="B26" s="456" t="s">
        <v>605</v>
      </c>
      <c r="C26" s="457"/>
      <c r="D26" s="457"/>
      <c r="E26" s="457"/>
      <c r="F26" s="457"/>
      <c r="G26" s="457"/>
      <c r="H26" s="457"/>
      <c r="I26" s="457"/>
      <c r="J26" s="457"/>
      <c r="K26" s="457"/>
      <c r="L26" s="457"/>
      <c r="M26" s="457"/>
      <c r="N26" s="331"/>
      <c r="O26" s="331"/>
      <c r="P26" s="331"/>
    </row>
    <row r="27" spans="1:17">
      <c r="A27" s="343"/>
      <c r="B27" s="344"/>
      <c r="C27" s="344"/>
      <c r="D27" s="344"/>
      <c r="E27" s="344"/>
      <c r="F27" s="344"/>
      <c r="G27" s="344"/>
      <c r="H27" s="344"/>
      <c r="I27" s="344"/>
      <c r="J27" s="344"/>
      <c r="K27" s="331"/>
      <c r="L27" s="331"/>
      <c r="M27" s="331"/>
      <c r="N27" s="331"/>
      <c r="O27" s="331"/>
      <c r="P27" s="331"/>
    </row>
    <row r="28" spans="1:17" s="347" customFormat="1">
      <c r="A28" s="458" t="s">
        <v>386</v>
      </c>
      <c r="B28" s="458"/>
      <c r="C28" s="458"/>
      <c r="D28" s="458"/>
      <c r="E28" s="458"/>
      <c r="F28" s="345"/>
      <c r="G28" s="345"/>
      <c r="H28" s="345"/>
      <c r="I28" s="458" t="s">
        <v>387</v>
      </c>
      <c r="J28" s="458"/>
      <c r="K28" s="458"/>
      <c r="L28" s="458"/>
      <c r="M28" s="458"/>
      <c r="N28" s="345"/>
      <c r="O28" s="345"/>
      <c r="P28" s="345"/>
      <c r="Q28" s="346"/>
    </row>
    <row r="29" spans="1:17" s="347" customFormat="1">
      <c r="A29" s="348">
        <v>11105</v>
      </c>
      <c r="B29" s="461" t="s">
        <v>388</v>
      </c>
      <c r="C29" s="461"/>
      <c r="D29" s="461"/>
      <c r="E29" s="461"/>
      <c r="F29" s="345"/>
      <c r="G29" s="345"/>
      <c r="H29" s="345"/>
      <c r="I29" s="348">
        <v>11117</v>
      </c>
      <c r="J29" s="450" t="s">
        <v>624</v>
      </c>
      <c r="K29" s="451"/>
      <c r="L29" s="451"/>
      <c r="M29" s="452"/>
      <c r="N29" s="345"/>
      <c r="O29" s="345"/>
      <c r="P29" s="345"/>
      <c r="Q29" s="346"/>
    </row>
    <row r="30" spans="1:17" s="347" customFormat="1">
      <c r="A30" s="348">
        <v>11106</v>
      </c>
      <c r="B30" s="461" t="s">
        <v>389</v>
      </c>
      <c r="C30" s="461"/>
      <c r="D30" s="461"/>
      <c r="E30" s="461"/>
      <c r="F30" s="345"/>
      <c r="G30" s="345"/>
      <c r="H30" s="345"/>
      <c r="I30" s="348">
        <v>11122</v>
      </c>
      <c r="J30" s="450" t="s">
        <v>625</v>
      </c>
      <c r="K30" s="451"/>
      <c r="L30" s="451"/>
      <c r="M30" s="452"/>
      <c r="N30" s="345"/>
      <c r="O30" s="345"/>
      <c r="P30" s="345"/>
      <c r="Q30" s="346"/>
    </row>
    <row r="31" spans="1:17" s="347" customFormat="1">
      <c r="A31" s="348">
        <v>11110</v>
      </c>
      <c r="B31" s="461" t="s">
        <v>390</v>
      </c>
      <c r="C31" s="461"/>
      <c r="D31" s="461"/>
      <c r="E31" s="461"/>
      <c r="F31" s="345"/>
      <c r="G31" s="345"/>
      <c r="H31" s="345"/>
      <c r="I31" s="348">
        <v>11135</v>
      </c>
      <c r="J31" s="450" t="s">
        <v>626</v>
      </c>
      <c r="K31" s="451"/>
      <c r="L31" s="451"/>
      <c r="M31" s="452"/>
      <c r="N31" s="345"/>
      <c r="O31" s="345"/>
      <c r="P31" s="345"/>
      <c r="Q31" s="346"/>
    </row>
    <row r="32" spans="1:17" s="347" customFormat="1">
      <c r="A32" s="348">
        <v>11111</v>
      </c>
      <c r="B32" s="461" t="s">
        <v>391</v>
      </c>
      <c r="C32" s="461"/>
      <c r="D32" s="461"/>
      <c r="E32" s="461"/>
      <c r="F32" s="345"/>
      <c r="G32" s="345"/>
      <c r="H32" s="345"/>
      <c r="I32" s="348">
        <v>11136</v>
      </c>
      <c r="J32" s="450" t="s">
        <v>627</v>
      </c>
      <c r="K32" s="451"/>
      <c r="L32" s="451"/>
      <c r="M32" s="452"/>
      <c r="N32" s="345"/>
      <c r="O32" s="345"/>
      <c r="P32" s="345"/>
      <c r="Q32" s="346"/>
    </row>
    <row r="33" spans="1:17" s="347" customFormat="1">
      <c r="A33" s="348">
        <v>11129</v>
      </c>
      <c r="B33" s="461" t="s">
        <v>393</v>
      </c>
      <c r="C33" s="461"/>
      <c r="D33" s="461"/>
      <c r="E33" s="461"/>
      <c r="F33" s="345"/>
      <c r="G33" s="345"/>
      <c r="H33" s="345"/>
      <c r="I33" s="348">
        <v>11137</v>
      </c>
      <c r="J33" s="427" t="s">
        <v>885</v>
      </c>
      <c r="K33" s="428"/>
      <c r="L33" s="428"/>
      <c r="M33" s="429"/>
      <c r="N33" s="345"/>
      <c r="O33" s="345"/>
      <c r="P33" s="345"/>
      <c r="Q33" s="346"/>
    </row>
    <row r="34" spans="1:17" s="347" customFormat="1">
      <c r="A34" s="349">
        <v>11133</v>
      </c>
      <c r="B34" s="461" t="s">
        <v>607</v>
      </c>
      <c r="C34" s="461"/>
      <c r="D34" s="461"/>
      <c r="E34" s="461"/>
      <c r="F34" s="345"/>
      <c r="G34" s="345"/>
      <c r="H34" s="345"/>
      <c r="I34" s="348">
        <v>11138</v>
      </c>
      <c r="J34" s="427" t="s">
        <v>886</v>
      </c>
      <c r="K34" s="428"/>
      <c r="L34" s="428"/>
      <c r="M34" s="429"/>
      <c r="N34" s="345"/>
      <c r="O34" s="345"/>
      <c r="P34" s="345"/>
      <c r="Q34" s="346"/>
    </row>
    <row r="35" spans="1:17" s="347" customFormat="1">
      <c r="A35" s="349">
        <v>11134</v>
      </c>
      <c r="B35" s="461" t="s">
        <v>395</v>
      </c>
      <c r="C35" s="461"/>
      <c r="D35" s="461"/>
      <c r="E35" s="461"/>
      <c r="F35" s="345"/>
      <c r="G35" s="345"/>
      <c r="H35" s="345"/>
      <c r="I35" s="348">
        <v>11139</v>
      </c>
      <c r="J35" s="427" t="s">
        <v>887</v>
      </c>
      <c r="K35" s="428"/>
      <c r="L35" s="428"/>
      <c r="M35" s="429"/>
      <c r="N35" s="345"/>
      <c r="O35" s="345"/>
      <c r="P35" s="345"/>
      <c r="Q35" s="346"/>
    </row>
    <row r="36" spans="1:17" s="347" customFormat="1">
      <c r="A36" s="348">
        <v>11205</v>
      </c>
      <c r="B36" s="461" t="s">
        <v>608</v>
      </c>
      <c r="C36" s="461"/>
      <c r="D36" s="461"/>
      <c r="E36" s="461"/>
      <c r="F36" s="345"/>
      <c r="G36" s="345"/>
      <c r="H36" s="345"/>
      <c r="I36" s="348">
        <v>11140</v>
      </c>
      <c r="J36" s="427" t="s">
        <v>888</v>
      </c>
      <c r="K36" s="428"/>
      <c r="L36" s="428"/>
      <c r="M36" s="429"/>
      <c r="N36" s="345"/>
      <c r="O36" s="345"/>
      <c r="P36" s="345"/>
      <c r="Q36" s="346"/>
    </row>
    <row r="37" spans="1:17" s="347" customFormat="1">
      <c r="A37" s="348">
        <v>11207</v>
      </c>
      <c r="B37" s="461" t="s">
        <v>397</v>
      </c>
      <c r="C37" s="461"/>
      <c r="D37" s="461"/>
      <c r="E37" s="461"/>
      <c r="F37" s="345"/>
      <c r="G37" s="345"/>
      <c r="H37" s="345"/>
      <c r="I37" s="348">
        <v>11209</v>
      </c>
      <c r="J37" s="450" t="s">
        <v>628</v>
      </c>
      <c r="K37" s="451"/>
      <c r="L37" s="451"/>
      <c r="M37" s="452"/>
      <c r="N37" s="345"/>
      <c r="O37" s="345"/>
      <c r="P37" s="345"/>
      <c r="Q37" s="346"/>
    </row>
    <row r="38" spans="1:17" s="347" customFormat="1">
      <c r="A38" s="348">
        <v>11208</v>
      </c>
      <c r="B38" s="461" t="s">
        <v>609</v>
      </c>
      <c r="C38" s="461"/>
      <c r="D38" s="461"/>
      <c r="E38" s="461"/>
      <c r="F38" s="345"/>
      <c r="G38" s="345"/>
      <c r="H38" s="345"/>
      <c r="I38" s="348">
        <v>11222</v>
      </c>
      <c r="J38" s="450" t="s">
        <v>629</v>
      </c>
      <c r="K38" s="451"/>
      <c r="L38" s="451"/>
      <c r="M38" s="452"/>
      <c r="N38" s="345"/>
      <c r="O38" s="345"/>
      <c r="P38" s="345"/>
      <c r="Q38" s="346"/>
    </row>
    <row r="39" spans="1:17" s="347" customFormat="1">
      <c r="A39" s="350">
        <v>11212</v>
      </c>
      <c r="B39" s="453" t="s">
        <v>399</v>
      </c>
      <c r="C39" s="453"/>
      <c r="D39" s="453"/>
      <c r="E39" s="453"/>
      <c r="F39" s="345"/>
      <c r="G39" s="345"/>
      <c r="H39" s="345"/>
      <c r="I39" s="348">
        <v>11224</v>
      </c>
      <c r="J39" s="450" t="s">
        <v>630</v>
      </c>
      <c r="K39" s="451"/>
      <c r="L39" s="451"/>
      <c r="M39" s="452"/>
      <c r="N39" s="345"/>
      <c r="O39" s="345"/>
      <c r="P39" s="345"/>
      <c r="Q39" s="346"/>
    </row>
    <row r="40" spans="1:17" s="347" customFormat="1">
      <c r="A40" s="350">
        <v>11218</v>
      </c>
      <c r="B40" s="453" t="s">
        <v>610</v>
      </c>
      <c r="C40" s="453"/>
      <c r="D40" s="453"/>
      <c r="E40" s="453"/>
      <c r="F40" s="345"/>
      <c r="G40" s="345"/>
      <c r="H40" s="345"/>
      <c r="I40" s="348">
        <v>11225</v>
      </c>
      <c r="J40" s="450" t="s">
        <v>631</v>
      </c>
      <c r="K40" s="451"/>
      <c r="L40" s="451"/>
      <c r="M40" s="452"/>
      <c r="N40" s="345"/>
      <c r="O40" s="345"/>
      <c r="P40" s="345"/>
      <c r="Q40" s="346"/>
    </row>
    <row r="41" spans="1:17" s="347" customFormat="1">
      <c r="A41" s="350">
        <v>11221</v>
      </c>
      <c r="B41" s="453" t="s">
        <v>611</v>
      </c>
      <c r="C41" s="453"/>
      <c r="D41" s="453"/>
      <c r="E41" s="453"/>
      <c r="F41" s="345"/>
      <c r="G41" s="345"/>
      <c r="H41" s="345"/>
      <c r="I41" s="348">
        <v>11226</v>
      </c>
      <c r="J41" s="450" t="s">
        <v>632</v>
      </c>
      <c r="K41" s="451"/>
      <c r="L41" s="451"/>
      <c r="M41" s="452"/>
      <c r="N41" s="345"/>
      <c r="O41" s="345"/>
      <c r="P41" s="345"/>
      <c r="Q41" s="346"/>
    </row>
    <row r="42" spans="1:17" s="347" customFormat="1">
      <c r="A42" s="350">
        <v>11306</v>
      </c>
      <c r="B42" s="453" t="s">
        <v>612</v>
      </c>
      <c r="C42" s="453"/>
      <c r="D42" s="453"/>
      <c r="E42" s="453"/>
      <c r="F42" s="345"/>
      <c r="G42" s="345"/>
      <c r="H42" s="345"/>
      <c r="I42" s="348">
        <v>11227</v>
      </c>
      <c r="J42" s="427" t="s">
        <v>893</v>
      </c>
      <c r="K42" s="428"/>
      <c r="L42" s="428"/>
      <c r="M42" s="429"/>
      <c r="N42" s="345"/>
      <c r="O42" s="345"/>
      <c r="P42" s="345"/>
      <c r="Q42" s="346"/>
    </row>
    <row r="43" spans="1:17" s="347" customFormat="1">
      <c r="A43" s="350">
        <v>11401</v>
      </c>
      <c r="B43" s="453" t="s">
        <v>404</v>
      </c>
      <c r="C43" s="453"/>
      <c r="D43" s="453"/>
      <c r="E43" s="453"/>
      <c r="F43" s="345"/>
      <c r="G43" s="345"/>
      <c r="H43" s="345"/>
      <c r="I43" s="348">
        <v>11228</v>
      </c>
      <c r="J43" s="427" t="s">
        <v>894</v>
      </c>
      <c r="K43" s="428"/>
      <c r="L43" s="428"/>
      <c r="M43" s="429"/>
      <c r="N43" s="345"/>
      <c r="O43" s="345"/>
      <c r="P43" s="345"/>
      <c r="Q43" s="346"/>
    </row>
    <row r="44" spans="1:17" s="347" customFormat="1">
      <c r="A44" s="350">
        <v>11403</v>
      </c>
      <c r="B44" s="453" t="s">
        <v>613</v>
      </c>
      <c r="C44" s="453"/>
      <c r="D44" s="453"/>
      <c r="E44" s="453"/>
      <c r="F44" s="345"/>
      <c r="G44" s="345"/>
      <c r="H44" s="345"/>
      <c r="I44" s="348">
        <v>11229</v>
      </c>
      <c r="J44" s="427" t="s">
        <v>895</v>
      </c>
      <c r="K44" s="428"/>
      <c r="L44" s="428"/>
      <c r="M44" s="429"/>
      <c r="N44" s="345"/>
      <c r="O44" s="345"/>
      <c r="P44" s="345"/>
      <c r="Q44" s="346"/>
    </row>
    <row r="45" spans="1:17" s="347" customFormat="1">
      <c r="A45" s="350">
        <v>11404</v>
      </c>
      <c r="B45" s="453" t="s">
        <v>614</v>
      </c>
      <c r="C45" s="453"/>
      <c r="D45" s="453"/>
      <c r="E45" s="453"/>
      <c r="F45" s="345"/>
      <c r="G45" s="345"/>
      <c r="H45" s="345"/>
      <c r="I45" s="349">
        <v>11301</v>
      </c>
      <c r="J45" s="450" t="s">
        <v>633</v>
      </c>
      <c r="K45" s="451"/>
      <c r="L45" s="451"/>
      <c r="M45" s="452"/>
      <c r="N45" s="345"/>
      <c r="O45" s="345"/>
      <c r="P45" s="345"/>
      <c r="Q45" s="346"/>
    </row>
    <row r="46" spans="1:17" s="347" customFormat="1">
      <c r="A46" s="350">
        <v>11405</v>
      </c>
      <c r="B46" s="453" t="s">
        <v>615</v>
      </c>
      <c r="C46" s="453"/>
      <c r="D46" s="453"/>
      <c r="E46" s="453"/>
      <c r="F46" s="345"/>
      <c r="G46" s="345"/>
      <c r="H46" s="345"/>
      <c r="I46" s="349">
        <v>11311</v>
      </c>
      <c r="J46" s="450" t="s">
        <v>634</v>
      </c>
      <c r="K46" s="451"/>
      <c r="L46" s="451"/>
      <c r="M46" s="452"/>
      <c r="N46" s="345"/>
      <c r="O46" s="345"/>
      <c r="P46" s="345"/>
      <c r="Q46" s="346"/>
    </row>
    <row r="47" spans="1:17" s="347" customFormat="1">
      <c r="A47" s="350">
        <v>11411</v>
      </c>
      <c r="B47" s="453" t="s">
        <v>408</v>
      </c>
      <c r="C47" s="453"/>
      <c r="D47" s="453"/>
      <c r="E47" s="453"/>
      <c r="F47" s="345"/>
      <c r="G47" s="345"/>
      <c r="H47" s="345"/>
      <c r="I47" s="349">
        <v>11316</v>
      </c>
      <c r="J47" s="450" t="s">
        <v>635</v>
      </c>
      <c r="K47" s="451"/>
      <c r="L47" s="451"/>
      <c r="M47" s="452"/>
      <c r="N47" s="345"/>
      <c r="O47" s="345"/>
      <c r="P47" s="345"/>
      <c r="Q47" s="346"/>
    </row>
    <row r="48" spans="1:17" s="347" customFormat="1">
      <c r="A48" s="350">
        <v>11414</v>
      </c>
      <c r="B48" s="453" t="s">
        <v>616</v>
      </c>
      <c r="C48" s="453"/>
      <c r="D48" s="453"/>
      <c r="E48" s="453"/>
      <c r="F48" s="345"/>
      <c r="G48" s="345"/>
      <c r="H48" s="345"/>
      <c r="I48" s="348">
        <v>11317</v>
      </c>
      <c r="J48" s="450" t="s">
        <v>636</v>
      </c>
      <c r="K48" s="451"/>
      <c r="L48" s="451"/>
      <c r="M48" s="452"/>
      <c r="N48" s="345"/>
      <c r="O48" s="345"/>
      <c r="P48" s="345"/>
      <c r="Q48" s="346"/>
    </row>
    <row r="49" spans="1:17" s="347" customFormat="1">
      <c r="A49" s="350">
        <v>11415</v>
      </c>
      <c r="B49" s="453" t="s">
        <v>617</v>
      </c>
      <c r="C49" s="453"/>
      <c r="D49" s="453"/>
      <c r="E49" s="453"/>
      <c r="F49" s="345"/>
      <c r="G49" s="345"/>
      <c r="H49" s="345"/>
      <c r="I49" s="348">
        <v>11318</v>
      </c>
      <c r="J49" s="450" t="s">
        <v>637</v>
      </c>
      <c r="K49" s="451"/>
      <c r="L49" s="451"/>
      <c r="M49" s="452"/>
      <c r="N49" s="345"/>
      <c r="O49" s="345"/>
      <c r="P49" s="345"/>
      <c r="Q49" s="346"/>
    </row>
    <row r="50" spans="1:17" s="347" customFormat="1">
      <c r="A50" s="350">
        <v>11416</v>
      </c>
      <c r="B50" s="453" t="s">
        <v>618</v>
      </c>
      <c r="C50" s="453"/>
      <c r="D50" s="453"/>
      <c r="E50" s="453"/>
      <c r="F50" s="345"/>
      <c r="G50" s="345"/>
      <c r="H50" s="345"/>
      <c r="I50" s="348">
        <v>11319</v>
      </c>
      <c r="J50" s="450" t="s">
        <v>638</v>
      </c>
      <c r="K50" s="451"/>
      <c r="L50" s="451"/>
      <c r="M50" s="452"/>
      <c r="N50" s="345"/>
      <c r="O50" s="345"/>
      <c r="P50" s="345"/>
      <c r="Q50" s="346"/>
    </row>
    <row r="51" spans="1:17" s="347" customFormat="1">
      <c r="A51" s="350">
        <v>11421</v>
      </c>
      <c r="B51" s="453" t="s">
        <v>619</v>
      </c>
      <c r="C51" s="453"/>
      <c r="D51" s="453"/>
      <c r="E51" s="453"/>
      <c r="F51" s="345"/>
      <c r="G51" s="345"/>
      <c r="H51" s="345"/>
      <c r="I51" s="348">
        <v>11320</v>
      </c>
      <c r="J51" s="427" t="s">
        <v>902</v>
      </c>
      <c r="K51" s="428"/>
      <c r="L51" s="428"/>
      <c r="M51" s="429"/>
      <c r="N51" s="345"/>
      <c r="O51" s="345"/>
      <c r="P51" s="345"/>
      <c r="Q51" s="346"/>
    </row>
    <row r="52" spans="1:17" s="347" customFormat="1">
      <c r="A52" s="350">
        <v>11509</v>
      </c>
      <c r="B52" s="453" t="s">
        <v>620</v>
      </c>
      <c r="C52" s="453"/>
      <c r="D52" s="453"/>
      <c r="E52" s="453"/>
      <c r="F52" s="345"/>
      <c r="G52" s="345"/>
      <c r="H52" s="345"/>
      <c r="I52" s="348">
        <v>11406</v>
      </c>
      <c r="J52" s="450" t="s">
        <v>639</v>
      </c>
      <c r="K52" s="451"/>
      <c r="L52" s="451"/>
      <c r="M52" s="452"/>
      <c r="N52" s="345"/>
      <c r="O52" s="345"/>
      <c r="P52" s="345"/>
      <c r="Q52" s="346"/>
    </row>
    <row r="53" spans="1:17" s="347" customFormat="1">
      <c r="A53" s="350">
        <v>11510</v>
      </c>
      <c r="B53" s="453" t="s">
        <v>621</v>
      </c>
      <c r="C53" s="453"/>
      <c r="D53" s="453"/>
      <c r="E53" s="453"/>
      <c r="F53" s="345"/>
      <c r="G53" s="345"/>
      <c r="H53" s="345"/>
      <c r="I53" s="348">
        <v>11408</v>
      </c>
      <c r="J53" s="450" t="s">
        <v>640</v>
      </c>
      <c r="K53" s="451"/>
      <c r="L53" s="451"/>
      <c r="M53" s="452"/>
      <c r="N53" s="345"/>
      <c r="O53" s="345"/>
      <c r="P53" s="345"/>
      <c r="Q53" s="346"/>
    </row>
    <row r="54" spans="1:17" s="347" customFormat="1">
      <c r="A54" s="350">
        <v>11520</v>
      </c>
      <c r="B54" s="453" t="s">
        <v>622</v>
      </c>
      <c r="C54" s="453"/>
      <c r="D54" s="453"/>
      <c r="E54" s="453"/>
      <c r="F54" s="345"/>
      <c r="G54" s="345"/>
      <c r="H54" s="345"/>
      <c r="I54" s="348">
        <v>11412</v>
      </c>
      <c r="J54" s="450" t="s">
        <v>641</v>
      </c>
      <c r="K54" s="451"/>
      <c r="L54" s="451"/>
      <c r="M54" s="452"/>
      <c r="N54" s="345"/>
      <c r="O54" s="345"/>
      <c r="P54" s="345"/>
      <c r="Q54" s="346"/>
    </row>
    <row r="55" spans="1:17" s="347" customFormat="1">
      <c r="A55" s="350">
        <v>11521</v>
      </c>
      <c r="B55" s="453" t="s">
        <v>419</v>
      </c>
      <c r="C55" s="453"/>
      <c r="D55" s="453"/>
      <c r="E55" s="453"/>
      <c r="F55" s="345"/>
      <c r="G55" s="345"/>
      <c r="H55" s="345"/>
      <c r="I55" s="348">
        <v>11424</v>
      </c>
      <c r="J55" s="450" t="s">
        <v>642</v>
      </c>
      <c r="K55" s="451"/>
      <c r="L55" s="451"/>
      <c r="M55" s="452"/>
      <c r="N55" s="345"/>
      <c r="O55" s="345"/>
      <c r="P55" s="345"/>
      <c r="Q55" s="346"/>
    </row>
    <row r="56" spans="1:17" s="347" customFormat="1">
      <c r="A56" s="350">
        <v>11522</v>
      </c>
      <c r="B56" s="453" t="s">
        <v>623</v>
      </c>
      <c r="C56" s="453"/>
      <c r="D56" s="453"/>
      <c r="E56" s="453"/>
      <c r="F56" s="345"/>
      <c r="G56" s="345"/>
      <c r="H56" s="345"/>
      <c r="I56" s="348">
        <v>11425</v>
      </c>
      <c r="J56" s="450" t="s">
        <v>643</v>
      </c>
      <c r="K56" s="451"/>
      <c r="L56" s="451"/>
      <c r="M56" s="452"/>
      <c r="N56" s="345"/>
      <c r="O56" s="345"/>
      <c r="P56" s="345"/>
      <c r="Q56" s="346"/>
    </row>
    <row r="57" spans="1:17" s="347" customFormat="1">
      <c r="A57" s="352"/>
      <c r="B57" s="345"/>
      <c r="C57" s="345"/>
      <c r="D57" s="345"/>
      <c r="E57" s="353"/>
      <c r="F57" s="345"/>
      <c r="G57" s="345"/>
      <c r="H57" s="345"/>
      <c r="I57" s="348">
        <v>11426</v>
      </c>
      <c r="J57" s="464" t="s">
        <v>961</v>
      </c>
      <c r="K57" s="465"/>
      <c r="L57" s="465"/>
      <c r="M57" s="466"/>
      <c r="N57" s="345"/>
      <c r="O57" s="345"/>
      <c r="P57" s="345"/>
      <c r="Q57" s="346"/>
    </row>
    <row r="58" spans="1:17" s="347" customFormat="1">
      <c r="A58" s="425" t="s">
        <v>421</v>
      </c>
      <c r="B58" s="426"/>
      <c r="C58" s="426"/>
      <c r="D58" s="426"/>
      <c r="E58" s="449"/>
      <c r="F58"/>
      <c r="I58" s="348">
        <v>11526</v>
      </c>
      <c r="J58" s="450" t="s">
        <v>644</v>
      </c>
      <c r="K58" s="451"/>
      <c r="L58" s="451"/>
      <c r="M58" s="452"/>
      <c r="N58" s="345"/>
      <c r="O58" s="345"/>
      <c r="P58" s="345"/>
      <c r="Q58" s="346"/>
    </row>
    <row r="59" spans="1:17" s="347" customFormat="1">
      <c r="A59" s="350">
        <v>71101</v>
      </c>
      <c r="B59" s="462" t="s">
        <v>520</v>
      </c>
      <c r="C59" s="463"/>
      <c r="D59" s="467" t="s">
        <v>646</v>
      </c>
      <c r="E59" s="468"/>
      <c r="F59"/>
      <c r="I59" s="348">
        <v>11527</v>
      </c>
      <c r="J59" s="450" t="s">
        <v>645</v>
      </c>
      <c r="K59" s="451"/>
      <c r="L59" s="451"/>
      <c r="M59" s="452"/>
      <c r="N59" s="345"/>
      <c r="O59" s="345"/>
      <c r="P59" s="345"/>
      <c r="Q59" s="346"/>
    </row>
    <row r="60" spans="1:17" s="347" customFormat="1">
      <c r="A60" s="350">
        <v>71102</v>
      </c>
      <c r="B60" s="462" t="s">
        <v>520</v>
      </c>
      <c r="C60" s="463"/>
      <c r="D60" s="467" t="s">
        <v>647</v>
      </c>
      <c r="E60" s="468"/>
      <c r="F60"/>
      <c r="I60" s="348">
        <v>11662</v>
      </c>
      <c r="J60" s="450" t="s">
        <v>907</v>
      </c>
      <c r="K60" s="451"/>
      <c r="L60" s="451"/>
      <c r="M60" s="452"/>
      <c r="N60" s="345"/>
      <c r="O60" s="345"/>
      <c r="P60" s="345"/>
      <c r="Q60" s="346"/>
    </row>
    <row r="61" spans="1:17" s="347" customFormat="1">
      <c r="A61" s="350">
        <v>71103</v>
      </c>
      <c r="B61" s="462" t="s">
        <v>520</v>
      </c>
      <c r="C61" s="463"/>
      <c r="D61" s="467" t="s">
        <v>648</v>
      </c>
      <c r="E61" s="468"/>
      <c r="F61"/>
      <c r="I61" s="351"/>
      <c r="J61" s="345"/>
      <c r="K61" s="345"/>
      <c r="L61" s="345"/>
      <c r="M61" s="351"/>
      <c r="N61" s="345"/>
      <c r="O61" s="345"/>
      <c r="P61" s="345"/>
      <c r="Q61" s="346"/>
    </row>
    <row r="62" spans="1:17" s="347" customFormat="1">
      <c r="A62" s="350">
        <v>71104</v>
      </c>
      <c r="B62" s="462" t="s">
        <v>520</v>
      </c>
      <c r="C62" s="463"/>
      <c r="D62" s="467" t="s">
        <v>649</v>
      </c>
      <c r="E62" s="468"/>
      <c r="F62"/>
      <c r="I62" s="351"/>
      <c r="J62"/>
      <c r="K62"/>
      <c r="L62" s="345"/>
      <c r="M62" s="351"/>
      <c r="N62" s="345"/>
      <c r="O62" s="345"/>
      <c r="P62" s="345"/>
      <c r="Q62" s="346"/>
    </row>
    <row r="63" spans="1:17" s="347" customFormat="1">
      <c r="A63" s="350">
        <v>71105</v>
      </c>
      <c r="B63" s="462" t="s">
        <v>520</v>
      </c>
      <c r="C63" s="463"/>
      <c r="D63" s="467" t="s">
        <v>650</v>
      </c>
      <c r="E63" s="468"/>
      <c r="F63"/>
      <c r="J63"/>
      <c r="K63"/>
      <c r="L63" s="345"/>
      <c r="M63" s="351"/>
      <c r="N63" s="345"/>
      <c r="O63" s="345"/>
      <c r="P63" s="345"/>
      <c r="Q63" s="346"/>
    </row>
    <row r="64" spans="1:17" s="347" customFormat="1">
      <c r="A64" s="350">
        <v>71107</v>
      </c>
      <c r="B64" s="462" t="s">
        <v>520</v>
      </c>
      <c r="C64" s="463"/>
      <c r="D64" s="467" t="s">
        <v>651</v>
      </c>
      <c r="E64" s="468"/>
      <c r="F64"/>
      <c r="J64"/>
      <c r="K64"/>
      <c r="L64" s="345"/>
      <c r="M64" s="351"/>
      <c r="N64" s="345"/>
      <c r="O64" s="345"/>
      <c r="P64" s="345"/>
      <c r="Q64" s="346"/>
    </row>
    <row r="65" spans="1:17" s="347" customFormat="1">
      <c r="A65" s="350">
        <v>71108</v>
      </c>
      <c r="B65" s="462" t="s">
        <v>520</v>
      </c>
      <c r="C65" s="463"/>
      <c r="D65" s="467" t="s">
        <v>652</v>
      </c>
      <c r="E65" s="468"/>
      <c r="F65"/>
      <c r="J65"/>
      <c r="K65"/>
      <c r="L65" s="345"/>
      <c r="M65" s="351"/>
      <c r="N65" s="345"/>
      <c r="O65" s="345"/>
      <c r="P65" s="345"/>
      <c r="Q65" s="346"/>
    </row>
    <row r="66" spans="1:17" s="347" customFormat="1">
      <c r="A66" s="350">
        <v>71109</v>
      </c>
      <c r="B66" s="462" t="s">
        <v>520</v>
      </c>
      <c r="C66" s="463"/>
      <c r="D66" s="467" t="s">
        <v>521</v>
      </c>
      <c r="E66" s="468"/>
      <c r="F66"/>
      <c r="J66"/>
      <c r="K66"/>
      <c r="L66" s="345"/>
      <c r="M66" s="351"/>
      <c r="N66" s="345"/>
      <c r="O66" s="345"/>
      <c r="P66" s="345"/>
      <c r="Q66" s="346"/>
    </row>
    <row r="67" spans="1:17" s="347" customFormat="1">
      <c r="A67" s="350">
        <v>71110</v>
      </c>
      <c r="B67" s="462" t="s">
        <v>520</v>
      </c>
      <c r="C67" s="463"/>
      <c r="D67" s="467" t="s">
        <v>522</v>
      </c>
      <c r="E67" s="468"/>
      <c r="F67"/>
      <c r="J67"/>
      <c r="K67"/>
      <c r="L67" s="345"/>
      <c r="M67" s="351"/>
      <c r="N67" s="345"/>
      <c r="O67" s="345"/>
      <c r="P67" s="345"/>
      <c r="Q67" s="346"/>
    </row>
    <row r="68" spans="1:17" s="347" customFormat="1">
      <c r="A68" s="350">
        <v>71111</v>
      </c>
      <c r="B68" s="462" t="s">
        <v>520</v>
      </c>
      <c r="C68" s="463"/>
      <c r="D68" s="467" t="s">
        <v>653</v>
      </c>
      <c r="E68" s="468"/>
      <c r="F68"/>
      <c r="J68"/>
      <c r="K68"/>
      <c r="L68" s="345"/>
      <c r="M68" s="351"/>
      <c r="N68" s="345"/>
      <c r="O68" s="345"/>
      <c r="P68" s="345"/>
      <c r="Q68" s="346"/>
    </row>
    <row r="69" spans="1:17" s="347" customFormat="1">
      <c r="A69" s="350">
        <v>71201</v>
      </c>
      <c r="B69" s="462" t="s">
        <v>520</v>
      </c>
      <c r="C69" s="463"/>
      <c r="D69" s="467" t="s">
        <v>654</v>
      </c>
      <c r="E69" s="468"/>
      <c r="F69"/>
      <c r="J69"/>
      <c r="K69"/>
      <c r="L69" s="345"/>
      <c r="M69" s="351"/>
      <c r="N69" s="345"/>
      <c r="O69" s="345"/>
      <c r="P69" s="345"/>
      <c r="Q69" s="346"/>
    </row>
    <row r="70" spans="1:17" s="347" customFormat="1">
      <c r="A70" s="350">
        <v>71202</v>
      </c>
      <c r="B70" s="462" t="s">
        <v>520</v>
      </c>
      <c r="C70" s="463"/>
      <c r="D70" s="467" t="s">
        <v>655</v>
      </c>
      <c r="E70" s="468"/>
      <c r="F70"/>
      <c r="J70"/>
      <c r="K70"/>
      <c r="L70" s="345"/>
      <c r="M70" s="351"/>
      <c r="N70" s="345"/>
      <c r="O70" s="345"/>
      <c r="P70" s="345"/>
      <c r="Q70" s="346"/>
    </row>
    <row r="71" spans="1:17" s="355" customFormat="1">
      <c r="A71" s="350">
        <v>71203</v>
      </c>
      <c r="B71" s="462" t="s">
        <v>520</v>
      </c>
      <c r="C71" s="463"/>
      <c r="D71" s="467" t="s">
        <v>656</v>
      </c>
      <c r="E71" s="468"/>
      <c r="F71"/>
      <c r="J71"/>
      <c r="K71"/>
      <c r="L71" s="354"/>
    </row>
    <row r="72" spans="1:17" s="355" customFormat="1">
      <c r="A72" s="350">
        <v>71204</v>
      </c>
      <c r="B72" s="462" t="s">
        <v>520</v>
      </c>
      <c r="C72" s="463"/>
      <c r="D72" s="467" t="s">
        <v>657</v>
      </c>
      <c r="E72" s="468"/>
      <c r="F72"/>
      <c r="J72"/>
      <c r="K72"/>
      <c r="L72" s="356"/>
    </row>
    <row r="73" spans="1:17" s="355" customFormat="1">
      <c r="A73" s="350">
        <v>71205</v>
      </c>
      <c r="B73" s="462" t="s">
        <v>520</v>
      </c>
      <c r="C73" s="463"/>
      <c r="D73" s="467" t="s">
        <v>658</v>
      </c>
      <c r="E73" s="468"/>
      <c r="F73"/>
      <c r="J73"/>
      <c r="K73"/>
      <c r="L73" s="356"/>
    </row>
    <row r="74" spans="1:17" s="355" customFormat="1">
      <c r="A74" s="350">
        <v>71206</v>
      </c>
      <c r="B74" s="462" t="s">
        <v>520</v>
      </c>
      <c r="C74" s="463"/>
      <c r="D74" s="467" t="s">
        <v>659</v>
      </c>
      <c r="E74" s="468"/>
      <c r="F74"/>
      <c r="J74"/>
      <c r="K74"/>
      <c r="L74" s="356"/>
    </row>
    <row r="75" spans="1:17" s="355" customFormat="1">
      <c r="A75" s="350">
        <v>71207</v>
      </c>
      <c r="B75" s="462" t="s">
        <v>520</v>
      </c>
      <c r="C75" s="463"/>
      <c r="D75" s="467" t="s">
        <v>660</v>
      </c>
      <c r="E75" s="468"/>
      <c r="F75"/>
      <c r="J75"/>
      <c r="K75"/>
      <c r="L75" s="356"/>
    </row>
    <row r="76" spans="1:17" s="355" customFormat="1">
      <c r="A76" s="350">
        <v>71208</v>
      </c>
      <c r="B76" s="462" t="s">
        <v>520</v>
      </c>
      <c r="C76" s="463"/>
      <c r="D76" s="467" t="s">
        <v>661</v>
      </c>
      <c r="E76" s="468"/>
      <c r="F76"/>
      <c r="J76"/>
      <c r="K76"/>
      <c r="L76" s="356"/>
    </row>
    <row r="77" spans="1:17" s="355" customFormat="1">
      <c r="A77" s="350">
        <v>71210</v>
      </c>
      <c r="B77" s="462" t="s">
        <v>520</v>
      </c>
      <c r="C77" s="463"/>
      <c r="D77" s="467" t="s">
        <v>524</v>
      </c>
      <c r="E77" s="468"/>
      <c r="F77"/>
      <c r="J77"/>
      <c r="K77"/>
      <c r="L77" s="356"/>
    </row>
    <row r="78" spans="1:17" s="355" customFormat="1">
      <c r="A78" s="350">
        <v>71211</v>
      </c>
      <c r="B78" s="462" t="s">
        <v>520</v>
      </c>
      <c r="C78" s="463"/>
      <c r="D78" s="467" t="s">
        <v>662</v>
      </c>
      <c r="E78" s="468"/>
      <c r="F78"/>
      <c r="J78"/>
      <c r="K78"/>
      <c r="L78" s="356"/>
    </row>
    <row r="79" spans="1:17" s="355" customFormat="1">
      <c r="A79" s="350">
        <v>71301</v>
      </c>
      <c r="B79" s="462" t="s">
        <v>520</v>
      </c>
      <c r="C79" s="463"/>
      <c r="D79" s="467" t="s">
        <v>877</v>
      </c>
      <c r="E79" s="468"/>
      <c r="F79"/>
      <c r="J79"/>
      <c r="K79"/>
      <c r="L79" s="356"/>
    </row>
    <row r="80" spans="1:17" s="355" customFormat="1">
      <c r="A80" s="350">
        <v>71302</v>
      </c>
      <c r="B80" s="462" t="s">
        <v>520</v>
      </c>
      <c r="C80" s="463"/>
      <c r="D80" s="467" t="s">
        <v>663</v>
      </c>
      <c r="E80" s="468"/>
      <c r="F80"/>
      <c r="J80"/>
      <c r="K80"/>
      <c r="L80" s="356"/>
    </row>
    <row r="81" spans="1:12" s="355" customFormat="1">
      <c r="A81" s="350">
        <v>71303</v>
      </c>
      <c r="B81" s="462" t="s">
        <v>520</v>
      </c>
      <c r="C81" s="463"/>
      <c r="D81" s="467" t="s">
        <v>664</v>
      </c>
      <c r="E81" s="468"/>
      <c r="F81"/>
      <c r="J81"/>
      <c r="K81"/>
      <c r="L81" s="356"/>
    </row>
    <row r="82" spans="1:12" s="355" customFormat="1">
      <c r="A82" s="350">
        <v>71304</v>
      </c>
      <c r="B82" s="462" t="s">
        <v>520</v>
      </c>
      <c r="C82" s="463"/>
      <c r="D82" s="467" t="s">
        <v>665</v>
      </c>
      <c r="E82" s="468"/>
      <c r="F82"/>
      <c r="J82"/>
      <c r="K82"/>
      <c r="L82" s="356"/>
    </row>
    <row r="83" spans="1:12" s="355" customFormat="1">
      <c r="A83" s="350">
        <v>71305</v>
      </c>
      <c r="B83" s="462" t="s">
        <v>520</v>
      </c>
      <c r="C83" s="463"/>
      <c r="D83" s="467" t="s">
        <v>878</v>
      </c>
      <c r="E83" s="468"/>
      <c r="F83"/>
      <c r="J83"/>
      <c r="K83"/>
      <c r="L83" s="356"/>
    </row>
    <row r="84" spans="1:12" s="355" customFormat="1">
      <c r="A84" s="350">
        <v>71306</v>
      </c>
      <c r="B84" s="462" t="s">
        <v>520</v>
      </c>
      <c r="C84" s="463"/>
      <c r="D84" s="467" t="s">
        <v>666</v>
      </c>
      <c r="E84" s="468"/>
      <c r="F84"/>
      <c r="J84"/>
      <c r="K84"/>
      <c r="L84" s="356"/>
    </row>
    <row r="85" spans="1:12" s="355" customFormat="1">
      <c r="A85" s="350">
        <v>71307</v>
      </c>
      <c r="B85" s="462" t="s">
        <v>520</v>
      </c>
      <c r="C85" s="463"/>
      <c r="D85" s="467" t="s">
        <v>667</v>
      </c>
      <c r="E85" s="468"/>
      <c r="F85"/>
      <c r="J85"/>
      <c r="K85"/>
      <c r="L85" s="356"/>
    </row>
    <row r="86" spans="1:12" s="355" customFormat="1">
      <c r="A86" s="350">
        <v>71308</v>
      </c>
      <c r="B86" s="462" t="s">
        <v>520</v>
      </c>
      <c r="C86" s="463"/>
      <c r="D86" s="467" t="s">
        <v>668</v>
      </c>
      <c r="E86" s="468"/>
      <c r="F86"/>
      <c r="J86"/>
      <c r="K86"/>
      <c r="L86" s="356"/>
    </row>
    <row r="87" spans="1:12" s="355" customFormat="1">
      <c r="A87" s="350">
        <v>71401</v>
      </c>
      <c r="B87" s="462" t="s">
        <v>520</v>
      </c>
      <c r="C87" s="463"/>
      <c r="D87" s="467" t="s">
        <v>669</v>
      </c>
      <c r="E87" s="468"/>
      <c r="F87"/>
      <c r="J87"/>
      <c r="K87"/>
      <c r="L87" s="356"/>
    </row>
    <row r="88" spans="1:12" s="355" customFormat="1">
      <c r="A88" s="350">
        <v>71402</v>
      </c>
      <c r="B88" s="462" t="s">
        <v>520</v>
      </c>
      <c r="C88" s="463"/>
      <c r="D88" s="467" t="s">
        <v>670</v>
      </c>
      <c r="E88" s="468"/>
      <c r="F88"/>
      <c r="J88"/>
      <c r="K88"/>
      <c r="L88" s="356"/>
    </row>
    <row r="89" spans="1:12" s="355" customFormat="1">
      <c r="A89" s="350">
        <v>71403</v>
      </c>
      <c r="B89" s="462" t="s">
        <v>520</v>
      </c>
      <c r="C89" s="463"/>
      <c r="D89" s="467" t="s">
        <v>671</v>
      </c>
      <c r="E89" s="468"/>
      <c r="F89"/>
      <c r="J89"/>
      <c r="K89"/>
      <c r="L89" s="356"/>
    </row>
    <row r="90" spans="1:12" s="355" customFormat="1">
      <c r="A90" s="350">
        <v>71404</v>
      </c>
      <c r="B90" s="462" t="s">
        <v>520</v>
      </c>
      <c r="C90" s="463"/>
      <c r="D90" s="467" t="s">
        <v>672</v>
      </c>
      <c r="E90" s="468"/>
      <c r="F90"/>
      <c r="J90"/>
      <c r="K90"/>
      <c r="L90" s="356"/>
    </row>
    <row r="91" spans="1:12" s="355" customFormat="1">
      <c r="A91" s="350">
        <v>71405</v>
      </c>
      <c r="B91" s="462" t="s">
        <v>520</v>
      </c>
      <c r="C91" s="463"/>
      <c r="D91" s="467" t="s">
        <v>673</v>
      </c>
      <c r="E91" s="468"/>
      <c r="F91"/>
      <c r="J91"/>
      <c r="K91"/>
      <c r="L91" s="356"/>
    </row>
    <row r="92" spans="1:12" s="355" customFormat="1">
      <c r="A92" s="350">
        <v>71406</v>
      </c>
      <c r="B92" s="462" t="s">
        <v>520</v>
      </c>
      <c r="C92" s="463"/>
      <c r="D92" s="467" t="s">
        <v>674</v>
      </c>
      <c r="E92" s="468"/>
      <c r="F92"/>
      <c r="J92"/>
      <c r="K92"/>
      <c r="L92" s="356"/>
    </row>
    <row r="93" spans="1:12" s="355" customFormat="1">
      <c r="A93" s="350">
        <v>71407</v>
      </c>
      <c r="B93" s="462" t="s">
        <v>520</v>
      </c>
      <c r="C93" s="463"/>
      <c r="D93" s="467" t="s">
        <v>675</v>
      </c>
      <c r="E93" s="468"/>
      <c r="F93"/>
      <c r="J93"/>
      <c r="K93"/>
      <c r="L93" s="356"/>
    </row>
    <row r="94" spans="1:12" s="355" customFormat="1">
      <c r="A94" s="350">
        <v>71408</v>
      </c>
      <c r="B94" s="462" t="s">
        <v>520</v>
      </c>
      <c r="C94" s="463"/>
      <c r="D94" s="467" t="s">
        <v>676</v>
      </c>
      <c r="E94" s="468"/>
      <c r="F94"/>
      <c r="J94"/>
      <c r="K94"/>
      <c r="L94" s="356"/>
    </row>
    <row r="95" spans="1:12" s="355" customFormat="1">
      <c r="A95" s="350">
        <v>71409</v>
      </c>
      <c r="B95" s="462" t="s">
        <v>520</v>
      </c>
      <c r="C95" s="463"/>
      <c r="D95" s="467" t="s">
        <v>677</v>
      </c>
      <c r="E95" s="468"/>
      <c r="F95"/>
      <c r="J95"/>
      <c r="K95"/>
      <c r="L95" s="356"/>
    </row>
    <row r="96" spans="1:12" s="355" customFormat="1">
      <c r="A96" s="350">
        <v>71410</v>
      </c>
      <c r="B96" s="462" t="s">
        <v>520</v>
      </c>
      <c r="C96" s="463"/>
      <c r="D96" s="467" t="s">
        <v>678</v>
      </c>
      <c r="E96" s="468"/>
      <c r="F96"/>
      <c r="J96"/>
      <c r="K96"/>
      <c r="L96" s="356"/>
    </row>
    <row r="97" spans="1:12" s="355" customFormat="1">
      <c r="A97" s="350">
        <v>71501</v>
      </c>
      <c r="B97" s="462" t="s">
        <v>520</v>
      </c>
      <c r="C97" s="463"/>
      <c r="D97" s="467" t="s">
        <v>679</v>
      </c>
      <c r="E97" s="468"/>
      <c r="F97"/>
      <c r="J97"/>
      <c r="K97"/>
      <c r="L97" s="356"/>
    </row>
    <row r="98" spans="1:12" s="355" customFormat="1">
      <c r="A98" s="350">
        <v>71502</v>
      </c>
      <c r="B98" s="462" t="s">
        <v>520</v>
      </c>
      <c r="C98" s="463"/>
      <c r="D98" s="467" t="s">
        <v>879</v>
      </c>
      <c r="E98" s="468"/>
      <c r="F98"/>
      <c r="J98"/>
      <c r="K98"/>
      <c r="L98" s="356"/>
    </row>
    <row r="99" spans="1:12" s="355" customFormat="1">
      <c r="A99" s="350">
        <v>71503</v>
      </c>
      <c r="B99" s="462" t="s">
        <v>520</v>
      </c>
      <c r="C99" s="463"/>
      <c r="D99" s="467" t="s">
        <v>680</v>
      </c>
      <c r="E99" s="468"/>
      <c r="F99"/>
      <c r="J99"/>
      <c r="K99"/>
      <c r="L99" s="356"/>
    </row>
    <row r="100" spans="1:12" s="355" customFormat="1">
      <c r="A100" s="350">
        <v>71504</v>
      </c>
      <c r="B100" s="462" t="s">
        <v>520</v>
      </c>
      <c r="C100" s="463"/>
      <c r="D100" s="467" t="s">
        <v>681</v>
      </c>
      <c r="E100" s="468"/>
      <c r="F100"/>
      <c r="J100"/>
      <c r="K100"/>
      <c r="L100" s="356"/>
    </row>
    <row r="101" spans="1:12" s="355" customFormat="1">
      <c r="A101" s="350">
        <v>71505</v>
      </c>
      <c r="B101" s="462" t="s">
        <v>520</v>
      </c>
      <c r="C101" s="463"/>
      <c r="D101" s="467" t="s">
        <v>682</v>
      </c>
      <c r="E101" s="468"/>
      <c r="F101"/>
      <c r="J101"/>
      <c r="K101"/>
      <c r="L101" s="356"/>
    </row>
    <row r="102" spans="1:12" s="355" customFormat="1">
      <c r="A102" s="350">
        <v>71506</v>
      </c>
      <c r="B102" s="462" t="s">
        <v>520</v>
      </c>
      <c r="C102" s="463"/>
      <c r="D102" s="467" t="s">
        <v>683</v>
      </c>
      <c r="E102" s="468"/>
      <c r="F102"/>
      <c r="J102"/>
      <c r="K102"/>
      <c r="L102" s="356"/>
    </row>
    <row r="103" spans="1:12" s="355" customFormat="1">
      <c r="A103" s="350">
        <v>71507</v>
      </c>
      <c r="B103" s="462" t="s">
        <v>520</v>
      </c>
      <c r="C103" s="463"/>
      <c r="D103" s="467" t="s">
        <v>684</v>
      </c>
      <c r="E103" s="468"/>
      <c r="F103"/>
      <c r="J103"/>
      <c r="K103"/>
      <c r="L103" s="356"/>
    </row>
    <row r="104" spans="1:12" s="355" customFormat="1">
      <c r="A104" s="350">
        <v>71508</v>
      </c>
      <c r="B104" s="462" t="s">
        <v>520</v>
      </c>
      <c r="C104" s="463"/>
      <c r="D104" s="467" t="s">
        <v>685</v>
      </c>
      <c r="E104" s="468"/>
      <c r="F104"/>
      <c r="J104"/>
      <c r="K104"/>
      <c r="L104" s="356"/>
    </row>
    <row r="105" spans="1:12" s="355" customFormat="1">
      <c r="A105" s="350">
        <v>71509</v>
      </c>
      <c r="B105" s="462" t="s">
        <v>520</v>
      </c>
      <c r="C105" s="463"/>
      <c r="D105" s="467" t="s">
        <v>526</v>
      </c>
      <c r="E105" s="468"/>
      <c r="F105"/>
      <c r="J105"/>
      <c r="K105"/>
      <c r="L105" s="356"/>
    </row>
    <row r="106" spans="1:12" s="355" customFormat="1">
      <c r="A106" s="350">
        <v>71510</v>
      </c>
      <c r="B106" s="462" t="s">
        <v>520</v>
      </c>
      <c r="C106" s="463"/>
      <c r="D106" s="467" t="s">
        <v>527</v>
      </c>
      <c r="E106" s="468"/>
      <c r="F106"/>
      <c r="J106"/>
      <c r="K106"/>
      <c r="L106" s="356"/>
    </row>
    <row r="107" spans="1:12" s="355" customFormat="1">
      <c r="A107" s="350">
        <v>71511</v>
      </c>
      <c r="B107" s="462" t="s">
        <v>520</v>
      </c>
      <c r="C107" s="463"/>
      <c r="D107" s="467" t="s">
        <v>528</v>
      </c>
      <c r="E107" s="468"/>
      <c r="F107"/>
      <c r="J107"/>
      <c r="K107"/>
      <c r="L107" s="356"/>
    </row>
    <row r="108" spans="1:12" s="355" customFormat="1">
      <c r="A108" s="350">
        <v>71512</v>
      </c>
      <c r="B108" s="462" t="s">
        <v>520</v>
      </c>
      <c r="C108" s="463"/>
      <c r="D108" s="467" t="s">
        <v>686</v>
      </c>
      <c r="E108" s="468"/>
      <c r="F108"/>
      <c r="J108"/>
      <c r="K108"/>
      <c r="L108" s="356"/>
    </row>
    <row r="109" spans="1:12" s="355" customFormat="1">
      <c r="A109" s="350">
        <v>71513</v>
      </c>
      <c r="B109" s="462" t="s">
        <v>520</v>
      </c>
      <c r="C109" s="463"/>
      <c r="D109" s="467" t="s">
        <v>687</v>
      </c>
      <c r="E109" s="468"/>
      <c r="F109"/>
      <c r="J109"/>
      <c r="K109"/>
      <c r="L109" s="356"/>
    </row>
    <row r="110" spans="1:12" s="355" customFormat="1">
      <c r="A110" s="350">
        <v>71514</v>
      </c>
      <c r="B110" s="462" t="s">
        <v>520</v>
      </c>
      <c r="C110" s="463"/>
      <c r="D110" s="467" t="s">
        <v>688</v>
      </c>
      <c r="E110" s="468"/>
      <c r="F110"/>
      <c r="J110"/>
      <c r="K110"/>
      <c r="L110" s="356"/>
    </row>
    <row r="111" spans="1:12" s="355" customFormat="1">
      <c r="A111" s="350">
        <v>71515</v>
      </c>
      <c r="B111" s="462" t="s">
        <v>520</v>
      </c>
      <c r="C111" s="463"/>
      <c r="D111" s="467" t="s">
        <v>689</v>
      </c>
      <c r="E111" s="468"/>
      <c r="F111"/>
      <c r="J111"/>
      <c r="K111"/>
      <c r="L111" s="356"/>
    </row>
    <row r="112" spans="1:12" s="355" customFormat="1">
      <c r="A112" s="350">
        <v>71614</v>
      </c>
      <c r="B112" s="462" t="s">
        <v>520</v>
      </c>
      <c r="C112" s="463"/>
      <c r="D112" s="467" t="s">
        <v>690</v>
      </c>
      <c r="E112" s="468"/>
      <c r="F112"/>
      <c r="J112"/>
      <c r="K112"/>
      <c r="L112" s="356"/>
    </row>
    <row r="113" spans="1:12" s="355" customFormat="1">
      <c r="A113" s="350">
        <v>71615</v>
      </c>
      <c r="B113" s="462" t="s">
        <v>520</v>
      </c>
      <c r="C113" s="463"/>
      <c r="D113" s="467" t="s">
        <v>529</v>
      </c>
      <c r="E113" s="468"/>
      <c r="F113"/>
      <c r="J113"/>
      <c r="K113"/>
      <c r="L113" s="356"/>
    </row>
    <row r="114" spans="1:12" s="355" customFormat="1">
      <c r="A114" s="350">
        <v>71616</v>
      </c>
      <c r="B114" s="462" t="s">
        <v>520</v>
      </c>
      <c r="C114" s="463"/>
      <c r="D114" s="467" t="s">
        <v>530</v>
      </c>
      <c r="E114" s="468"/>
      <c r="F114"/>
      <c r="J114"/>
      <c r="K114"/>
      <c r="L114" s="356"/>
    </row>
    <row r="115" spans="1:12" s="355" customFormat="1">
      <c r="A115" s="350">
        <v>72101</v>
      </c>
      <c r="B115" s="462" t="s">
        <v>531</v>
      </c>
      <c r="C115" s="463"/>
      <c r="D115" s="467" t="s">
        <v>691</v>
      </c>
      <c r="E115" s="468"/>
      <c r="F115"/>
      <c r="J115"/>
      <c r="K115"/>
      <c r="L115" s="356"/>
    </row>
    <row r="116" spans="1:12" s="355" customFormat="1">
      <c r="A116" s="350">
        <v>72104</v>
      </c>
      <c r="B116" s="462" t="s">
        <v>531</v>
      </c>
      <c r="C116" s="463"/>
      <c r="D116" s="467" t="s">
        <v>692</v>
      </c>
      <c r="E116" s="468"/>
      <c r="F116"/>
      <c r="J116"/>
      <c r="K116"/>
      <c r="L116" s="356"/>
    </row>
    <row r="117" spans="1:12" s="355" customFormat="1">
      <c r="A117" s="350">
        <v>72201</v>
      </c>
      <c r="B117" s="462" t="s">
        <v>531</v>
      </c>
      <c r="C117" s="463"/>
      <c r="D117" s="467" t="s">
        <v>693</v>
      </c>
      <c r="E117" s="468"/>
      <c r="F117"/>
      <c r="J117"/>
      <c r="K117"/>
      <c r="L117" s="356"/>
    </row>
    <row r="118" spans="1:12" s="355" customFormat="1">
      <c r="A118" s="448">
        <v>72202</v>
      </c>
      <c r="B118" s="462" t="s">
        <v>531</v>
      </c>
      <c r="C118" s="463"/>
      <c r="D118" s="467" t="s">
        <v>955</v>
      </c>
      <c r="E118" s="468"/>
      <c r="F118"/>
      <c r="J118"/>
      <c r="K118"/>
      <c r="L118" s="356"/>
    </row>
    <row r="119" spans="1:12" s="355" customFormat="1">
      <c r="A119" s="350">
        <v>72301</v>
      </c>
      <c r="B119" s="462" t="s">
        <v>531</v>
      </c>
      <c r="C119" s="463"/>
      <c r="D119" s="467" t="s">
        <v>694</v>
      </c>
      <c r="E119" s="468"/>
      <c r="F119"/>
      <c r="J119"/>
      <c r="K119"/>
      <c r="L119" s="356"/>
    </row>
    <row r="120" spans="1:12" s="355" customFormat="1">
      <c r="A120" s="350">
        <v>72302</v>
      </c>
      <c r="B120" s="462" t="s">
        <v>531</v>
      </c>
      <c r="C120" s="463"/>
      <c r="D120" s="467" t="s">
        <v>880</v>
      </c>
      <c r="E120" s="468"/>
      <c r="F120"/>
      <c r="J120"/>
      <c r="K120"/>
      <c r="L120" s="356"/>
    </row>
    <row r="121" spans="1:12" s="355" customFormat="1">
      <c r="A121" s="448">
        <v>72303</v>
      </c>
      <c r="B121" s="462" t="s">
        <v>531</v>
      </c>
      <c r="C121" s="463"/>
      <c r="D121" s="467" t="s">
        <v>953</v>
      </c>
      <c r="E121" s="468"/>
      <c r="F121"/>
      <c r="J121"/>
      <c r="K121"/>
      <c r="L121" s="356"/>
    </row>
    <row r="122" spans="1:12" s="355" customFormat="1" ht="13.5" customHeight="1">
      <c r="A122" s="448">
        <v>72304</v>
      </c>
      <c r="B122" s="462" t="s">
        <v>531</v>
      </c>
      <c r="C122" s="463"/>
      <c r="D122" s="467" t="s">
        <v>954</v>
      </c>
      <c r="E122" s="468"/>
      <c r="F122"/>
      <c r="J122"/>
      <c r="K122"/>
      <c r="L122" s="357"/>
    </row>
    <row r="123" spans="1:12" s="355" customFormat="1" ht="13.5" customHeight="1">
      <c r="A123" s="350">
        <v>72401</v>
      </c>
      <c r="B123" s="462" t="s">
        <v>531</v>
      </c>
      <c r="C123" s="463"/>
      <c r="D123" s="467" t="s">
        <v>881</v>
      </c>
      <c r="E123" s="468"/>
      <c r="F123"/>
      <c r="J123"/>
      <c r="K123"/>
      <c r="L123" s="357"/>
    </row>
    <row r="124" spans="1:12" s="355" customFormat="1" ht="13.5" customHeight="1">
      <c r="A124" s="350">
        <v>72501</v>
      </c>
      <c r="B124" s="462" t="s">
        <v>531</v>
      </c>
      <c r="C124" s="463"/>
      <c r="D124" s="467" t="s">
        <v>695</v>
      </c>
      <c r="E124" s="468"/>
      <c r="F124"/>
      <c r="J124"/>
      <c r="K124"/>
      <c r="L124" s="357"/>
    </row>
    <row r="125" spans="1:12" s="355" customFormat="1" ht="13.5" customHeight="1">
      <c r="A125" s="350">
        <v>72502</v>
      </c>
      <c r="B125" s="462" t="s">
        <v>531</v>
      </c>
      <c r="C125" s="463"/>
      <c r="D125" s="467" t="s">
        <v>696</v>
      </c>
      <c r="E125" s="468"/>
      <c r="F125"/>
      <c r="J125"/>
      <c r="K125"/>
      <c r="L125" s="357"/>
    </row>
    <row r="126" spans="1:12" s="355" customFormat="1" ht="13.5" customHeight="1">
      <c r="A126" s="350">
        <v>72503</v>
      </c>
      <c r="B126" s="462" t="s">
        <v>531</v>
      </c>
      <c r="C126" s="463"/>
      <c r="D126" s="467" t="s">
        <v>533</v>
      </c>
      <c r="E126" s="468"/>
      <c r="F126"/>
      <c r="J126"/>
      <c r="K126"/>
      <c r="L126" s="357"/>
    </row>
    <row r="127" spans="1:12" s="355" customFormat="1" ht="13.5" customHeight="1">
      <c r="A127" s="350">
        <v>72504</v>
      </c>
      <c r="B127" s="462" t="s">
        <v>531</v>
      </c>
      <c r="C127" s="463"/>
      <c r="D127" s="467" t="s">
        <v>534</v>
      </c>
      <c r="E127" s="468"/>
      <c r="F127"/>
      <c r="J127"/>
      <c r="K127"/>
      <c r="L127" s="357"/>
    </row>
    <row r="128" spans="1:12" s="355" customFormat="1" ht="13.5" customHeight="1">
      <c r="A128" s="350">
        <v>72505</v>
      </c>
      <c r="B128" s="462" t="s">
        <v>531</v>
      </c>
      <c r="C128" s="463"/>
      <c r="D128" s="467" t="s">
        <v>535</v>
      </c>
      <c r="E128" s="468"/>
      <c r="F128"/>
      <c r="J128"/>
      <c r="K128"/>
      <c r="L128" s="357"/>
    </row>
    <row r="129" spans="1:12" s="355" customFormat="1" ht="13.5" customHeight="1">
      <c r="A129" s="350">
        <v>72506</v>
      </c>
      <c r="B129" s="462" t="s">
        <v>531</v>
      </c>
      <c r="C129" s="463"/>
      <c r="D129" s="467" t="s">
        <v>536</v>
      </c>
      <c r="E129" s="468"/>
      <c r="F129"/>
      <c r="J129"/>
      <c r="K129"/>
      <c r="L129" s="357"/>
    </row>
    <row r="130" spans="1:12" s="355" customFormat="1" ht="13.5" customHeight="1">
      <c r="A130" s="350">
        <v>72507</v>
      </c>
      <c r="B130" s="462" t="s">
        <v>531</v>
      </c>
      <c r="C130" s="463"/>
      <c r="D130" s="467" t="s">
        <v>537</v>
      </c>
      <c r="E130" s="468"/>
      <c r="F130"/>
      <c r="J130"/>
      <c r="K130"/>
      <c r="L130" s="357"/>
    </row>
    <row r="131" spans="1:12" s="355" customFormat="1" ht="13.5" customHeight="1">
      <c r="A131" s="448">
        <v>72508</v>
      </c>
      <c r="B131" s="462" t="s">
        <v>531</v>
      </c>
      <c r="C131" s="463"/>
      <c r="D131" s="467" t="s">
        <v>952</v>
      </c>
      <c r="E131" s="468"/>
      <c r="F131"/>
      <c r="J131"/>
      <c r="K131"/>
      <c r="L131" s="357"/>
    </row>
    <row r="132" spans="1:12" s="355" customFormat="1" ht="13.5" customHeight="1">
      <c r="A132" s="350">
        <v>72605</v>
      </c>
      <c r="B132" s="462" t="s">
        <v>531</v>
      </c>
      <c r="C132" s="463"/>
      <c r="D132" s="467" t="s">
        <v>882</v>
      </c>
      <c r="E132" s="468"/>
      <c r="F132"/>
      <c r="J132"/>
      <c r="K132"/>
      <c r="L132" s="357"/>
    </row>
    <row r="133" spans="1:12" s="355" customFormat="1" ht="13.5" customHeight="1">
      <c r="A133" s="350">
        <v>73101</v>
      </c>
      <c r="B133" s="462" t="s">
        <v>538</v>
      </c>
      <c r="C133" s="463"/>
      <c r="D133" s="467" t="s">
        <v>539</v>
      </c>
      <c r="E133" s="468"/>
      <c r="F133"/>
      <c r="J133"/>
      <c r="K133"/>
      <c r="L133" s="357"/>
    </row>
    <row r="134" spans="1:12" s="355" customFormat="1" ht="13.5" customHeight="1">
      <c r="A134" s="350">
        <v>73102</v>
      </c>
      <c r="B134" s="462" t="s">
        <v>538</v>
      </c>
      <c r="C134" s="463"/>
      <c r="D134" s="467" t="s">
        <v>697</v>
      </c>
      <c r="E134" s="468"/>
      <c r="F134"/>
      <c r="J134"/>
      <c r="K134"/>
      <c r="L134" s="357"/>
    </row>
    <row r="135" spans="1:12" s="355" customFormat="1" ht="13.5" customHeight="1">
      <c r="A135" s="350">
        <v>73103</v>
      </c>
      <c r="B135" s="462" t="s">
        <v>538</v>
      </c>
      <c r="C135" s="463"/>
      <c r="D135" s="467" t="s">
        <v>698</v>
      </c>
      <c r="E135" s="468"/>
      <c r="F135"/>
      <c r="J135"/>
      <c r="K135"/>
      <c r="L135" s="357"/>
    </row>
    <row r="136" spans="1:12" s="355" customFormat="1" ht="13.5" customHeight="1">
      <c r="A136" s="350">
        <v>73201</v>
      </c>
      <c r="B136" s="462" t="s">
        <v>538</v>
      </c>
      <c r="C136" s="463"/>
      <c r="D136" s="467" t="s">
        <v>699</v>
      </c>
      <c r="E136" s="468"/>
      <c r="F136"/>
      <c r="J136"/>
      <c r="K136"/>
      <c r="L136" s="357"/>
    </row>
    <row r="137" spans="1:12" s="355" customFormat="1" ht="13.5" customHeight="1">
      <c r="A137" s="350">
        <v>73202</v>
      </c>
      <c r="B137" s="462" t="s">
        <v>538</v>
      </c>
      <c r="C137" s="463"/>
      <c r="D137" s="467" t="s">
        <v>700</v>
      </c>
      <c r="E137" s="468"/>
      <c r="F137"/>
      <c r="J137"/>
      <c r="K137"/>
      <c r="L137" s="357"/>
    </row>
    <row r="138" spans="1:12" s="355" customFormat="1" ht="13.5" customHeight="1">
      <c r="A138" s="350">
        <v>73203</v>
      </c>
      <c r="B138" s="462" t="s">
        <v>538</v>
      </c>
      <c r="C138" s="463"/>
      <c r="D138" s="467" t="s">
        <v>540</v>
      </c>
      <c r="E138" s="468"/>
      <c r="F138"/>
      <c r="J138"/>
      <c r="K138"/>
      <c r="L138" s="357"/>
    </row>
    <row r="139" spans="1:12" s="355" customFormat="1" ht="13.5" customHeight="1">
      <c r="A139" s="350">
        <v>73204</v>
      </c>
      <c r="B139" s="462" t="s">
        <v>538</v>
      </c>
      <c r="C139" s="463"/>
      <c r="D139" s="467" t="s">
        <v>541</v>
      </c>
      <c r="E139" s="468"/>
      <c r="F139"/>
      <c r="J139"/>
      <c r="K139"/>
      <c r="L139" s="357"/>
    </row>
    <row r="140" spans="1:12" s="355" customFormat="1" ht="13.5" customHeight="1">
      <c r="A140" s="350">
        <v>73205</v>
      </c>
      <c r="B140" s="462" t="s">
        <v>538</v>
      </c>
      <c r="C140" s="463"/>
      <c r="D140" s="467" t="s">
        <v>701</v>
      </c>
      <c r="E140" s="468"/>
      <c r="F140"/>
      <c r="J140"/>
      <c r="K140"/>
      <c r="L140" s="357"/>
    </row>
    <row r="141" spans="1:12" s="355" customFormat="1" ht="13.5" customHeight="1">
      <c r="A141" s="350">
        <v>73206</v>
      </c>
      <c r="B141" s="462" t="s">
        <v>538</v>
      </c>
      <c r="C141" s="463"/>
      <c r="D141" s="467" t="s">
        <v>702</v>
      </c>
      <c r="E141" s="468"/>
      <c r="F141"/>
      <c r="J141"/>
      <c r="K141"/>
      <c r="L141" s="357"/>
    </row>
    <row r="142" spans="1:12" s="355" customFormat="1" ht="13.5" customHeight="1">
      <c r="A142" s="350">
        <v>73207</v>
      </c>
      <c r="B142" s="462" t="s">
        <v>538</v>
      </c>
      <c r="C142" s="463"/>
      <c r="D142" s="467" t="s">
        <v>703</v>
      </c>
      <c r="E142" s="468"/>
      <c r="F142"/>
      <c r="J142"/>
      <c r="K142"/>
      <c r="L142" s="357"/>
    </row>
    <row r="143" spans="1:12" s="355" customFormat="1" ht="13.5" customHeight="1">
      <c r="A143" s="350">
        <v>73208</v>
      </c>
      <c r="B143" s="462" t="s">
        <v>538</v>
      </c>
      <c r="C143" s="463"/>
      <c r="D143" s="467" t="s">
        <v>704</v>
      </c>
      <c r="E143" s="468"/>
      <c r="F143"/>
      <c r="J143"/>
      <c r="K143"/>
      <c r="L143" s="357"/>
    </row>
    <row r="144" spans="1:12" s="355" customFormat="1" ht="13.5" customHeight="1">
      <c r="A144" s="350">
        <v>73209</v>
      </c>
      <c r="B144" s="462" t="s">
        <v>538</v>
      </c>
      <c r="C144" s="463"/>
      <c r="D144" s="467" t="s">
        <v>705</v>
      </c>
      <c r="E144" s="468"/>
      <c r="F144"/>
      <c r="J144"/>
      <c r="K144"/>
      <c r="L144" s="357"/>
    </row>
    <row r="145" spans="1:12" s="355" customFormat="1" ht="13.5" customHeight="1">
      <c r="A145" s="350">
        <v>73210</v>
      </c>
      <c r="B145" s="462" t="s">
        <v>538</v>
      </c>
      <c r="C145" s="463"/>
      <c r="D145" s="467" t="s">
        <v>883</v>
      </c>
      <c r="E145" s="468"/>
      <c r="F145"/>
      <c r="J145"/>
      <c r="K145"/>
      <c r="L145" s="357"/>
    </row>
    <row r="146" spans="1:12" s="355" customFormat="1" ht="13.5" customHeight="1">
      <c r="A146" s="350">
        <v>73211</v>
      </c>
      <c r="B146" s="462" t="s">
        <v>538</v>
      </c>
      <c r="C146" s="463"/>
      <c r="D146" s="467" t="s">
        <v>884</v>
      </c>
      <c r="E146" s="468"/>
      <c r="F146"/>
      <c r="J146"/>
      <c r="K146"/>
      <c r="L146" s="357"/>
    </row>
    <row r="147" spans="1:12" s="355" customFormat="1" ht="13.5" customHeight="1">
      <c r="A147" s="350">
        <v>73214</v>
      </c>
      <c r="B147" s="462" t="s">
        <v>538</v>
      </c>
      <c r="C147" s="463"/>
      <c r="D147" s="467" t="s">
        <v>706</v>
      </c>
      <c r="E147" s="468"/>
      <c r="F147"/>
      <c r="J147"/>
      <c r="K147"/>
      <c r="L147" s="357"/>
    </row>
    <row r="148" spans="1:12" s="355" customFormat="1" ht="13.5" customHeight="1">
      <c r="A148" s="350">
        <v>73301</v>
      </c>
      <c r="B148" s="462" t="s">
        <v>538</v>
      </c>
      <c r="C148" s="463"/>
      <c r="D148" s="467" t="s">
        <v>707</v>
      </c>
      <c r="E148" s="468"/>
      <c r="F148"/>
      <c r="J148"/>
      <c r="K148"/>
      <c r="L148" s="357"/>
    </row>
    <row r="149" spans="1:12" s="355" customFormat="1" ht="13.5" customHeight="1">
      <c r="A149" s="350">
        <v>73302</v>
      </c>
      <c r="B149" s="462" t="s">
        <v>538</v>
      </c>
      <c r="C149" s="463"/>
      <c r="D149" s="467" t="s">
        <v>708</v>
      </c>
      <c r="E149" s="468"/>
      <c r="F149"/>
      <c r="J149"/>
      <c r="K149"/>
      <c r="L149" s="357"/>
    </row>
    <row r="150" spans="1:12" s="355" customFormat="1" ht="13.5" customHeight="1">
      <c r="A150" s="350">
        <v>73303</v>
      </c>
      <c r="B150" s="462" t="s">
        <v>538</v>
      </c>
      <c r="C150" s="463"/>
      <c r="D150" s="467" t="s">
        <v>542</v>
      </c>
      <c r="E150" s="468"/>
      <c r="F150"/>
      <c r="J150"/>
      <c r="K150"/>
      <c r="L150" s="357"/>
    </row>
    <row r="151" spans="1:12" s="355" customFormat="1" ht="13.5" customHeight="1">
      <c r="A151" s="350">
        <v>73304</v>
      </c>
      <c r="B151" s="462" t="s">
        <v>538</v>
      </c>
      <c r="C151" s="463"/>
      <c r="D151" s="467" t="s">
        <v>543</v>
      </c>
      <c r="E151" s="468"/>
      <c r="F151"/>
      <c r="J151"/>
      <c r="K151"/>
      <c r="L151" s="357"/>
    </row>
    <row r="152" spans="1:12" s="355" customFormat="1" ht="13.5" customHeight="1">
      <c r="A152" s="350">
        <v>73305</v>
      </c>
      <c r="B152" s="462" t="s">
        <v>538</v>
      </c>
      <c r="C152" s="463"/>
      <c r="D152" s="467" t="s">
        <v>544</v>
      </c>
      <c r="E152" s="468"/>
      <c r="F152"/>
      <c r="J152"/>
      <c r="K152"/>
      <c r="L152" s="357"/>
    </row>
    <row r="153" spans="1:12" s="355" customFormat="1" ht="13.5" customHeight="1">
      <c r="A153" s="350">
        <v>73306</v>
      </c>
      <c r="B153" s="462" t="s">
        <v>538</v>
      </c>
      <c r="C153" s="463"/>
      <c r="D153" s="467" t="s">
        <v>545</v>
      </c>
      <c r="E153" s="468"/>
      <c r="F153"/>
      <c r="J153"/>
      <c r="K153"/>
      <c r="L153" s="357"/>
    </row>
    <row r="154" spans="1:12" s="355" customFormat="1" ht="13.5" customHeight="1">
      <c r="A154" s="350">
        <v>73307</v>
      </c>
      <c r="B154" s="462" t="s">
        <v>538</v>
      </c>
      <c r="C154" s="463"/>
      <c r="D154" s="467" t="s">
        <v>546</v>
      </c>
      <c r="E154" s="468"/>
      <c r="F154"/>
      <c r="J154"/>
      <c r="K154"/>
      <c r="L154" s="357"/>
    </row>
    <row r="155" spans="1:12" s="355" customFormat="1" ht="13.5" customHeight="1">
      <c r="A155" s="350">
        <v>73309</v>
      </c>
      <c r="B155" s="462" t="s">
        <v>538</v>
      </c>
      <c r="C155" s="463"/>
      <c r="D155" s="467" t="s">
        <v>709</v>
      </c>
      <c r="E155" s="468"/>
      <c r="F155"/>
      <c r="J155"/>
      <c r="K155"/>
      <c r="L155" s="357"/>
    </row>
    <row r="156" spans="1:12" s="355" customFormat="1" ht="13.5" customHeight="1">
      <c r="A156" s="350">
        <v>73402</v>
      </c>
      <c r="B156" s="462" t="s">
        <v>538</v>
      </c>
      <c r="C156" s="463"/>
      <c r="D156" s="467" t="s">
        <v>547</v>
      </c>
      <c r="E156" s="468"/>
      <c r="F156"/>
      <c r="J156"/>
      <c r="K156"/>
      <c r="L156" s="357"/>
    </row>
    <row r="157" spans="1:12" s="355" customFormat="1" ht="13.5" customHeight="1">
      <c r="A157" s="350">
        <v>73403</v>
      </c>
      <c r="B157" s="462" t="s">
        <v>538</v>
      </c>
      <c r="C157" s="463"/>
      <c r="D157" s="467" t="s">
        <v>548</v>
      </c>
      <c r="E157" s="468"/>
      <c r="F157"/>
      <c r="J157"/>
      <c r="K157"/>
      <c r="L157" s="357"/>
    </row>
    <row r="158" spans="1:12" s="355" customFormat="1" ht="13.5" customHeight="1">
      <c r="A158" s="350">
        <v>73404</v>
      </c>
      <c r="B158" s="462" t="s">
        <v>538</v>
      </c>
      <c r="C158" s="463"/>
      <c r="D158" s="467" t="s">
        <v>549</v>
      </c>
      <c r="E158" s="468"/>
      <c r="F158"/>
      <c r="J158"/>
      <c r="K158"/>
      <c r="L158" s="357"/>
    </row>
    <row r="159" spans="1:12" ht="13.5" customHeight="1">
      <c r="A159" s="350">
        <v>73405</v>
      </c>
      <c r="B159" s="462" t="s">
        <v>538</v>
      </c>
      <c r="C159" s="463"/>
      <c r="D159" s="467" t="s">
        <v>710</v>
      </c>
      <c r="E159" s="468"/>
      <c r="F159"/>
      <c r="J159"/>
      <c r="K159"/>
    </row>
    <row r="160" spans="1:12" ht="13.5" customHeight="1">
      <c r="A160" s="448">
        <v>73406</v>
      </c>
      <c r="B160" s="462" t="s">
        <v>538</v>
      </c>
      <c r="C160" s="463"/>
      <c r="D160" s="467" t="s">
        <v>956</v>
      </c>
      <c r="E160" s="468"/>
      <c r="F160"/>
      <c r="J160"/>
      <c r="K160"/>
    </row>
    <row r="161" spans="1:11" ht="13.5" customHeight="1">
      <c r="A161" s="448">
        <v>73407</v>
      </c>
      <c r="B161" s="462" t="s">
        <v>538</v>
      </c>
      <c r="C161" s="463"/>
      <c r="D161" s="467" t="s">
        <v>957</v>
      </c>
      <c r="E161" s="468"/>
      <c r="F161"/>
      <c r="J161"/>
      <c r="K161"/>
    </row>
    <row r="162" spans="1:11" ht="13.5" customHeight="1">
      <c r="A162" s="448">
        <v>73408</v>
      </c>
      <c r="B162" s="462" t="s">
        <v>538</v>
      </c>
      <c r="C162" s="463"/>
      <c r="D162" s="467" t="s">
        <v>958</v>
      </c>
      <c r="E162" s="468"/>
      <c r="F162"/>
      <c r="J162"/>
      <c r="K162"/>
    </row>
    <row r="163" spans="1:11" ht="13.5" customHeight="1">
      <c r="A163" s="350">
        <v>73501</v>
      </c>
      <c r="B163" s="462" t="s">
        <v>538</v>
      </c>
      <c r="C163" s="463"/>
      <c r="D163" s="467" t="s">
        <v>711</v>
      </c>
      <c r="E163" s="468"/>
      <c r="F163"/>
      <c r="J163"/>
      <c r="K163"/>
    </row>
    <row r="164" spans="1:11" ht="13.5" customHeight="1">
      <c r="A164" s="350">
        <v>73502</v>
      </c>
      <c r="B164" s="462" t="s">
        <v>538</v>
      </c>
      <c r="C164" s="463"/>
      <c r="D164" s="467" t="s">
        <v>550</v>
      </c>
      <c r="E164" s="468"/>
      <c r="F164"/>
      <c r="J164"/>
      <c r="K164"/>
    </row>
    <row r="165" spans="1:11" ht="13.5" customHeight="1">
      <c r="A165" s="350">
        <v>73503</v>
      </c>
      <c r="B165" s="462" t="s">
        <v>538</v>
      </c>
      <c r="C165" s="463"/>
      <c r="D165" s="467" t="s">
        <v>712</v>
      </c>
      <c r="E165" s="468"/>
      <c r="F165"/>
      <c r="J165"/>
      <c r="K165"/>
    </row>
    <row r="166" spans="1:11" ht="13.5" customHeight="1">
      <c r="A166" s="350">
        <v>73506</v>
      </c>
      <c r="B166" s="462" t="s">
        <v>538</v>
      </c>
      <c r="C166" s="463"/>
      <c r="D166" s="467" t="s">
        <v>713</v>
      </c>
      <c r="E166" s="468"/>
      <c r="F166"/>
      <c r="J166"/>
      <c r="K166"/>
    </row>
    <row r="167" spans="1:11" ht="13.5" customHeight="1">
      <c r="A167" s="350">
        <v>73507</v>
      </c>
      <c r="B167" s="462" t="s">
        <v>538</v>
      </c>
      <c r="C167" s="463"/>
      <c r="D167" s="467" t="s">
        <v>714</v>
      </c>
      <c r="E167" s="468"/>
      <c r="F167"/>
      <c r="J167"/>
      <c r="K167"/>
    </row>
    <row r="168" spans="1:11" ht="13.5" customHeight="1">
      <c r="A168" s="350">
        <v>73508</v>
      </c>
      <c r="B168" s="462" t="s">
        <v>538</v>
      </c>
      <c r="C168" s="463"/>
      <c r="D168" s="467" t="s">
        <v>715</v>
      </c>
      <c r="E168" s="468"/>
      <c r="F168"/>
      <c r="J168"/>
      <c r="K168"/>
    </row>
    <row r="169" spans="1:11" ht="13.5" customHeight="1">
      <c r="A169" s="350">
        <v>73509</v>
      </c>
      <c r="B169" s="462" t="s">
        <v>538</v>
      </c>
      <c r="C169" s="463"/>
      <c r="D169" s="467" t="s">
        <v>716</v>
      </c>
      <c r="E169" s="468"/>
      <c r="F169"/>
      <c r="J169"/>
      <c r="K169"/>
    </row>
    <row r="170" spans="1:11" ht="13.5" customHeight="1">
      <c r="A170" s="350">
        <v>73601</v>
      </c>
      <c r="B170" s="462" t="s">
        <v>538</v>
      </c>
      <c r="C170" s="463"/>
      <c r="D170" s="467" t="s">
        <v>551</v>
      </c>
      <c r="E170" s="468"/>
      <c r="F170"/>
      <c r="J170"/>
      <c r="K170"/>
    </row>
    <row r="171" spans="1:11" ht="13.5" customHeight="1">
      <c r="A171" s="448">
        <v>73603</v>
      </c>
      <c r="B171" s="462" t="s">
        <v>538</v>
      </c>
      <c r="C171" s="463"/>
      <c r="D171" s="467" t="s">
        <v>959</v>
      </c>
      <c r="E171" s="468"/>
      <c r="F171"/>
      <c r="J171"/>
      <c r="K171"/>
    </row>
    <row r="172" spans="1:11" ht="13.5" customHeight="1">
      <c r="J172"/>
      <c r="K172"/>
    </row>
    <row r="173" spans="1:11" ht="13.5" customHeight="1">
      <c r="J173"/>
      <c r="K173"/>
    </row>
    <row r="174" spans="1:11" ht="13.5" customHeight="1">
      <c r="J174"/>
      <c r="K174"/>
    </row>
    <row r="175" spans="1:11" ht="13.5" customHeight="1">
      <c r="J175"/>
      <c r="K175"/>
    </row>
    <row r="176" spans="1:11" ht="13.5" customHeight="1">
      <c r="J176"/>
      <c r="K176"/>
    </row>
    <row r="177" ht="13.5" customHeight="1"/>
    <row r="178" ht="13.5" customHeight="1"/>
    <row r="179" ht="13.5" customHeight="1"/>
    <row r="180" ht="13.5" customHeight="1"/>
    <row r="181" ht="13.5" customHeight="1"/>
    <row r="182" ht="13.5" customHeight="1"/>
    <row r="183" ht="13.5" customHeight="1"/>
    <row r="184" ht="13.5" customHeight="1"/>
    <row r="185" ht="12.75" customHeight="1"/>
  </sheetData>
  <sheetProtection algorithmName="SHA-512" hashValue="W1wI2sC4CLgU3PIvU8QO2y3NLuLCyN/XOChz5Hz+0gsrBtWN9Qn8S5MYMRWU0TCWtI7m1e5vCLKr7wtg2e/JJQ==" saltValue="XNZQg7OmaOqpofj/DzK83A==" spinCount="100000" sheet="1" objects="1" scenarios="1"/>
  <mergeCells count="286">
    <mergeCell ref="D171:E171"/>
    <mergeCell ref="D160:E160"/>
    <mergeCell ref="D161:E161"/>
    <mergeCell ref="D162:E162"/>
    <mergeCell ref="D163:E163"/>
    <mergeCell ref="D164:E164"/>
    <mergeCell ref="D165:E165"/>
    <mergeCell ref="D166:E166"/>
    <mergeCell ref="D167:E167"/>
    <mergeCell ref="D168:E168"/>
    <mergeCell ref="D153:E153"/>
    <mergeCell ref="D154:E154"/>
    <mergeCell ref="D155:E155"/>
    <mergeCell ref="D156:E156"/>
    <mergeCell ref="D157:E157"/>
    <mergeCell ref="D158:E158"/>
    <mergeCell ref="D159:E159"/>
    <mergeCell ref="D169:E169"/>
    <mergeCell ref="D170:E170"/>
    <mergeCell ref="D144:E144"/>
    <mergeCell ref="D145:E145"/>
    <mergeCell ref="D146:E146"/>
    <mergeCell ref="D147:E147"/>
    <mergeCell ref="D148:E148"/>
    <mergeCell ref="D149:E149"/>
    <mergeCell ref="D150:E150"/>
    <mergeCell ref="D151:E151"/>
    <mergeCell ref="D152:E152"/>
    <mergeCell ref="D135:E135"/>
    <mergeCell ref="D136:E136"/>
    <mergeCell ref="D137:E137"/>
    <mergeCell ref="D138:E138"/>
    <mergeCell ref="D139:E139"/>
    <mergeCell ref="D140:E140"/>
    <mergeCell ref="D141:E141"/>
    <mergeCell ref="D142:E142"/>
    <mergeCell ref="D143:E143"/>
    <mergeCell ref="D126:E126"/>
    <mergeCell ref="D127:E127"/>
    <mergeCell ref="D128:E128"/>
    <mergeCell ref="D129:E129"/>
    <mergeCell ref="D130:E130"/>
    <mergeCell ref="D131:E131"/>
    <mergeCell ref="D132:E132"/>
    <mergeCell ref="D133:E133"/>
    <mergeCell ref="D134:E134"/>
    <mergeCell ref="D117:E117"/>
    <mergeCell ref="D118:E118"/>
    <mergeCell ref="D119:E119"/>
    <mergeCell ref="D120:E120"/>
    <mergeCell ref="D121:E121"/>
    <mergeCell ref="D122:E122"/>
    <mergeCell ref="D123:E123"/>
    <mergeCell ref="D124:E124"/>
    <mergeCell ref="D125:E125"/>
    <mergeCell ref="D108:E108"/>
    <mergeCell ref="D109:E109"/>
    <mergeCell ref="D110:E110"/>
    <mergeCell ref="D111:E111"/>
    <mergeCell ref="D112:E112"/>
    <mergeCell ref="D113:E113"/>
    <mergeCell ref="D114:E114"/>
    <mergeCell ref="D115:E115"/>
    <mergeCell ref="D116:E116"/>
    <mergeCell ref="D99:E99"/>
    <mergeCell ref="D100:E100"/>
    <mergeCell ref="D101:E101"/>
    <mergeCell ref="D102:E102"/>
    <mergeCell ref="D103:E103"/>
    <mergeCell ref="D104:E104"/>
    <mergeCell ref="D105:E105"/>
    <mergeCell ref="D106:E106"/>
    <mergeCell ref="D107:E107"/>
    <mergeCell ref="D90:E90"/>
    <mergeCell ref="D91:E91"/>
    <mergeCell ref="D92:E92"/>
    <mergeCell ref="D93:E93"/>
    <mergeCell ref="D94:E94"/>
    <mergeCell ref="D95:E95"/>
    <mergeCell ref="D96:E96"/>
    <mergeCell ref="D97:E97"/>
    <mergeCell ref="D98:E98"/>
    <mergeCell ref="D81:E81"/>
    <mergeCell ref="D82:E82"/>
    <mergeCell ref="D83:E83"/>
    <mergeCell ref="D84:E84"/>
    <mergeCell ref="D85:E85"/>
    <mergeCell ref="D86:E86"/>
    <mergeCell ref="D87:E87"/>
    <mergeCell ref="D88:E88"/>
    <mergeCell ref="D89:E89"/>
    <mergeCell ref="B170:C170"/>
    <mergeCell ref="B171:C171"/>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B161:C161"/>
    <mergeCell ref="B162:C162"/>
    <mergeCell ref="B163:C163"/>
    <mergeCell ref="B164:C164"/>
    <mergeCell ref="B165:C165"/>
    <mergeCell ref="B166:C166"/>
    <mergeCell ref="B167:C167"/>
    <mergeCell ref="B168:C168"/>
    <mergeCell ref="B169:C169"/>
    <mergeCell ref="B152:C152"/>
    <mergeCell ref="B153:C153"/>
    <mergeCell ref="B154:C154"/>
    <mergeCell ref="B155:C155"/>
    <mergeCell ref="B156:C156"/>
    <mergeCell ref="B157:C157"/>
    <mergeCell ref="B158:C158"/>
    <mergeCell ref="B159:C159"/>
    <mergeCell ref="B160:C160"/>
    <mergeCell ref="B143:C143"/>
    <mergeCell ref="B144:C144"/>
    <mergeCell ref="B145:C145"/>
    <mergeCell ref="B146:C146"/>
    <mergeCell ref="B147:C147"/>
    <mergeCell ref="B148:C148"/>
    <mergeCell ref="B149:C149"/>
    <mergeCell ref="B150:C150"/>
    <mergeCell ref="B151:C151"/>
    <mergeCell ref="B134:C134"/>
    <mergeCell ref="B135:C135"/>
    <mergeCell ref="B136:C136"/>
    <mergeCell ref="B137:C137"/>
    <mergeCell ref="B138:C138"/>
    <mergeCell ref="B139:C139"/>
    <mergeCell ref="B140:C140"/>
    <mergeCell ref="B141:C141"/>
    <mergeCell ref="B142:C142"/>
    <mergeCell ref="B125:C125"/>
    <mergeCell ref="B126:C126"/>
    <mergeCell ref="B127:C127"/>
    <mergeCell ref="B128:C128"/>
    <mergeCell ref="B129:C129"/>
    <mergeCell ref="B130:C130"/>
    <mergeCell ref="B131:C131"/>
    <mergeCell ref="B132:C132"/>
    <mergeCell ref="B133:C133"/>
    <mergeCell ref="B116:C116"/>
    <mergeCell ref="B117:C117"/>
    <mergeCell ref="B118:C118"/>
    <mergeCell ref="B119:C119"/>
    <mergeCell ref="B120:C120"/>
    <mergeCell ref="B121:C121"/>
    <mergeCell ref="B122:C122"/>
    <mergeCell ref="B123:C123"/>
    <mergeCell ref="B124:C124"/>
    <mergeCell ref="B107:C107"/>
    <mergeCell ref="B108:C108"/>
    <mergeCell ref="B109:C109"/>
    <mergeCell ref="B110:C110"/>
    <mergeCell ref="B111:C111"/>
    <mergeCell ref="B112:C112"/>
    <mergeCell ref="B113:C113"/>
    <mergeCell ref="B114:C114"/>
    <mergeCell ref="B115:C115"/>
    <mergeCell ref="B98:C98"/>
    <mergeCell ref="B99:C99"/>
    <mergeCell ref="B100:C100"/>
    <mergeCell ref="B101:C101"/>
    <mergeCell ref="B102:C102"/>
    <mergeCell ref="B103:C103"/>
    <mergeCell ref="B104:C104"/>
    <mergeCell ref="B105:C105"/>
    <mergeCell ref="B106:C106"/>
    <mergeCell ref="B89:C89"/>
    <mergeCell ref="B90:C90"/>
    <mergeCell ref="B91:C91"/>
    <mergeCell ref="B92:C92"/>
    <mergeCell ref="B93:C93"/>
    <mergeCell ref="B94:C94"/>
    <mergeCell ref="B95:C95"/>
    <mergeCell ref="B96:C96"/>
    <mergeCell ref="B97:C97"/>
    <mergeCell ref="B80:C80"/>
    <mergeCell ref="B81:C81"/>
    <mergeCell ref="B82:C82"/>
    <mergeCell ref="B83:C83"/>
    <mergeCell ref="B84:C84"/>
    <mergeCell ref="B85:C85"/>
    <mergeCell ref="B86:C86"/>
    <mergeCell ref="B87:C87"/>
    <mergeCell ref="B88:C88"/>
    <mergeCell ref="B71:C71"/>
    <mergeCell ref="B72:C72"/>
    <mergeCell ref="B73:C73"/>
    <mergeCell ref="B74:C74"/>
    <mergeCell ref="B75:C75"/>
    <mergeCell ref="B76:C76"/>
    <mergeCell ref="B77:C77"/>
    <mergeCell ref="B78:C78"/>
    <mergeCell ref="B79:C79"/>
    <mergeCell ref="B33:E33"/>
    <mergeCell ref="J41:M41"/>
    <mergeCell ref="J56:M56"/>
    <mergeCell ref="J58:M58"/>
    <mergeCell ref="J60:M60"/>
    <mergeCell ref="J57:M57"/>
    <mergeCell ref="J59:M59"/>
    <mergeCell ref="B69:C69"/>
    <mergeCell ref="B70:C70"/>
    <mergeCell ref="B63:C63"/>
    <mergeCell ref="B64:C64"/>
    <mergeCell ref="B65:C65"/>
    <mergeCell ref="B66:C66"/>
    <mergeCell ref="B67:C67"/>
    <mergeCell ref="B68:C68"/>
    <mergeCell ref="B50:E50"/>
    <mergeCell ref="B51:E51"/>
    <mergeCell ref="B52:E52"/>
    <mergeCell ref="B53:E53"/>
    <mergeCell ref="B54:E54"/>
    <mergeCell ref="B55:E55"/>
    <mergeCell ref="B56:E56"/>
    <mergeCell ref="B59:C59"/>
    <mergeCell ref="B60:C60"/>
    <mergeCell ref="B61:C61"/>
    <mergeCell ref="B62:C62"/>
    <mergeCell ref="B34:E34"/>
    <mergeCell ref="B36:E36"/>
    <mergeCell ref="J48:M48"/>
    <mergeCell ref="B37:E37"/>
    <mergeCell ref="J49:M49"/>
    <mergeCell ref="B38:E38"/>
    <mergeCell ref="J50:M50"/>
    <mergeCell ref="B41:E41"/>
    <mergeCell ref="B42:E42"/>
    <mergeCell ref="B43:E43"/>
    <mergeCell ref="J45:M45"/>
    <mergeCell ref="B44:E44"/>
    <mergeCell ref="B45:E45"/>
    <mergeCell ref="B46:E46"/>
    <mergeCell ref="B47:E47"/>
    <mergeCell ref="B48:E48"/>
    <mergeCell ref="B49:E49"/>
    <mergeCell ref="J39:M39"/>
    <mergeCell ref="J40:M40"/>
    <mergeCell ref="B35:E35"/>
    <mergeCell ref="J46:M46"/>
    <mergeCell ref="J47:M47"/>
    <mergeCell ref="J52:M52"/>
    <mergeCell ref="B39:E39"/>
    <mergeCell ref="B40:E40"/>
    <mergeCell ref="J53:M53"/>
    <mergeCell ref="J54:M54"/>
    <mergeCell ref="J55:M55"/>
    <mergeCell ref="J37:M37"/>
    <mergeCell ref="J38:M38"/>
    <mergeCell ref="A1:J1"/>
    <mergeCell ref="B13:M14"/>
    <mergeCell ref="B26:M26"/>
    <mergeCell ref="A28:E28"/>
    <mergeCell ref="I28:M28"/>
    <mergeCell ref="B22:M23"/>
    <mergeCell ref="B25:M25"/>
    <mergeCell ref="J32:M32"/>
    <mergeCell ref="B31:E31"/>
    <mergeCell ref="B32:E32"/>
    <mergeCell ref="B29:E29"/>
    <mergeCell ref="J29:M29"/>
    <mergeCell ref="B30:E30"/>
    <mergeCell ref="J30:M30"/>
    <mergeCell ref="J31:M31"/>
    <mergeCell ref="B16:M16"/>
  </mergeCells>
  <phoneticPr fontId="4"/>
  <pageMargins left="0.7" right="0.7" top="0.75" bottom="0.75" header="0.3" footer="0.3"/>
  <pageSetup paperSize="9" scale="59"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view="pageBreakPreview" zoomScale="85" zoomScaleNormal="75" zoomScaleSheetLayoutView="85" workbookViewId="0">
      <selection activeCell="E5" sqref="E5"/>
    </sheetView>
  </sheetViews>
  <sheetFormatPr defaultRowHeight="15.75"/>
  <cols>
    <col min="1" max="1" width="3.375" style="18" customWidth="1"/>
    <col min="2" max="2" width="6.375" style="18" customWidth="1"/>
    <col min="3" max="3" width="18.25" style="18" customWidth="1"/>
    <col min="4" max="4" width="31.125" style="18" customWidth="1"/>
    <col min="5" max="5" width="18.125" style="18" customWidth="1"/>
    <col min="6" max="6" width="4.625" style="18" customWidth="1"/>
    <col min="7" max="7" width="18.125" style="18" customWidth="1"/>
    <col min="8" max="8" width="5.25" style="18" customWidth="1"/>
    <col min="9" max="16384" width="9" style="18"/>
  </cols>
  <sheetData>
    <row r="1" spans="1:8" ht="19.5" customHeight="1">
      <c r="A1" s="49" t="s">
        <v>348</v>
      </c>
      <c r="H1" s="25" t="str">
        <f>IF('実績報告書１ページ '!V2="","",'実績報告書１ページ '!V2&amp;"_"&amp;'実績報告書１ページ '!O2)</f>
        <v/>
      </c>
    </row>
    <row r="2" spans="1:8" ht="6.75" customHeight="1"/>
    <row r="3" spans="1:8" ht="16.5" thickBot="1">
      <c r="B3" s="1" t="s">
        <v>197</v>
      </c>
    </row>
    <row r="4" spans="1:8" ht="40.5" customHeight="1" thickBot="1">
      <c r="B4" s="933" t="s">
        <v>42</v>
      </c>
      <c r="C4" s="934"/>
      <c r="D4" s="93" t="s">
        <v>43</v>
      </c>
      <c r="E4" s="933" t="s">
        <v>44</v>
      </c>
      <c r="F4" s="934"/>
      <c r="G4" s="933" t="s">
        <v>45</v>
      </c>
      <c r="H4" s="934"/>
    </row>
    <row r="5" spans="1:8" ht="38.1" customHeight="1">
      <c r="B5" s="935" t="s">
        <v>46</v>
      </c>
      <c r="C5" s="936"/>
      <c r="D5" s="13" t="s">
        <v>47</v>
      </c>
      <c r="E5" s="114"/>
      <c r="F5" s="94" t="s">
        <v>25</v>
      </c>
      <c r="G5" s="939">
        <f>IF(AND(E5="",E7=""),0,SUM(E5:E6))</f>
        <v>0</v>
      </c>
      <c r="H5" s="949" t="s">
        <v>25</v>
      </c>
    </row>
    <row r="6" spans="1:8" ht="21" customHeight="1">
      <c r="B6" s="937"/>
      <c r="C6" s="937"/>
      <c r="D6" s="964" t="s">
        <v>210</v>
      </c>
      <c r="E6" s="110" t="str">
        <f>IF(E7="","",ROUNDDOWN('７ページ'!H45*E7,0))</f>
        <v/>
      </c>
      <c r="F6" s="954" t="s">
        <v>78</v>
      </c>
      <c r="G6" s="940"/>
      <c r="H6" s="950"/>
    </row>
    <row r="7" spans="1:8" ht="38.1" customHeight="1" thickBot="1">
      <c r="B7" s="938"/>
      <c r="C7" s="938"/>
      <c r="D7" s="965"/>
      <c r="E7" s="115"/>
      <c r="F7" s="956"/>
      <c r="G7" s="941"/>
      <c r="H7" s="951"/>
    </row>
    <row r="8" spans="1:8" ht="38.1" customHeight="1">
      <c r="B8" s="942" t="s">
        <v>48</v>
      </c>
      <c r="C8" s="961" t="s">
        <v>159</v>
      </c>
      <c r="D8" s="117"/>
      <c r="E8" s="114"/>
      <c r="F8" s="94" t="s">
        <v>25</v>
      </c>
      <c r="G8" s="968">
        <f>IF(AND(E8="",E12=""),0,SUM(E8:E11))</f>
        <v>0</v>
      </c>
      <c r="H8" s="958" t="s">
        <v>25</v>
      </c>
    </row>
    <row r="9" spans="1:8" ht="38.1" customHeight="1">
      <c r="B9" s="943"/>
      <c r="C9" s="966"/>
      <c r="D9" s="118"/>
      <c r="E9" s="116"/>
      <c r="F9" s="77" t="s">
        <v>25</v>
      </c>
      <c r="G9" s="940"/>
      <c r="H9" s="959"/>
    </row>
    <row r="10" spans="1:8" ht="38.1" customHeight="1">
      <c r="B10" s="943"/>
      <c r="C10" s="966"/>
      <c r="D10" s="118"/>
      <c r="E10" s="116"/>
      <c r="F10" s="77" t="s">
        <v>25</v>
      </c>
      <c r="G10" s="940"/>
      <c r="H10" s="959"/>
    </row>
    <row r="11" spans="1:8" ht="20.25" customHeight="1">
      <c r="B11" s="943"/>
      <c r="C11" s="966"/>
      <c r="D11" s="95" t="s">
        <v>186</v>
      </c>
      <c r="E11" s="111" t="str">
        <f>IF(E12="","",ROUNDDOWN('７ページ'!J36*E12,0))</f>
        <v/>
      </c>
      <c r="F11" s="954" t="s">
        <v>78</v>
      </c>
      <c r="G11" s="940"/>
      <c r="H11" s="959"/>
    </row>
    <row r="12" spans="1:8" ht="38.1" customHeight="1" thickBot="1">
      <c r="B12" s="943"/>
      <c r="C12" s="967"/>
      <c r="D12" s="119"/>
      <c r="E12" s="120"/>
      <c r="F12" s="955"/>
      <c r="G12" s="969"/>
      <c r="H12" s="960"/>
    </row>
    <row r="13" spans="1:8" ht="20.25" customHeight="1">
      <c r="B13" s="943"/>
      <c r="C13" s="961" t="s">
        <v>160</v>
      </c>
      <c r="D13" s="972"/>
      <c r="E13" s="112" t="str">
        <f>IF(E14="","",ROUNDDOWN('７ページ'!J36*E14,0))</f>
        <v/>
      </c>
      <c r="F13" s="957" t="s">
        <v>25</v>
      </c>
      <c r="G13" s="939">
        <f>IF(AND(E13="",E17=""),0,IF(E13="",0,E13)+IF(E15="",0,E15)+E17)</f>
        <v>0</v>
      </c>
      <c r="H13" s="949" t="s">
        <v>25</v>
      </c>
    </row>
    <row r="14" spans="1:8" ht="38.1" customHeight="1">
      <c r="B14" s="943"/>
      <c r="C14" s="962"/>
      <c r="D14" s="971"/>
      <c r="E14" s="120"/>
      <c r="F14" s="955"/>
      <c r="G14" s="945"/>
      <c r="H14" s="952"/>
    </row>
    <row r="15" spans="1:8" ht="20.25" customHeight="1">
      <c r="B15" s="943"/>
      <c r="C15" s="962"/>
      <c r="D15" s="970"/>
      <c r="E15" s="111" t="str">
        <f>IF(E16="","",ROUNDDOWN('７ページ'!J36*E16,0))</f>
        <v/>
      </c>
      <c r="F15" s="954" t="s">
        <v>78</v>
      </c>
      <c r="G15" s="945"/>
      <c r="H15" s="952"/>
    </row>
    <row r="16" spans="1:8" ht="38.1" customHeight="1">
      <c r="B16" s="943"/>
      <c r="C16" s="962"/>
      <c r="D16" s="971"/>
      <c r="E16" s="120"/>
      <c r="F16" s="955"/>
      <c r="G16" s="945"/>
      <c r="H16" s="952"/>
    </row>
    <row r="17" spans="2:8" ht="15" customHeight="1">
      <c r="B17" s="943"/>
      <c r="C17" s="962"/>
      <c r="D17" s="95" t="s">
        <v>96</v>
      </c>
      <c r="E17" s="976"/>
      <c r="F17" s="954" t="s">
        <v>25</v>
      </c>
      <c r="G17" s="945"/>
      <c r="H17" s="952"/>
    </row>
    <row r="18" spans="2:8" ht="38.1" customHeight="1" thickBot="1">
      <c r="B18" s="943"/>
      <c r="C18" s="963"/>
      <c r="D18" s="119"/>
      <c r="E18" s="977"/>
      <c r="F18" s="956"/>
      <c r="G18" s="946"/>
      <c r="H18" s="953"/>
    </row>
    <row r="19" spans="2:8" ht="20.25" customHeight="1" thickBot="1">
      <c r="B19" s="944"/>
      <c r="C19" s="966" t="s">
        <v>187</v>
      </c>
      <c r="D19" s="972"/>
      <c r="E19" s="112" t="str">
        <f>IF(E20="","",ROUNDDOWN('７ページ'!J36*E20,0))</f>
        <v/>
      </c>
      <c r="F19" s="957" t="s">
        <v>25</v>
      </c>
      <c r="G19" s="947">
        <f>IF(AND(E19="",E27=""),0,IF(E19="",0,E19)+IF(E21="",0,E21)+IF(E23="",0,E23)+IF(E25="",0,E25)+E27+E29)</f>
        <v>0</v>
      </c>
      <c r="H19" s="931" t="s">
        <v>188</v>
      </c>
    </row>
    <row r="20" spans="2:8" ht="38.1" customHeight="1" thickTop="1" thickBot="1">
      <c r="B20" s="944"/>
      <c r="C20" s="966"/>
      <c r="D20" s="971"/>
      <c r="E20" s="120"/>
      <c r="F20" s="955"/>
      <c r="G20" s="948"/>
      <c r="H20" s="932"/>
    </row>
    <row r="21" spans="2:8" ht="20.25" customHeight="1" thickTop="1" thickBot="1">
      <c r="B21" s="944"/>
      <c r="C21" s="966"/>
      <c r="D21" s="978"/>
      <c r="E21" s="113" t="str">
        <f>IF(E22="","",ROUNDDOWN('７ページ'!J36*E22,0))</f>
        <v/>
      </c>
      <c r="F21" s="979" t="s">
        <v>25</v>
      </c>
      <c r="G21" s="948"/>
      <c r="H21" s="932"/>
    </row>
    <row r="22" spans="2:8" ht="38.1" customHeight="1" thickTop="1" thickBot="1">
      <c r="B22" s="944"/>
      <c r="C22" s="966"/>
      <c r="D22" s="971"/>
      <c r="E22" s="120"/>
      <c r="F22" s="955"/>
      <c r="G22" s="948"/>
      <c r="H22" s="932"/>
    </row>
    <row r="23" spans="2:8" ht="20.25" customHeight="1" thickTop="1" thickBot="1">
      <c r="B23" s="944"/>
      <c r="C23" s="966"/>
      <c r="D23" s="978"/>
      <c r="E23" s="113" t="str">
        <f>IF(E24="","",ROUNDDOWN('７ページ'!J36*E24,0))</f>
        <v/>
      </c>
      <c r="F23" s="979" t="s">
        <v>25</v>
      </c>
      <c r="G23" s="948"/>
      <c r="H23" s="932"/>
    </row>
    <row r="24" spans="2:8" ht="38.1" customHeight="1" thickTop="1" thickBot="1">
      <c r="B24" s="944"/>
      <c r="C24" s="966"/>
      <c r="D24" s="971"/>
      <c r="E24" s="120"/>
      <c r="F24" s="955"/>
      <c r="G24" s="948"/>
      <c r="H24" s="932"/>
    </row>
    <row r="25" spans="2:8" ht="20.25" customHeight="1" thickTop="1" thickBot="1">
      <c r="B25" s="944"/>
      <c r="C25" s="966"/>
      <c r="D25" s="978"/>
      <c r="E25" s="113" t="str">
        <f>IF(E26="","",ROUNDDOWN('７ページ'!J36*E26,0))</f>
        <v/>
      </c>
      <c r="F25" s="979" t="s">
        <v>25</v>
      </c>
      <c r="G25" s="948"/>
      <c r="H25" s="932"/>
    </row>
    <row r="26" spans="2:8" ht="38.1" customHeight="1" thickTop="1" thickBot="1">
      <c r="B26" s="944"/>
      <c r="C26" s="966"/>
      <c r="D26" s="971"/>
      <c r="E26" s="120"/>
      <c r="F26" s="955"/>
      <c r="G26" s="948"/>
      <c r="H26" s="932"/>
    </row>
    <row r="27" spans="2:8" ht="15" customHeight="1" thickTop="1" thickBot="1">
      <c r="B27" s="944"/>
      <c r="C27" s="966"/>
      <c r="D27" s="95" t="s">
        <v>96</v>
      </c>
      <c r="E27" s="976"/>
      <c r="F27" s="954" t="s">
        <v>25</v>
      </c>
      <c r="G27" s="948"/>
      <c r="H27" s="932"/>
    </row>
    <row r="28" spans="2:8" ht="38.1" customHeight="1" thickTop="1" thickBot="1">
      <c r="B28" s="944"/>
      <c r="C28" s="966"/>
      <c r="D28" s="121"/>
      <c r="E28" s="981"/>
      <c r="F28" s="955"/>
      <c r="G28" s="948"/>
      <c r="H28" s="932"/>
    </row>
    <row r="29" spans="2:8" ht="15" customHeight="1" thickTop="1" thickBot="1">
      <c r="B29" s="944"/>
      <c r="C29" s="966"/>
      <c r="D29" s="96" t="s">
        <v>96</v>
      </c>
      <c r="E29" s="980"/>
      <c r="F29" s="979" t="s">
        <v>25</v>
      </c>
      <c r="G29" s="948"/>
      <c r="H29" s="932"/>
    </row>
    <row r="30" spans="2:8" ht="38.1" customHeight="1" thickTop="1" thickBot="1">
      <c r="B30" s="944"/>
      <c r="C30" s="966"/>
      <c r="D30" s="119"/>
      <c r="E30" s="977"/>
      <c r="F30" s="956"/>
      <c r="G30" s="948"/>
      <c r="H30" s="932"/>
    </row>
    <row r="31" spans="2:8" ht="38.1" customHeight="1" thickTop="1" thickBot="1">
      <c r="B31" s="973" t="s">
        <v>40</v>
      </c>
      <c r="C31" s="974"/>
      <c r="D31" s="974"/>
      <c r="E31" s="974"/>
      <c r="F31" s="975"/>
      <c r="G31" s="74">
        <f>IF(AND(G5="",G8="",G13="",G19=""),"",SUM(G5:G30))</f>
        <v>0</v>
      </c>
      <c r="H31" s="97" t="s">
        <v>25</v>
      </c>
    </row>
    <row r="32" spans="2:8" s="23" customFormat="1" ht="44.25" customHeight="1">
      <c r="B32" s="725" t="s">
        <v>172</v>
      </c>
      <c r="C32" s="725"/>
      <c r="D32" s="725"/>
      <c r="E32" s="725"/>
      <c r="F32" s="725"/>
      <c r="G32" s="725"/>
      <c r="H32" s="725"/>
    </row>
  </sheetData>
  <sheetProtection algorithmName="SHA-512" hashValue="1mlpQejFX9fn7mvoDf20sZpmK6ahBexdSxKIGyRSnrl9c2Hr/J2yUJCQbTaGENq55NtkajDo6d9pH75XrkcoJw==" saltValue="+Px5KLfV1/MVz9Wjmh4T9Q==" spinCount="100000" sheet="1" selectLockedCells="1"/>
  <mergeCells count="39">
    <mergeCell ref="B31:F31"/>
    <mergeCell ref="E17:E18"/>
    <mergeCell ref="F17:F18"/>
    <mergeCell ref="C19:C30"/>
    <mergeCell ref="D19:D20"/>
    <mergeCell ref="F19:F20"/>
    <mergeCell ref="D21:D22"/>
    <mergeCell ref="F21:F22"/>
    <mergeCell ref="D23:D24"/>
    <mergeCell ref="F23:F24"/>
    <mergeCell ref="D25:D26"/>
    <mergeCell ref="F25:F26"/>
    <mergeCell ref="E29:E30"/>
    <mergeCell ref="F29:F30"/>
    <mergeCell ref="E27:E28"/>
    <mergeCell ref="F27:F28"/>
    <mergeCell ref="H8:H12"/>
    <mergeCell ref="C13:C18"/>
    <mergeCell ref="D6:D7"/>
    <mergeCell ref="C8:C12"/>
    <mergeCell ref="G8:G12"/>
    <mergeCell ref="D15:D16"/>
    <mergeCell ref="D13:D14"/>
    <mergeCell ref="B32:H32"/>
    <mergeCell ref="H19:H30"/>
    <mergeCell ref="B4:C4"/>
    <mergeCell ref="B5:C7"/>
    <mergeCell ref="G5:G7"/>
    <mergeCell ref="B8:B30"/>
    <mergeCell ref="G13:G18"/>
    <mergeCell ref="G19:G30"/>
    <mergeCell ref="E4:F4"/>
    <mergeCell ref="G4:H4"/>
    <mergeCell ref="H5:H7"/>
    <mergeCell ref="H13:H18"/>
    <mergeCell ref="F11:F12"/>
    <mergeCell ref="F6:F7"/>
    <mergeCell ref="F15:F16"/>
    <mergeCell ref="F13:F14"/>
  </mergeCells>
  <phoneticPr fontId="4"/>
  <conditionalFormatting sqref="D8:D10 D12">
    <cfRule type="expression" dxfId="6" priority="1" stopIfTrue="1">
      <formula>AND(E8&lt;&gt;"",D8="")</formula>
    </cfRule>
  </conditionalFormatting>
  <conditionalFormatting sqref="D13:D16 D19 D21 D23 D25">
    <cfRule type="expression" dxfId="5" priority="2" stopIfTrue="1">
      <formula>AND(E14&lt;&gt;"",D13="")</formula>
    </cfRule>
  </conditionalFormatting>
  <conditionalFormatting sqref="D26">
    <cfRule type="expression" dxfId="4" priority="3" stopIfTrue="1">
      <formula>AND(E31&lt;&gt;"",D26="")</formula>
    </cfRule>
  </conditionalFormatting>
  <conditionalFormatting sqref="D24">
    <cfRule type="expression" dxfId="3" priority="4" stopIfTrue="1">
      <formula>AND(#REF!&lt;&gt;"",D24="")</formula>
    </cfRule>
  </conditionalFormatting>
  <conditionalFormatting sqref="D18 D28 D30">
    <cfRule type="expression" dxfId="2" priority="5" stopIfTrue="1">
      <formula>AND(E17&lt;&gt;"",D18="")</formula>
    </cfRule>
  </conditionalFormatting>
  <conditionalFormatting sqref="D22">
    <cfRule type="expression" dxfId="1" priority="6" stopIfTrue="1">
      <formula>AND(#REF!&lt;&gt;"",D22="")</formula>
    </cfRule>
  </conditionalFormatting>
  <conditionalFormatting sqref="D20">
    <cfRule type="expression" dxfId="0" priority="7" stopIfTrue="1">
      <formula>AND(#REF!&lt;&gt;"",D20="")</formula>
    </cfRule>
  </conditionalFormatting>
  <dataValidations count="1">
    <dataValidation imeMode="disabled" allowBlank="1" showInputMessage="1" showErrorMessage="1" error="数値のみ入力可能です。" sqref="E26:E30 E24 E22 E16:E18 E7:E10 E14 E12 E20 E5"/>
  </dataValidations>
  <pageMargins left="0.74803149606299213" right="0.27559055118110237" top="0.74803149606299213" bottom="0.55118110236220474" header="0.47244094488188981" footer="0.31496062992125984"/>
  <pageSetup paperSize="9" scale="87" orientation="portrait" r:id="rId1"/>
  <headerFooter alignWithMargins="0">
    <oddFooter>&amp;C&amp;14 6</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view="pageBreakPreview" zoomScale="85" zoomScaleNormal="70" zoomScaleSheetLayoutView="85" workbookViewId="0">
      <selection activeCell="K1" sqref="K1"/>
    </sheetView>
  </sheetViews>
  <sheetFormatPr defaultRowHeight="20.25" customHeight="1"/>
  <cols>
    <col min="1" max="1" width="3.875" style="18" customWidth="1"/>
    <col min="2" max="2" width="14.375" style="18" customWidth="1"/>
    <col min="3" max="3" width="7.875" style="18" customWidth="1"/>
    <col min="4" max="4" width="14.375" style="18" customWidth="1"/>
    <col min="5" max="5" width="7.75" style="18" customWidth="1"/>
    <col min="6" max="6" width="14.25" style="18" customWidth="1"/>
    <col min="7" max="7" width="7.75" style="18" customWidth="1"/>
    <col min="8" max="8" width="14.25" style="18" customWidth="1"/>
    <col min="9" max="9" width="7.875" style="18" customWidth="1"/>
    <col min="10" max="16384" width="9" style="18"/>
  </cols>
  <sheetData>
    <row r="1" spans="1:11" ht="19.5" customHeight="1">
      <c r="A1" s="49" t="s">
        <v>323</v>
      </c>
      <c r="B1" s="51"/>
      <c r="K1" s="384" t="str">
        <f>IF('実績報告書１ページ '!V2="","",'実績報告書１ページ '!V2&amp;"_"&amp;'実績報告書１ページ '!O2)</f>
        <v/>
      </c>
    </row>
    <row r="2" spans="1:11" ht="19.5" customHeight="1" thickBot="1">
      <c r="A2" s="260"/>
      <c r="B2" s="18" t="s">
        <v>324</v>
      </c>
    </row>
    <row r="3" spans="1:11" ht="19.5" customHeight="1">
      <c r="A3" s="260"/>
      <c r="B3" s="996"/>
      <c r="C3" s="997"/>
      <c r="D3" s="998" t="s">
        <v>308</v>
      </c>
      <c r="E3" s="997"/>
      <c r="F3" s="998" t="s">
        <v>309</v>
      </c>
      <c r="G3" s="997"/>
      <c r="H3" s="998" t="s">
        <v>310</v>
      </c>
      <c r="I3" s="999"/>
    </row>
    <row r="4" spans="1:11" ht="19.5" customHeight="1">
      <c r="A4" s="260"/>
      <c r="B4" s="1000"/>
      <c r="C4" s="1001"/>
      <c r="D4" s="1002" t="s">
        <v>325</v>
      </c>
      <c r="E4" s="1003"/>
      <c r="F4" s="1002" t="s">
        <v>326</v>
      </c>
      <c r="G4" s="1003"/>
      <c r="H4" s="1002" t="s">
        <v>327</v>
      </c>
      <c r="I4" s="1004"/>
    </row>
    <row r="5" spans="1:11" ht="41.25" customHeight="1" thickBot="1">
      <c r="B5" s="992" t="s">
        <v>311</v>
      </c>
      <c r="C5" s="993"/>
      <c r="D5" s="268" t="str">
        <f>IF('実績報告書１ページ '!AE52=0,"",ROUND('実績報告書１ページ '!AE52,2))</f>
        <v/>
      </c>
      <c r="E5" s="269" t="s">
        <v>312</v>
      </c>
      <c r="F5" s="270">
        <f>'実績報告書１ページ '!I51</f>
        <v>0</v>
      </c>
      <c r="G5" s="269" t="s">
        <v>64</v>
      </c>
      <c r="H5" s="271" t="str">
        <f>IF(D5="","",ROUND(D5*F5,2))</f>
        <v/>
      </c>
      <c r="I5" s="272" t="s">
        <v>313</v>
      </c>
    </row>
    <row r="6" spans="1:11" ht="19.5" customHeight="1">
      <c r="A6" s="27"/>
      <c r="B6" s="151"/>
      <c r="C6" s="151"/>
      <c r="D6" s="32"/>
      <c r="E6" s="32"/>
      <c r="F6" s="32"/>
      <c r="G6" s="32"/>
      <c r="H6" s="32"/>
      <c r="I6" s="32"/>
      <c r="J6" s="27"/>
      <c r="K6" s="27"/>
    </row>
    <row r="7" spans="1:11" ht="19.5" customHeight="1">
      <c r="A7" s="27"/>
      <c r="B7" s="982" t="s">
        <v>314</v>
      </c>
      <c r="C7" s="982" t="s">
        <v>149</v>
      </c>
      <c r="D7" s="994" t="s">
        <v>315</v>
      </c>
      <c r="E7" s="994"/>
      <c r="F7" s="994"/>
      <c r="G7" s="994"/>
      <c r="H7" s="994"/>
      <c r="I7" s="994"/>
      <c r="J7" s="994"/>
      <c r="K7" s="27"/>
    </row>
    <row r="8" spans="1:11" ht="19.5" customHeight="1">
      <c r="A8" s="27"/>
      <c r="B8" s="982"/>
      <c r="C8" s="982"/>
      <c r="D8" s="995" t="s">
        <v>316</v>
      </c>
      <c r="E8" s="995"/>
      <c r="F8" s="995"/>
      <c r="G8" s="995"/>
      <c r="H8" s="995"/>
      <c r="I8" s="995"/>
      <c r="J8" s="995"/>
      <c r="K8" s="27"/>
    </row>
    <row r="9" spans="1:11" ht="19.5" customHeight="1" thickBot="1">
      <c r="A9" s="27"/>
      <c r="B9" s="151"/>
      <c r="C9" s="151"/>
      <c r="D9" s="151"/>
      <c r="E9" s="151"/>
      <c r="F9" s="151"/>
      <c r="G9" s="151"/>
      <c r="H9" s="151"/>
      <c r="I9" s="32"/>
      <c r="J9" s="27"/>
      <c r="K9" s="27"/>
    </row>
    <row r="10" spans="1:11" ht="19.5" customHeight="1">
      <c r="A10" s="27"/>
      <c r="B10" s="151"/>
      <c r="C10" s="982" t="s">
        <v>317</v>
      </c>
      <c r="D10" s="983" t="str">
        <f>F24&amp;"時間（ｉ）＋"&amp;H19&amp;"時間（ｆ）"</f>
        <v>時間（ｉ）＋時間（ｆ）</v>
      </c>
      <c r="E10" s="983"/>
      <c r="F10" s="983"/>
      <c r="G10" s="984" t="s">
        <v>149</v>
      </c>
      <c r="H10" s="273" t="str">
        <f>SUM(F24,H19)&amp;"時間"</f>
        <v>0時間</v>
      </c>
      <c r="I10" s="986" t="s">
        <v>318</v>
      </c>
      <c r="J10" s="987" t="str">
        <f>IF(D5="","",ROUNDUP(SUM(F24,H19)/SUM(H5,F24,H19),3))</f>
        <v/>
      </c>
      <c r="K10" s="988"/>
    </row>
    <row r="11" spans="1:11" ht="19.5" customHeight="1" thickBot="1">
      <c r="A11" s="27"/>
      <c r="B11" s="151"/>
      <c r="C11" s="982"/>
      <c r="D11" s="989" t="str">
        <f>H5&amp;"時間（c）+ "&amp;F24&amp;"時間（i）+ "&amp;H19&amp;"時間（f)"</f>
        <v>時間（c）+ 時間（i）+ 時間（f)</v>
      </c>
      <c r="E11" s="989"/>
      <c r="F11" s="989"/>
      <c r="G11" s="985"/>
      <c r="H11" s="274" t="str">
        <f>SUM(H5,F24,H19)&amp;"時間"</f>
        <v>0時間</v>
      </c>
      <c r="I11" s="986"/>
      <c r="J11" s="990" t="s">
        <v>161</v>
      </c>
      <c r="K11" s="991"/>
    </row>
    <row r="12" spans="1:11" ht="19.5" customHeight="1">
      <c r="A12" s="49"/>
      <c r="B12" s="51"/>
      <c r="K12" s="26"/>
    </row>
    <row r="13" spans="1:11" ht="20.25" customHeight="1" thickBot="1">
      <c r="A13" s="260"/>
      <c r="B13" s="18" t="s">
        <v>349</v>
      </c>
    </row>
    <row r="14" spans="1:11" ht="21" customHeight="1">
      <c r="A14" s="260"/>
      <c r="B14" s="996"/>
      <c r="C14" s="997"/>
      <c r="D14" s="998" t="s">
        <v>49</v>
      </c>
      <c r="E14" s="997"/>
      <c r="F14" s="998" t="s">
        <v>50</v>
      </c>
      <c r="G14" s="997"/>
      <c r="H14" s="998" t="s">
        <v>51</v>
      </c>
      <c r="I14" s="999"/>
    </row>
    <row r="15" spans="1:11" ht="20.25" customHeight="1">
      <c r="A15" s="260"/>
      <c r="B15" s="1007"/>
      <c r="C15" s="1003"/>
      <c r="D15" s="1002" t="s">
        <v>319</v>
      </c>
      <c r="E15" s="1003"/>
      <c r="F15" s="1008" t="s">
        <v>328</v>
      </c>
      <c r="G15" s="1009"/>
      <c r="H15" s="1002" t="s">
        <v>329</v>
      </c>
      <c r="I15" s="1004"/>
    </row>
    <row r="16" spans="1:11" ht="41.25" customHeight="1">
      <c r="A16" s="260"/>
      <c r="B16" s="1010" t="s">
        <v>52</v>
      </c>
      <c r="C16" s="1011"/>
      <c r="D16" s="75" t="str">
        <f>IF('実績報告書１ページ '!AE26=0,"",ROUND('実績報告書１ページ '!AE26,2))</f>
        <v/>
      </c>
      <c r="E16" s="76" t="s">
        <v>229</v>
      </c>
      <c r="F16" s="75" t="str">
        <f>'３ページ'!S5</f>
        <v/>
      </c>
      <c r="G16" s="76" t="s">
        <v>14</v>
      </c>
      <c r="H16" s="75" t="str">
        <f>IF(D16="","",ROUND(D16*F16,2))</f>
        <v/>
      </c>
      <c r="I16" s="77" t="s">
        <v>53</v>
      </c>
    </row>
    <row r="17" spans="2:10" ht="41.25" customHeight="1">
      <c r="B17" s="1010" t="s">
        <v>55</v>
      </c>
      <c r="C17" s="1011"/>
      <c r="D17" s="75" t="str">
        <f>IF(D16="","",ROUND('実績報告書１ページ '!AE31,2))</f>
        <v/>
      </c>
      <c r="E17" s="76" t="s">
        <v>53</v>
      </c>
      <c r="F17" s="75" t="str">
        <f>'３ページ'!S8</f>
        <v/>
      </c>
      <c r="G17" s="76" t="s">
        <v>14</v>
      </c>
      <c r="H17" s="75" t="str">
        <f>IF(D17="","",ROUND(D17*F17,2))</f>
        <v/>
      </c>
      <c r="I17" s="77" t="s">
        <v>53</v>
      </c>
    </row>
    <row r="18" spans="2:10" ht="41.25" customHeight="1" thickBot="1">
      <c r="B18" s="1012" t="s">
        <v>54</v>
      </c>
      <c r="C18" s="1013"/>
      <c r="D18" s="103" t="str">
        <f>IF(D16="","",ROUND('実績報告書１ページ '!AG35,2))</f>
        <v/>
      </c>
      <c r="E18" s="79" t="s">
        <v>53</v>
      </c>
      <c r="F18" s="78" t="str">
        <f>'３ページ'!S11</f>
        <v/>
      </c>
      <c r="G18" s="79" t="s">
        <v>14</v>
      </c>
      <c r="H18" s="78" t="str">
        <f>IF(D18="","",ROUND(D18*F18,2))</f>
        <v/>
      </c>
      <c r="I18" s="80" t="s">
        <v>53</v>
      </c>
    </row>
    <row r="19" spans="2:10" ht="41.25" customHeight="1" thickTop="1" thickBot="1">
      <c r="B19" s="1014" t="s">
        <v>10</v>
      </c>
      <c r="C19" s="1015"/>
      <c r="D19" s="1005"/>
      <c r="E19" s="1006"/>
      <c r="F19" s="1005"/>
      <c r="G19" s="1006"/>
      <c r="H19" s="81" t="str">
        <f>IF(H16="","",ROUND(SUM(H16:H18),2))</f>
        <v/>
      </c>
      <c r="I19" s="82" t="s">
        <v>330</v>
      </c>
    </row>
    <row r="20" spans="2:10" ht="20.25" customHeight="1">
      <c r="C20" s="260"/>
      <c r="D20" s="260"/>
      <c r="E20" s="260"/>
      <c r="F20" s="260"/>
      <c r="G20" s="260"/>
      <c r="H20" s="260"/>
      <c r="I20" s="260"/>
    </row>
    <row r="21" spans="2:10" ht="20.25" customHeight="1" thickBot="1">
      <c r="B21" s="260" t="s">
        <v>350</v>
      </c>
      <c r="D21" s="260"/>
      <c r="E21" s="260"/>
      <c r="F21" s="260"/>
      <c r="G21" s="260"/>
      <c r="H21" s="260"/>
      <c r="I21" s="260"/>
    </row>
    <row r="22" spans="2:10" ht="21" customHeight="1">
      <c r="B22" s="1016" t="s">
        <v>230</v>
      </c>
      <c r="C22" s="1017"/>
      <c r="D22" s="1018" t="s">
        <v>208</v>
      </c>
      <c r="E22" s="1017"/>
      <c r="F22" s="998" t="s">
        <v>209</v>
      </c>
      <c r="G22" s="999"/>
      <c r="H22" s="260"/>
      <c r="I22" s="260"/>
    </row>
    <row r="23" spans="2:10" ht="20.25" customHeight="1">
      <c r="B23" s="1007" t="s">
        <v>331</v>
      </c>
      <c r="C23" s="1003"/>
      <c r="D23" s="1002" t="s">
        <v>332</v>
      </c>
      <c r="E23" s="1003"/>
      <c r="F23" s="1002" t="s">
        <v>333</v>
      </c>
      <c r="G23" s="1004"/>
      <c r="H23" s="260"/>
      <c r="I23" s="260"/>
    </row>
    <row r="24" spans="2:10" ht="41.25" customHeight="1" thickBot="1">
      <c r="B24" s="83" t="str">
        <f>IF('実績報告書１ページ '!AE21=0,"",ROUND('実績報告書１ページ '!AE21,2))</f>
        <v/>
      </c>
      <c r="C24" s="84" t="s">
        <v>53</v>
      </c>
      <c r="D24" s="85" t="str">
        <f>'３ページ'!S24</f>
        <v/>
      </c>
      <c r="E24" s="84" t="s">
        <v>14</v>
      </c>
      <c r="F24" s="85" t="str">
        <f>IF(B24="","",ROUND(B24*D24,2))</f>
        <v/>
      </c>
      <c r="G24" s="86" t="s">
        <v>334</v>
      </c>
      <c r="H24" s="260"/>
      <c r="I24" s="260"/>
    </row>
    <row r="25" spans="2:10" ht="20.25" customHeight="1">
      <c r="C25" s="260"/>
      <c r="D25" s="260"/>
      <c r="E25" s="260"/>
      <c r="F25" s="260"/>
      <c r="G25" s="260"/>
      <c r="H25" s="260"/>
      <c r="I25" s="260"/>
    </row>
    <row r="26" spans="2:10" ht="20.25" customHeight="1" thickBot="1">
      <c r="B26" s="260" t="s">
        <v>351</v>
      </c>
      <c r="D26" s="260"/>
      <c r="E26" s="260"/>
      <c r="F26" s="260"/>
      <c r="G26" s="260"/>
      <c r="H26" s="260"/>
      <c r="I26" s="260"/>
    </row>
    <row r="27" spans="2:10" ht="21" customHeight="1">
      <c r="B27" s="1019" t="s">
        <v>56</v>
      </c>
      <c r="C27" s="1020"/>
      <c r="D27" s="997"/>
      <c r="E27" s="998" t="s">
        <v>213</v>
      </c>
      <c r="F27" s="1022"/>
      <c r="G27" s="1023"/>
    </row>
    <row r="28" spans="2:10" ht="20.25" customHeight="1">
      <c r="B28" s="1007"/>
      <c r="C28" s="1021"/>
      <c r="D28" s="1003"/>
      <c r="E28" s="1024" t="s">
        <v>231</v>
      </c>
      <c r="F28" s="1025"/>
      <c r="G28" s="1026"/>
    </row>
    <row r="29" spans="2:10" ht="41.25" customHeight="1" thickBot="1">
      <c r="B29" s="87" t="s">
        <v>232</v>
      </c>
      <c r="C29" s="88" t="str">
        <f>IF('２ページ'!F2="","",'２ページ'!F2)</f>
        <v/>
      </c>
      <c r="D29" s="89" t="s">
        <v>335</v>
      </c>
      <c r="E29" s="90" t="s">
        <v>233</v>
      </c>
      <c r="F29" s="88" t="str">
        <f>IF(C29="","",COUNTIF('２ページ'!D7:E15,"兼任")+COUNTIF('２-２ページ'!D4:E23,"兼任"))</f>
        <v/>
      </c>
      <c r="G29" s="91" t="s">
        <v>336</v>
      </c>
    </row>
    <row r="30" spans="2:10" ht="20.25" customHeight="1">
      <c r="B30" s="260"/>
      <c r="C30" s="260"/>
      <c r="E30" s="260"/>
    </row>
    <row r="31" spans="2:10" ht="20.25" customHeight="1">
      <c r="B31" s="260" t="s">
        <v>352</v>
      </c>
      <c r="C31" s="260"/>
      <c r="D31" s="260"/>
      <c r="E31" s="260"/>
    </row>
    <row r="32" spans="2:10" ht="20.25" customHeight="1">
      <c r="B32" s="1027" t="s">
        <v>234</v>
      </c>
      <c r="C32" s="260"/>
      <c r="D32" s="1029" t="s">
        <v>320</v>
      </c>
      <c r="E32" s="50"/>
      <c r="F32" s="1030" t="s">
        <v>337</v>
      </c>
      <c r="G32" s="1030"/>
      <c r="H32" s="1030"/>
      <c r="I32" s="1030"/>
      <c r="J32" s="1030"/>
    </row>
    <row r="33" spans="2:11" ht="12" customHeight="1">
      <c r="B33" s="1028"/>
      <c r="C33" s="262" t="s">
        <v>235</v>
      </c>
      <c r="D33" s="1029"/>
      <c r="E33" s="156" t="s">
        <v>162</v>
      </c>
    </row>
    <row r="34" spans="2:11" ht="20.25" customHeight="1">
      <c r="B34" s="1028"/>
      <c r="C34" s="260"/>
      <c r="D34" s="1029"/>
      <c r="E34" s="50"/>
      <c r="F34" s="676" t="s">
        <v>338</v>
      </c>
      <c r="G34" s="676"/>
      <c r="H34" s="676"/>
      <c r="I34" s="676"/>
      <c r="J34" s="676"/>
    </row>
    <row r="35" spans="2:11" ht="20.25" customHeight="1" thickBot="1">
      <c r="B35" s="260"/>
      <c r="C35" s="260"/>
      <c r="D35" s="260"/>
      <c r="E35" s="260"/>
    </row>
    <row r="36" spans="2:11" ht="20.25" customHeight="1">
      <c r="C36" s="92"/>
      <c r="D36" s="1045">
        <f>IF(一番最初に入力!C7&gt;=71100,'７ページ'!J10,1)</f>
        <v>1</v>
      </c>
      <c r="E36" s="1046" t="str">
        <f>IF(H19="","　　　 時間(f)",H19&amp;"時間(f)")</f>
        <v>　　　 時間(f)</v>
      </c>
      <c r="F36" s="1046"/>
      <c r="G36" s="1046"/>
      <c r="H36" s="1046"/>
      <c r="J36" s="1037" t="str">
        <f>IF(H19="","",IF(H19+F24=0,0,ROUNDUP(D36*H19/(H19+F24),3)))</f>
        <v/>
      </c>
      <c r="K36" s="1038"/>
    </row>
    <row r="37" spans="2:11" ht="12" customHeight="1">
      <c r="C37" s="263" t="s">
        <v>235</v>
      </c>
      <c r="D37" s="1045"/>
      <c r="E37" s="1" t="s">
        <v>162</v>
      </c>
      <c r="F37" s="1"/>
      <c r="G37" s="263"/>
      <c r="I37" s="263" t="s">
        <v>149</v>
      </c>
      <c r="J37" s="1039"/>
      <c r="K37" s="1040"/>
    </row>
    <row r="38" spans="2:11" ht="20.25" customHeight="1" thickBot="1">
      <c r="C38" s="92"/>
      <c r="D38" s="1045"/>
      <c r="E38" s="1047" t="str">
        <f>IF(H19="","　　　 時間(f)＋　　　 時間(i)",H19&amp;"時間(f)＋"&amp;F24&amp;"時間(i)")</f>
        <v>　　　 時間(f)＋　　　 時間(i)</v>
      </c>
      <c r="F38" s="1047"/>
      <c r="G38" s="1047"/>
      <c r="H38" s="1047"/>
      <c r="J38" s="990" t="s">
        <v>161</v>
      </c>
      <c r="K38" s="991"/>
    </row>
    <row r="40" spans="2:11" ht="20.25" customHeight="1">
      <c r="B40" s="18" t="s">
        <v>353</v>
      </c>
    </row>
    <row r="41" spans="2:11" ht="20.25" customHeight="1">
      <c r="B41" s="1041" t="s">
        <v>236</v>
      </c>
      <c r="D41" s="1027" t="s">
        <v>234</v>
      </c>
      <c r="F41" s="1043" t="s">
        <v>321</v>
      </c>
      <c r="G41" s="1044"/>
      <c r="H41" s="1044"/>
    </row>
    <row r="42" spans="2:11" ht="12" customHeight="1">
      <c r="B42" s="1042"/>
      <c r="C42" s="263" t="s">
        <v>235</v>
      </c>
      <c r="D42" s="1028"/>
      <c r="E42" s="264" t="s">
        <v>237</v>
      </c>
    </row>
    <row r="43" spans="2:11" ht="20.25" customHeight="1">
      <c r="B43" s="1042"/>
      <c r="D43" s="1028"/>
      <c r="F43" s="1043" t="s">
        <v>322</v>
      </c>
      <c r="G43" s="1044"/>
      <c r="H43" s="1044"/>
    </row>
    <row r="44" spans="2:11" ht="16.5" thickBot="1"/>
    <row r="45" spans="2:11" ht="15.75">
      <c r="D45" s="1031" t="str">
        <f>J36</f>
        <v/>
      </c>
      <c r="F45" s="194" t="str">
        <f>IF(C29="","　　　名",C29&amp;"名")</f>
        <v>　　　名</v>
      </c>
      <c r="H45" s="1034" t="str">
        <f>IF(C29="","",IF(F29=0,0,IF(C29&lt;=F29,ROUNDUP(J36*C29/F29,3),J36)))</f>
        <v/>
      </c>
    </row>
    <row r="46" spans="2:11" ht="15.75">
      <c r="C46" s="263" t="s">
        <v>149</v>
      </c>
      <c r="D46" s="1032"/>
      <c r="E46" s="264" t="s">
        <v>162</v>
      </c>
      <c r="G46" s="263" t="s">
        <v>149</v>
      </c>
      <c r="H46" s="1035"/>
    </row>
    <row r="47" spans="2:11" ht="16.5" thickBot="1">
      <c r="D47" s="1033"/>
      <c r="F47" s="194" t="str">
        <f>IF(F29="","　　　名",F29&amp;"名")</f>
        <v>　　　名</v>
      </c>
      <c r="H47" s="1036"/>
      <c r="I47" s="18" t="s">
        <v>163</v>
      </c>
    </row>
  </sheetData>
  <sheetProtection algorithmName="SHA-512" hashValue="+wCXJXNpbrbKr7dcWsBtE76iul7s+9I92tR/jfl9/acVi6rQhccU/bCKLkwunz0G4lQAFpa7rNUUox/K43aAKQ==" saltValue="FAHOy6IEQinp94PFLWnaMA==" spinCount="100000" sheet="1" objects="1" scenarios="1"/>
  <mergeCells count="58">
    <mergeCell ref="D45:D47"/>
    <mergeCell ref="H45:H47"/>
    <mergeCell ref="J36:K37"/>
    <mergeCell ref="J38:K38"/>
    <mergeCell ref="B41:B43"/>
    <mergeCell ref="D41:D43"/>
    <mergeCell ref="F41:H41"/>
    <mergeCell ref="F43:H43"/>
    <mergeCell ref="D36:D38"/>
    <mergeCell ref="E36:H36"/>
    <mergeCell ref="E38:H38"/>
    <mergeCell ref="B27:D28"/>
    <mergeCell ref="E27:G27"/>
    <mergeCell ref="E28:G28"/>
    <mergeCell ref="B32:B34"/>
    <mergeCell ref="D32:D34"/>
    <mergeCell ref="F32:J32"/>
    <mergeCell ref="F34:J34"/>
    <mergeCell ref="B22:C22"/>
    <mergeCell ref="D22:E22"/>
    <mergeCell ref="F22:G22"/>
    <mergeCell ref="B23:C23"/>
    <mergeCell ref="D23:E23"/>
    <mergeCell ref="F23:G23"/>
    <mergeCell ref="F19:G19"/>
    <mergeCell ref="B14:C14"/>
    <mergeCell ref="D14:E14"/>
    <mergeCell ref="F14:G14"/>
    <mergeCell ref="H14:I14"/>
    <mergeCell ref="B15:C15"/>
    <mergeCell ref="D15:E15"/>
    <mergeCell ref="F15:G15"/>
    <mergeCell ref="H15:I15"/>
    <mergeCell ref="B16:C16"/>
    <mergeCell ref="B17:C17"/>
    <mergeCell ref="B18:C18"/>
    <mergeCell ref="B19:C19"/>
    <mergeCell ref="D19:E19"/>
    <mergeCell ref="B3:C3"/>
    <mergeCell ref="D3:E3"/>
    <mergeCell ref="F3:G3"/>
    <mergeCell ref="H3:I3"/>
    <mergeCell ref="B4:C4"/>
    <mergeCell ref="D4:E4"/>
    <mergeCell ref="F4:G4"/>
    <mergeCell ref="H4:I4"/>
    <mergeCell ref="B5:C5"/>
    <mergeCell ref="B7:B8"/>
    <mergeCell ref="C7:C8"/>
    <mergeCell ref="D7:J7"/>
    <mergeCell ref="D8:J8"/>
    <mergeCell ref="C10:C11"/>
    <mergeCell ref="D10:F10"/>
    <mergeCell ref="G10:G11"/>
    <mergeCell ref="I10:I11"/>
    <mergeCell ref="J10:K10"/>
    <mergeCell ref="D11:F11"/>
    <mergeCell ref="J11:K11"/>
  </mergeCells>
  <phoneticPr fontId="4"/>
  <printOptions horizontalCentered="1"/>
  <pageMargins left="0.51181102362204722" right="0.31496062992125984" top="0.74803149606299213" bottom="0.74803149606299213" header="0.31496062992125984" footer="0.31496062992125984"/>
  <pageSetup paperSize="9" scale="76" orientation="portrait" r:id="rId1"/>
  <headerFooter>
    <oddFooter>&amp;C&amp;14 7</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6"/>
  <sheetViews>
    <sheetView view="pageBreakPreview" zoomScale="90" zoomScaleNormal="90" zoomScaleSheetLayoutView="90" workbookViewId="0">
      <pane xSplit="3" ySplit="1" topLeftCell="D119" activePane="bottomRight" state="frozen"/>
      <selection pane="topRight" activeCell="D1" sqref="D1"/>
      <selection pane="bottomLeft" activeCell="A2" sqref="A2"/>
      <selection pane="bottomRight" activeCell="A121" sqref="A121"/>
    </sheetView>
  </sheetViews>
  <sheetFormatPr defaultRowHeight="13.5"/>
  <cols>
    <col min="1" max="1" width="8.125" style="362" customWidth="1"/>
    <col min="2" max="2" width="18.625" style="362" customWidth="1"/>
    <col min="3" max="3" width="41.125" style="362" customWidth="1"/>
    <col min="4" max="4" width="26" style="362" customWidth="1"/>
    <col min="5" max="5" width="21" style="362" customWidth="1"/>
    <col min="6" max="6" width="5" style="362" customWidth="1"/>
    <col min="7" max="16384" width="9" style="362"/>
  </cols>
  <sheetData>
    <row r="1" spans="1:6" ht="18">
      <c r="A1" s="358" t="s">
        <v>423</v>
      </c>
      <c r="B1" s="359" t="s">
        <v>307</v>
      </c>
      <c r="C1" s="360" t="s">
        <v>424</v>
      </c>
      <c r="D1" s="359" t="s">
        <v>425</v>
      </c>
      <c r="E1" s="360" t="s">
        <v>426</v>
      </c>
      <c r="F1" s="361" t="s">
        <v>427</v>
      </c>
    </row>
    <row r="2" spans="1:6" s="420" customFormat="1" ht="18.75">
      <c r="A2" s="363">
        <v>11117</v>
      </c>
      <c r="B2" s="364" t="s">
        <v>867</v>
      </c>
      <c r="C2" s="365" t="s">
        <v>428</v>
      </c>
      <c r="D2" s="366" t="s">
        <v>429</v>
      </c>
      <c r="E2" s="367" t="s">
        <v>430</v>
      </c>
      <c r="F2" s="368">
        <v>45</v>
      </c>
    </row>
    <row r="3" spans="1:6" s="420" customFormat="1" ht="18.75">
      <c r="A3" s="369">
        <v>11122</v>
      </c>
      <c r="B3" s="370" t="s">
        <v>867</v>
      </c>
      <c r="C3" s="371" t="s">
        <v>431</v>
      </c>
      <c r="D3" s="372" t="s">
        <v>432</v>
      </c>
      <c r="E3" s="373" t="s">
        <v>433</v>
      </c>
      <c r="F3" s="374">
        <v>35</v>
      </c>
    </row>
    <row r="4" spans="1:6" s="420" customFormat="1" ht="18.75">
      <c r="A4" s="369">
        <v>11135</v>
      </c>
      <c r="B4" s="370" t="s">
        <v>867</v>
      </c>
      <c r="C4" s="371" t="s">
        <v>392</v>
      </c>
      <c r="D4" s="372" t="s">
        <v>474</v>
      </c>
      <c r="E4" s="373" t="s">
        <v>475</v>
      </c>
      <c r="F4" s="374">
        <v>150</v>
      </c>
    </row>
    <row r="5" spans="1:6" s="420" customFormat="1" ht="18.75">
      <c r="A5" s="369">
        <v>11136</v>
      </c>
      <c r="B5" s="370" t="s">
        <v>867</v>
      </c>
      <c r="C5" s="371" t="s">
        <v>394</v>
      </c>
      <c r="D5" s="372" t="s">
        <v>477</v>
      </c>
      <c r="E5" s="373" t="s">
        <v>475</v>
      </c>
      <c r="F5" s="374">
        <v>90</v>
      </c>
    </row>
    <row r="6" spans="1:6" s="420" customFormat="1" ht="18.75">
      <c r="A6" s="369">
        <v>11137</v>
      </c>
      <c r="B6" s="370" t="s">
        <v>867</v>
      </c>
      <c r="C6" s="371" t="s">
        <v>885</v>
      </c>
      <c r="D6" s="372" t="s">
        <v>478</v>
      </c>
      <c r="E6" s="373" t="s">
        <v>889</v>
      </c>
      <c r="F6" s="374">
        <v>300</v>
      </c>
    </row>
    <row r="7" spans="1:6" s="420" customFormat="1" ht="18.75">
      <c r="A7" s="369">
        <v>11138</v>
      </c>
      <c r="B7" s="370" t="s">
        <v>867</v>
      </c>
      <c r="C7" s="371" t="s">
        <v>886</v>
      </c>
      <c r="D7" s="372" t="s">
        <v>892</v>
      </c>
      <c r="E7" s="373" t="s">
        <v>890</v>
      </c>
      <c r="F7" s="374">
        <v>120</v>
      </c>
    </row>
    <row r="8" spans="1:6" s="420" customFormat="1" ht="18.75">
      <c r="A8" s="369">
        <v>11139</v>
      </c>
      <c r="B8" s="370" t="s">
        <v>867</v>
      </c>
      <c r="C8" s="371" t="s">
        <v>887</v>
      </c>
      <c r="D8" s="372" t="s">
        <v>473</v>
      </c>
      <c r="E8" s="373" t="s">
        <v>890</v>
      </c>
      <c r="F8" s="374">
        <v>120</v>
      </c>
    </row>
    <row r="9" spans="1:6" s="420" customFormat="1" ht="18.75">
      <c r="A9" s="369">
        <v>11140</v>
      </c>
      <c r="B9" s="370" t="s">
        <v>867</v>
      </c>
      <c r="C9" s="371" t="s">
        <v>888</v>
      </c>
      <c r="D9" s="372" t="s">
        <v>468</v>
      </c>
      <c r="E9" s="373" t="s">
        <v>891</v>
      </c>
      <c r="F9" s="374">
        <v>80</v>
      </c>
    </row>
    <row r="10" spans="1:6" s="420" customFormat="1" ht="18.75">
      <c r="A10" s="369">
        <v>11209</v>
      </c>
      <c r="B10" s="370" t="s">
        <v>867</v>
      </c>
      <c r="C10" s="371" t="s">
        <v>434</v>
      </c>
      <c r="D10" s="372" t="s">
        <v>435</v>
      </c>
      <c r="E10" s="373" t="s">
        <v>436</v>
      </c>
      <c r="F10" s="374">
        <v>45</v>
      </c>
    </row>
    <row r="11" spans="1:6" s="420" customFormat="1" ht="18.75">
      <c r="A11" s="369">
        <v>11222</v>
      </c>
      <c r="B11" s="370" t="s">
        <v>867</v>
      </c>
      <c r="C11" s="371" t="s">
        <v>437</v>
      </c>
      <c r="D11" s="372" t="s">
        <v>438</v>
      </c>
      <c r="E11" s="373" t="s">
        <v>439</v>
      </c>
      <c r="F11" s="374">
        <v>25</v>
      </c>
    </row>
    <row r="12" spans="1:6" s="420" customFormat="1" ht="18.75">
      <c r="A12" s="369">
        <v>11225</v>
      </c>
      <c r="B12" s="370" t="s">
        <v>867</v>
      </c>
      <c r="C12" s="371" t="s">
        <v>441</v>
      </c>
      <c r="D12" s="372" t="s">
        <v>776</v>
      </c>
      <c r="E12" s="373" t="s">
        <v>442</v>
      </c>
      <c r="F12" s="374">
        <v>25</v>
      </c>
    </row>
    <row r="13" spans="1:6" s="420" customFormat="1" ht="18.75">
      <c r="A13" s="369">
        <v>11226</v>
      </c>
      <c r="B13" s="370" t="s">
        <v>867</v>
      </c>
      <c r="C13" s="371" t="s">
        <v>400</v>
      </c>
      <c r="D13" s="372" t="s">
        <v>486</v>
      </c>
      <c r="E13" s="373" t="s">
        <v>898</v>
      </c>
      <c r="F13" s="374">
        <v>150</v>
      </c>
    </row>
    <row r="14" spans="1:6" s="420" customFormat="1" ht="18.75">
      <c r="A14" s="369">
        <v>11227</v>
      </c>
      <c r="B14" s="370" t="s">
        <v>867</v>
      </c>
      <c r="C14" s="371" t="s">
        <v>893</v>
      </c>
      <c r="D14" s="372" t="s">
        <v>487</v>
      </c>
      <c r="E14" s="373" t="s">
        <v>899</v>
      </c>
      <c r="F14" s="374">
        <v>35</v>
      </c>
    </row>
    <row r="15" spans="1:6" s="420" customFormat="1" ht="18.75">
      <c r="A15" s="369">
        <v>11228</v>
      </c>
      <c r="B15" s="370" t="s">
        <v>867</v>
      </c>
      <c r="C15" s="371" t="s">
        <v>894</v>
      </c>
      <c r="D15" s="372" t="s">
        <v>896</v>
      </c>
      <c r="E15" s="373" t="s">
        <v>900</v>
      </c>
      <c r="F15" s="374">
        <v>190</v>
      </c>
    </row>
    <row r="16" spans="1:6" s="420" customFormat="1" ht="18.75">
      <c r="A16" s="369">
        <v>11229</v>
      </c>
      <c r="B16" s="370" t="s">
        <v>867</v>
      </c>
      <c r="C16" s="371" t="s">
        <v>895</v>
      </c>
      <c r="D16" s="372" t="s">
        <v>897</v>
      </c>
      <c r="E16" s="373" t="s">
        <v>901</v>
      </c>
      <c r="F16" s="374">
        <v>135</v>
      </c>
    </row>
    <row r="17" spans="1:6" s="420" customFormat="1" ht="18.75">
      <c r="A17" s="369">
        <v>11301</v>
      </c>
      <c r="B17" s="370" t="s">
        <v>867</v>
      </c>
      <c r="C17" s="371" t="s">
        <v>443</v>
      </c>
      <c r="D17" s="372" t="s">
        <v>777</v>
      </c>
      <c r="E17" s="373"/>
      <c r="F17" s="374">
        <v>105</v>
      </c>
    </row>
    <row r="18" spans="1:6" s="420" customFormat="1" ht="18.75">
      <c r="A18" s="369">
        <v>11311</v>
      </c>
      <c r="B18" s="370" t="s">
        <v>867</v>
      </c>
      <c r="C18" s="371" t="s">
        <v>444</v>
      </c>
      <c r="D18" s="372" t="s">
        <v>445</v>
      </c>
      <c r="E18" s="373"/>
      <c r="F18" s="374">
        <v>180</v>
      </c>
    </row>
    <row r="19" spans="1:6" s="420" customFormat="1" ht="18.75">
      <c r="A19" s="369">
        <v>11316</v>
      </c>
      <c r="B19" s="370" t="s">
        <v>867</v>
      </c>
      <c r="C19" s="371" t="s">
        <v>446</v>
      </c>
      <c r="D19" s="372" t="s">
        <v>447</v>
      </c>
      <c r="E19" s="373" t="s">
        <v>448</v>
      </c>
      <c r="F19" s="374">
        <v>75</v>
      </c>
    </row>
    <row r="20" spans="1:6" s="420" customFormat="1" ht="18.75">
      <c r="A20" s="369">
        <v>11318</v>
      </c>
      <c r="B20" s="370" t="s">
        <v>867</v>
      </c>
      <c r="C20" s="371" t="s">
        <v>450</v>
      </c>
      <c r="D20" s="372" t="s">
        <v>778</v>
      </c>
      <c r="E20" s="373" t="s">
        <v>451</v>
      </c>
      <c r="F20" s="374">
        <v>45</v>
      </c>
    </row>
    <row r="21" spans="1:6" s="420" customFormat="1" ht="18.75">
      <c r="A21" s="369">
        <v>11319</v>
      </c>
      <c r="B21" s="370" t="s">
        <v>867</v>
      </c>
      <c r="C21" s="371" t="s">
        <v>452</v>
      </c>
      <c r="D21" s="372" t="s">
        <v>779</v>
      </c>
      <c r="E21" s="373" t="s">
        <v>904</v>
      </c>
      <c r="F21" s="374">
        <v>70</v>
      </c>
    </row>
    <row r="22" spans="1:6" s="420" customFormat="1" ht="18.75">
      <c r="A22" s="369">
        <v>11320</v>
      </c>
      <c r="B22" s="370" t="s">
        <v>867</v>
      </c>
      <c r="C22" s="371" t="s">
        <v>902</v>
      </c>
      <c r="D22" s="372" t="s">
        <v>903</v>
      </c>
      <c r="E22" s="373" t="s">
        <v>905</v>
      </c>
      <c r="F22" s="374">
        <v>80</v>
      </c>
    </row>
    <row r="23" spans="1:6" s="420" customFormat="1" ht="18.75">
      <c r="A23" s="369">
        <v>11406</v>
      </c>
      <c r="B23" s="370" t="s">
        <v>867</v>
      </c>
      <c r="C23" s="371" t="s">
        <v>453</v>
      </c>
      <c r="D23" s="372" t="s">
        <v>780</v>
      </c>
      <c r="E23" s="373" t="s">
        <v>454</v>
      </c>
      <c r="F23" s="374">
        <v>60</v>
      </c>
    </row>
    <row r="24" spans="1:6" s="420" customFormat="1" ht="18.75">
      <c r="A24" s="369">
        <v>11408</v>
      </c>
      <c r="B24" s="370" t="s">
        <v>867</v>
      </c>
      <c r="C24" s="371" t="s">
        <v>455</v>
      </c>
      <c r="D24" s="372" t="s">
        <v>456</v>
      </c>
      <c r="E24" s="373"/>
      <c r="F24" s="374">
        <v>40</v>
      </c>
    </row>
    <row r="25" spans="1:6" s="420" customFormat="1" ht="18.75">
      <c r="A25" s="369">
        <v>11412</v>
      </c>
      <c r="B25" s="370" t="s">
        <v>867</v>
      </c>
      <c r="C25" s="371" t="s">
        <v>457</v>
      </c>
      <c r="D25" s="372" t="s">
        <v>458</v>
      </c>
      <c r="E25" s="373" t="s">
        <v>459</v>
      </c>
      <c r="F25" s="374">
        <v>80</v>
      </c>
    </row>
    <row r="26" spans="1:6" s="420" customFormat="1" ht="18.75">
      <c r="A26" s="369">
        <v>11424</v>
      </c>
      <c r="B26" s="370" t="s">
        <v>867</v>
      </c>
      <c r="C26" s="371" t="s">
        <v>460</v>
      </c>
      <c r="D26" s="372" t="s">
        <v>461</v>
      </c>
      <c r="E26" s="373" t="s">
        <v>448</v>
      </c>
      <c r="F26" s="374">
        <v>120</v>
      </c>
    </row>
    <row r="27" spans="1:6" s="420" customFormat="1" ht="18.75">
      <c r="A27" s="369">
        <v>11425</v>
      </c>
      <c r="B27" s="370" t="s">
        <v>867</v>
      </c>
      <c r="C27" s="371" t="s">
        <v>412</v>
      </c>
      <c r="D27" s="372" t="s">
        <v>507</v>
      </c>
      <c r="E27" s="373" t="s">
        <v>508</v>
      </c>
      <c r="F27" s="374">
        <v>60</v>
      </c>
    </row>
    <row r="28" spans="1:6" s="420" customFormat="1" ht="18.75">
      <c r="A28" s="369">
        <v>11426</v>
      </c>
      <c r="B28" s="370" t="s">
        <v>867</v>
      </c>
      <c r="C28" s="371" t="s">
        <v>906</v>
      </c>
      <c r="D28" s="372" t="s">
        <v>908</v>
      </c>
      <c r="E28" s="373" t="s">
        <v>891</v>
      </c>
      <c r="F28" s="374">
        <v>90</v>
      </c>
    </row>
    <row r="29" spans="1:6" s="420" customFormat="1" ht="18.75">
      <c r="A29" s="369">
        <v>11526</v>
      </c>
      <c r="B29" s="370" t="s">
        <v>867</v>
      </c>
      <c r="C29" s="371" t="s">
        <v>414</v>
      </c>
      <c r="D29" s="372" t="s">
        <v>511</v>
      </c>
      <c r="E29" s="373" t="s">
        <v>475</v>
      </c>
      <c r="F29" s="374">
        <v>60</v>
      </c>
    </row>
    <row r="30" spans="1:6" s="420" customFormat="1" ht="18.75">
      <c r="A30" s="369">
        <v>11527</v>
      </c>
      <c r="B30" s="370" t="s">
        <v>867</v>
      </c>
      <c r="C30" s="371" t="s">
        <v>417</v>
      </c>
      <c r="D30" s="374" t="s">
        <v>515</v>
      </c>
      <c r="E30" s="373" t="s">
        <v>909</v>
      </c>
      <c r="F30" s="374">
        <v>75</v>
      </c>
    </row>
    <row r="31" spans="1:6" s="420" customFormat="1" ht="18.75">
      <c r="A31" s="375">
        <v>11662</v>
      </c>
      <c r="B31" s="431" t="s">
        <v>867</v>
      </c>
      <c r="C31" s="376" t="s">
        <v>907</v>
      </c>
      <c r="D31" s="432" t="s">
        <v>466</v>
      </c>
      <c r="E31" s="378" t="s">
        <v>910</v>
      </c>
      <c r="F31" s="379">
        <v>80</v>
      </c>
    </row>
    <row r="32" spans="1:6" s="420" customFormat="1" ht="18.75">
      <c r="A32" s="380">
        <v>11105</v>
      </c>
      <c r="B32" s="422" t="s">
        <v>868</v>
      </c>
      <c r="C32" s="423" t="s">
        <v>388</v>
      </c>
      <c r="D32" s="382" t="s">
        <v>462</v>
      </c>
      <c r="E32" s="381" t="s">
        <v>463</v>
      </c>
      <c r="F32" s="383"/>
    </row>
    <row r="33" spans="1:6" s="420" customFormat="1" ht="18.75">
      <c r="A33" s="369">
        <v>11106</v>
      </c>
      <c r="B33" s="370" t="s">
        <v>868</v>
      </c>
      <c r="C33" s="371" t="s">
        <v>389</v>
      </c>
      <c r="D33" s="372" t="s">
        <v>464</v>
      </c>
      <c r="E33" s="373" t="s">
        <v>465</v>
      </c>
      <c r="F33" s="374"/>
    </row>
    <row r="34" spans="1:6" s="420" customFormat="1" ht="18.75">
      <c r="A34" s="369">
        <v>11110</v>
      </c>
      <c r="B34" s="370" t="s">
        <v>868</v>
      </c>
      <c r="C34" s="371" t="s">
        <v>390</v>
      </c>
      <c r="D34" s="372" t="s">
        <v>469</v>
      </c>
      <c r="E34" s="373" t="s">
        <v>470</v>
      </c>
      <c r="F34" s="374"/>
    </row>
    <row r="35" spans="1:6" s="420" customFormat="1" ht="18.75">
      <c r="A35" s="369">
        <v>11111</v>
      </c>
      <c r="B35" s="370" t="s">
        <v>868</v>
      </c>
      <c r="C35" s="371" t="s">
        <v>391</v>
      </c>
      <c r="D35" s="372" t="s">
        <v>471</v>
      </c>
      <c r="E35" s="373" t="s">
        <v>472</v>
      </c>
      <c r="F35" s="374"/>
    </row>
    <row r="36" spans="1:6" s="420" customFormat="1" ht="18.75">
      <c r="A36" s="369">
        <v>11129</v>
      </c>
      <c r="B36" s="370" t="s">
        <v>868</v>
      </c>
      <c r="C36" s="371" t="s">
        <v>393</v>
      </c>
      <c r="D36" s="372" t="s">
        <v>781</v>
      </c>
      <c r="E36" s="373" t="s">
        <v>476</v>
      </c>
      <c r="F36" s="374"/>
    </row>
    <row r="37" spans="1:6" s="420" customFormat="1" ht="18.75">
      <c r="A37" s="369">
        <v>11134</v>
      </c>
      <c r="B37" s="370" t="s">
        <v>868</v>
      </c>
      <c r="C37" s="371" t="s">
        <v>395</v>
      </c>
      <c r="D37" s="372" t="s">
        <v>782</v>
      </c>
      <c r="E37" s="373" t="s">
        <v>479</v>
      </c>
      <c r="F37" s="374"/>
    </row>
    <row r="38" spans="1:6" s="420" customFormat="1" ht="18.75">
      <c r="A38" s="369">
        <v>11205</v>
      </c>
      <c r="B38" s="370" t="s">
        <v>868</v>
      </c>
      <c r="C38" s="371" t="s">
        <v>396</v>
      </c>
      <c r="D38" s="372" t="s">
        <v>783</v>
      </c>
      <c r="E38" s="373" t="s">
        <v>472</v>
      </c>
      <c r="F38" s="374"/>
    </row>
    <row r="39" spans="1:6" s="420" customFormat="1" ht="18.75">
      <c r="A39" s="369">
        <v>11207</v>
      </c>
      <c r="B39" s="370" t="s">
        <v>868</v>
      </c>
      <c r="C39" s="371" t="s">
        <v>397</v>
      </c>
      <c r="D39" s="372" t="s">
        <v>480</v>
      </c>
      <c r="E39" s="373" t="s">
        <v>481</v>
      </c>
      <c r="F39" s="374"/>
    </row>
    <row r="40" spans="1:6" s="420" customFormat="1" ht="18.75">
      <c r="A40" s="369">
        <v>11208</v>
      </c>
      <c r="B40" s="370" t="s">
        <v>868</v>
      </c>
      <c r="C40" s="371" t="s">
        <v>398</v>
      </c>
      <c r="D40" s="372" t="s">
        <v>482</v>
      </c>
      <c r="E40" s="373" t="s">
        <v>483</v>
      </c>
      <c r="F40" s="374"/>
    </row>
    <row r="41" spans="1:6" s="420" customFormat="1" ht="18.75">
      <c r="A41" s="369">
        <v>11212</v>
      </c>
      <c r="B41" s="370" t="s">
        <v>868</v>
      </c>
      <c r="C41" s="371" t="s">
        <v>399</v>
      </c>
      <c r="D41" s="372" t="s">
        <v>484</v>
      </c>
      <c r="E41" s="373" t="s">
        <v>485</v>
      </c>
      <c r="F41" s="374"/>
    </row>
    <row r="42" spans="1:6" s="420" customFormat="1" ht="18.75">
      <c r="A42" s="369">
        <v>11218</v>
      </c>
      <c r="B42" s="370" t="s">
        <v>868</v>
      </c>
      <c r="C42" s="371" t="s">
        <v>401</v>
      </c>
      <c r="D42" s="372" t="s">
        <v>488</v>
      </c>
      <c r="E42" s="373" t="s">
        <v>489</v>
      </c>
      <c r="F42" s="374"/>
    </row>
    <row r="43" spans="1:6" s="420" customFormat="1" ht="18.75">
      <c r="A43" s="369">
        <v>11221</v>
      </c>
      <c r="B43" s="370" t="s">
        <v>868</v>
      </c>
      <c r="C43" s="371" t="s">
        <v>402</v>
      </c>
      <c r="D43" s="372" t="s">
        <v>490</v>
      </c>
      <c r="E43" s="373" t="s">
        <v>491</v>
      </c>
      <c r="F43" s="374"/>
    </row>
    <row r="44" spans="1:6" s="420" customFormat="1" ht="18.75">
      <c r="A44" s="369">
        <v>11306</v>
      </c>
      <c r="B44" s="370" t="s">
        <v>868</v>
      </c>
      <c r="C44" s="371" t="s">
        <v>403</v>
      </c>
      <c r="D44" s="372" t="s">
        <v>723</v>
      </c>
      <c r="E44" s="373" t="s">
        <v>493</v>
      </c>
      <c r="F44" s="374"/>
    </row>
    <row r="45" spans="1:6" s="420" customFormat="1" ht="18.75">
      <c r="A45" s="369">
        <v>11401</v>
      </c>
      <c r="B45" s="370" t="s">
        <v>868</v>
      </c>
      <c r="C45" s="371" t="s">
        <v>404</v>
      </c>
      <c r="D45" s="372" t="s">
        <v>784</v>
      </c>
      <c r="E45" s="373" t="s">
        <v>494</v>
      </c>
      <c r="F45" s="374"/>
    </row>
    <row r="46" spans="1:6" s="420" customFormat="1" ht="18.75">
      <c r="A46" s="369">
        <v>11403</v>
      </c>
      <c r="B46" s="370" t="s">
        <v>868</v>
      </c>
      <c r="C46" s="371" t="s">
        <v>405</v>
      </c>
      <c r="D46" s="372" t="s">
        <v>495</v>
      </c>
      <c r="E46" s="373"/>
      <c r="F46" s="374"/>
    </row>
    <row r="47" spans="1:6" s="420" customFormat="1" ht="18.75">
      <c r="A47" s="369">
        <v>11404</v>
      </c>
      <c r="B47" s="370" t="s">
        <v>868</v>
      </c>
      <c r="C47" s="371" t="s">
        <v>406</v>
      </c>
      <c r="D47" s="372" t="s">
        <v>496</v>
      </c>
      <c r="E47" s="373" t="s">
        <v>497</v>
      </c>
      <c r="F47" s="374"/>
    </row>
    <row r="48" spans="1:6" s="420" customFormat="1" ht="18.75">
      <c r="A48" s="369">
        <v>11405</v>
      </c>
      <c r="B48" s="370" t="s">
        <v>868</v>
      </c>
      <c r="C48" s="371" t="s">
        <v>407</v>
      </c>
      <c r="D48" s="372" t="s">
        <v>498</v>
      </c>
      <c r="E48" s="373" t="s">
        <v>499</v>
      </c>
      <c r="F48" s="374"/>
    </row>
    <row r="49" spans="1:6" s="420" customFormat="1" ht="18.75">
      <c r="A49" s="369">
        <v>11411</v>
      </c>
      <c r="B49" s="370" t="s">
        <v>868</v>
      </c>
      <c r="C49" s="371" t="s">
        <v>408</v>
      </c>
      <c r="D49" s="372" t="s">
        <v>500</v>
      </c>
      <c r="E49" s="373" t="s">
        <v>494</v>
      </c>
      <c r="F49" s="374"/>
    </row>
    <row r="50" spans="1:6" s="420" customFormat="1" ht="18.75">
      <c r="A50" s="369">
        <v>11414</v>
      </c>
      <c r="B50" s="370" t="s">
        <v>868</v>
      </c>
      <c r="C50" s="371" t="s">
        <v>409</v>
      </c>
      <c r="D50" s="372" t="s">
        <v>501</v>
      </c>
      <c r="E50" s="373" t="s">
        <v>502</v>
      </c>
      <c r="F50" s="374"/>
    </row>
    <row r="51" spans="1:6" s="420" customFormat="1" ht="18.75">
      <c r="A51" s="369">
        <v>11415</v>
      </c>
      <c r="B51" s="370" t="s">
        <v>868</v>
      </c>
      <c r="C51" s="371" t="s">
        <v>410</v>
      </c>
      <c r="D51" s="372" t="s">
        <v>503</v>
      </c>
      <c r="E51" s="373" t="s">
        <v>504</v>
      </c>
      <c r="F51" s="374"/>
    </row>
    <row r="52" spans="1:6" s="420" customFormat="1" ht="18.75">
      <c r="A52" s="369">
        <v>11416</v>
      </c>
      <c r="B52" s="370" t="s">
        <v>868</v>
      </c>
      <c r="C52" s="371" t="s">
        <v>411</v>
      </c>
      <c r="D52" s="372" t="s">
        <v>505</v>
      </c>
      <c r="E52" s="373" t="s">
        <v>506</v>
      </c>
      <c r="F52" s="374"/>
    </row>
    <row r="53" spans="1:6" s="420" customFormat="1" ht="18.75">
      <c r="A53" s="369">
        <v>11421</v>
      </c>
      <c r="B53" s="370" t="s">
        <v>868</v>
      </c>
      <c r="C53" s="371" t="s">
        <v>413</v>
      </c>
      <c r="D53" s="372" t="s">
        <v>509</v>
      </c>
      <c r="E53" s="373" t="s">
        <v>510</v>
      </c>
      <c r="F53" s="374"/>
    </row>
    <row r="54" spans="1:6" s="420" customFormat="1" ht="18.75">
      <c r="A54" s="369">
        <v>11509</v>
      </c>
      <c r="B54" s="370" t="s">
        <v>868</v>
      </c>
      <c r="C54" s="371" t="s">
        <v>415</v>
      </c>
      <c r="D54" s="372" t="s">
        <v>512</v>
      </c>
      <c r="E54" s="373" t="s">
        <v>513</v>
      </c>
      <c r="F54" s="374"/>
    </row>
    <row r="55" spans="1:6" s="420" customFormat="1" ht="18.75">
      <c r="A55" s="369">
        <v>11510</v>
      </c>
      <c r="B55" s="370" t="s">
        <v>868</v>
      </c>
      <c r="C55" s="371" t="s">
        <v>416</v>
      </c>
      <c r="D55" s="372" t="s">
        <v>785</v>
      </c>
      <c r="E55" s="373" t="s">
        <v>514</v>
      </c>
      <c r="F55" s="374"/>
    </row>
    <row r="56" spans="1:6" s="420" customFormat="1" ht="18.75">
      <c r="A56" s="369">
        <v>11520</v>
      </c>
      <c r="B56" s="370" t="s">
        <v>868</v>
      </c>
      <c r="C56" s="371" t="s">
        <v>418</v>
      </c>
      <c r="D56" s="372" t="s">
        <v>516</v>
      </c>
      <c r="E56" s="373" t="s">
        <v>514</v>
      </c>
      <c r="F56" s="374"/>
    </row>
    <row r="57" spans="1:6" s="420" customFormat="1" ht="18.75">
      <c r="A57" s="369">
        <v>11521</v>
      </c>
      <c r="B57" s="370" t="s">
        <v>868</v>
      </c>
      <c r="C57" s="371" t="s">
        <v>419</v>
      </c>
      <c r="D57" s="372" t="s">
        <v>786</v>
      </c>
      <c r="E57" s="373" t="s">
        <v>517</v>
      </c>
      <c r="F57" s="374"/>
    </row>
    <row r="58" spans="1:6" s="420" customFormat="1" ht="18.75">
      <c r="A58" s="375">
        <v>11522</v>
      </c>
      <c r="B58" s="421" t="s">
        <v>868</v>
      </c>
      <c r="C58" s="376" t="s">
        <v>420</v>
      </c>
      <c r="D58" s="377" t="s">
        <v>518</v>
      </c>
      <c r="E58" s="378" t="s">
        <v>519</v>
      </c>
      <c r="F58" s="379"/>
    </row>
    <row r="59" spans="1:6" s="420" customFormat="1" ht="18.75">
      <c r="A59" s="380">
        <v>71101</v>
      </c>
      <c r="B59" s="422" t="s">
        <v>520</v>
      </c>
      <c r="C59" s="381" t="s">
        <v>646</v>
      </c>
      <c r="D59" s="382" t="s">
        <v>803</v>
      </c>
      <c r="E59" s="381" t="s">
        <v>724</v>
      </c>
      <c r="F59" s="383">
        <v>75</v>
      </c>
    </row>
    <row r="60" spans="1:6" s="420" customFormat="1" ht="18.75">
      <c r="A60" s="369">
        <v>71102</v>
      </c>
      <c r="B60" s="370" t="s">
        <v>520</v>
      </c>
      <c r="C60" s="373" t="s">
        <v>647</v>
      </c>
      <c r="D60" s="372" t="s">
        <v>804</v>
      </c>
      <c r="E60" s="373" t="s">
        <v>725</v>
      </c>
      <c r="F60" s="374">
        <v>150</v>
      </c>
    </row>
    <row r="61" spans="1:6" s="420" customFormat="1" ht="18.75">
      <c r="A61" s="369">
        <v>71103</v>
      </c>
      <c r="B61" s="370" t="s">
        <v>520</v>
      </c>
      <c r="C61" s="373" t="s">
        <v>648</v>
      </c>
      <c r="D61" s="372" t="s">
        <v>805</v>
      </c>
      <c r="E61" s="373" t="s">
        <v>726</v>
      </c>
      <c r="F61" s="374">
        <v>45</v>
      </c>
    </row>
    <row r="62" spans="1:6" s="420" customFormat="1" ht="18.75">
      <c r="A62" s="369">
        <v>71104</v>
      </c>
      <c r="B62" s="370" t="s">
        <v>520</v>
      </c>
      <c r="C62" s="373" t="s">
        <v>649</v>
      </c>
      <c r="D62" s="372" t="s">
        <v>806</v>
      </c>
      <c r="E62" s="373" t="s">
        <v>727</v>
      </c>
      <c r="F62" s="374">
        <v>45</v>
      </c>
    </row>
    <row r="63" spans="1:6" s="420" customFormat="1" ht="18.75">
      <c r="A63" s="369">
        <v>71105</v>
      </c>
      <c r="B63" s="370" t="s">
        <v>520</v>
      </c>
      <c r="C63" s="373" t="s">
        <v>650</v>
      </c>
      <c r="D63" s="372" t="s">
        <v>787</v>
      </c>
      <c r="E63" s="373" t="s">
        <v>728</v>
      </c>
      <c r="F63" s="374">
        <v>15</v>
      </c>
    </row>
    <row r="64" spans="1:6" s="420" customFormat="1" ht="18.75">
      <c r="A64" s="369">
        <v>71107</v>
      </c>
      <c r="B64" s="370" t="s">
        <v>520</v>
      </c>
      <c r="C64" s="373" t="s">
        <v>651</v>
      </c>
      <c r="D64" s="372" t="s">
        <v>807</v>
      </c>
      <c r="E64" s="373" t="s">
        <v>729</v>
      </c>
      <c r="F64" s="374">
        <v>12</v>
      </c>
    </row>
    <row r="65" spans="1:6" s="420" customFormat="1" ht="18.75">
      <c r="A65" s="369">
        <v>71108</v>
      </c>
      <c r="B65" s="370" t="s">
        <v>520</v>
      </c>
      <c r="C65" s="373" t="s">
        <v>652</v>
      </c>
      <c r="D65" s="372" t="s">
        <v>808</v>
      </c>
      <c r="E65" s="373" t="s">
        <v>467</v>
      </c>
      <c r="F65" s="374">
        <v>34</v>
      </c>
    </row>
    <row r="66" spans="1:6" s="420" customFormat="1" ht="18.75">
      <c r="A66" s="369">
        <v>71109</v>
      </c>
      <c r="B66" s="370" t="s">
        <v>520</v>
      </c>
      <c r="C66" s="373" t="s">
        <v>521</v>
      </c>
      <c r="D66" s="372" t="s">
        <v>809</v>
      </c>
      <c r="E66" s="373" t="s">
        <v>730</v>
      </c>
      <c r="F66" s="374">
        <v>3</v>
      </c>
    </row>
    <row r="67" spans="1:6" s="420" customFormat="1" ht="18.75">
      <c r="A67" s="369">
        <v>71111</v>
      </c>
      <c r="B67" s="370" t="s">
        <v>520</v>
      </c>
      <c r="C67" s="373" t="s">
        <v>653</v>
      </c>
      <c r="D67" s="372" t="s">
        <v>789</v>
      </c>
      <c r="E67" s="373" t="s">
        <v>731</v>
      </c>
      <c r="F67" s="374">
        <v>3</v>
      </c>
    </row>
    <row r="68" spans="1:6" s="420" customFormat="1" ht="18.75">
      <c r="A68" s="369">
        <v>71201</v>
      </c>
      <c r="B68" s="370" t="s">
        <v>520</v>
      </c>
      <c r="C68" s="373" t="s">
        <v>654</v>
      </c>
      <c r="D68" s="372" t="s">
        <v>790</v>
      </c>
      <c r="E68" s="373" t="s">
        <v>732</v>
      </c>
      <c r="F68" s="374">
        <v>28</v>
      </c>
    </row>
    <row r="69" spans="1:6" s="420" customFormat="1" ht="18.75">
      <c r="A69" s="369">
        <v>71202</v>
      </c>
      <c r="B69" s="370" t="s">
        <v>520</v>
      </c>
      <c r="C69" s="373" t="s">
        <v>655</v>
      </c>
      <c r="D69" s="372" t="s">
        <v>810</v>
      </c>
      <c r="E69" s="373" t="s">
        <v>733</v>
      </c>
      <c r="F69" s="374">
        <v>13</v>
      </c>
    </row>
    <row r="70" spans="1:6" s="420" customFormat="1" ht="18.75">
      <c r="A70" s="369">
        <v>71203</v>
      </c>
      <c r="B70" s="370" t="s">
        <v>520</v>
      </c>
      <c r="C70" s="373" t="s">
        <v>656</v>
      </c>
      <c r="D70" s="372" t="s">
        <v>810</v>
      </c>
      <c r="E70" s="373" t="s">
        <v>733</v>
      </c>
      <c r="F70" s="374">
        <v>3</v>
      </c>
    </row>
    <row r="71" spans="1:6" s="420" customFormat="1" ht="18.75">
      <c r="A71" s="369">
        <v>71204</v>
      </c>
      <c r="B71" s="370" t="s">
        <v>520</v>
      </c>
      <c r="C71" s="373" t="s">
        <v>657</v>
      </c>
      <c r="D71" s="372" t="s">
        <v>810</v>
      </c>
      <c r="E71" s="373" t="s">
        <v>733</v>
      </c>
      <c r="F71" s="374">
        <v>3</v>
      </c>
    </row>
    <row r="72" spans="1:6" s="420" customFormat="1" ht="18.75">
      <c r="A72" s="369">
        <v>71205</v>
      </c>
      <c r="B72" s="370" t="s">
        <v>520</v>
      </c>
      <c r="C72" s="373" t="s">
        <v>658</v>
      </c>
      <c r="D72" s="372" t="s">
        <v>811</v>
      </c>
      <c r="E72" s="373" t="s">
        <v>489</v>
      </c>
      <c r="F72" s="374">
        <v>8</v>
      </c>
    </row>
    <row r="73" spans="1:6" s="420" customFormat="1" ht="18.75">
      <c r="A73" s="369">
        <v>71206</v>
      </c>
      <c r="B73" s="370" t="s">
        <v>520</v>
      </c>
      <c r="C73" s="373" t="s">
        <v>659</v>
      </c>
      <c r="D73" s="372" t="s">
        <v>791</v>
      </c>
      <c r="E73" s="373" t="s">
        <v>734</v>
      </c>
      <c r="F73" s="374">
        <v>5</v>
      </c>
    </row>
    <row r="74" spans="1:6" s="420" customFormat="1" ht="18.75">
      <c r="A74" s="369">
        <v>71207</v>
      </c>
      <c r="B74" s="370" t="s">
        <v>520</v>
      </c>
      <c r="C74" s="373" t="s">
        <v>660</v>
      </c>
      <c r="D74" s="372" t="s">
        <v>523</v>
      </c>
      <c r="E74" s="373" t="s">
        <v>797</v>
      </c>
      <c r="F74" s="374">
        <v>105</v>
      </c>
    </row>
    <row r="75" spans="1:6" s="420" customFormat="1" ht="18.75">
      <c r="A75" s="369">
        <v>71208</v>
      </c>
      <c r="B75" s="370" t="s">
        <v>520</v>
      </c>
      <c r="C75" s="373" t="s">
        <v>661</v>
      </c>
      <c r="D75" s="372" t="s">
        <v>869</v>
      </c>
      <c r="E75" s="373" t="s">
        <v>735</v>
      </c>
      <c r="F75" s="374">
        <v>144</v>
      </c>
    </row>
    <row r="76" spans="1:6" s="420" customFormat="1" ht="18.75">
      <c r="A76" s="369">
        <v>71210</v>
      </c>
      <c r="B76" s="370" t="s">
        <v>520</v>
      </c>
      <c r="C76" s="373" t="s">
        <v>524</v>
      </c>
      <c r="D76" s="372" t="s">
        <v>812</v>
      </c>
      <c r="E76" s="373" t="s">
        <v>736</v>
      </c>
      <c r="F76" s="374">
        <v>12</v>
      </c>
    </row>
    <row r="77" spans="1:6" s="420" customFormat="1" ht="18.75">
      <c r="A77" s="369">
        <v>71211</v>
      </c>
      <c r="B77" s="370" t="s">
        <v>520</v>
      </c>
      <c r="C77" s="373" t="s">
        <v>662</v>
      </c>
      <c r="D77" s="372" t="s">
        <v>792</v>
      </c>
      <c r="E77" s="373" t="s">
        <v>737</v>
      </c>
      <c r="F77" s="374">
        <v>11</v>
      </c>
    </row>
    <row r="78" spans="1:6" s="420" customFormat="1" ht="18.75">
      <c r="A78" s="369">
        <v>71301</v>
      </c>
      <c r="B78" s="370" t="s">
        <v>520</v>
      </c>
      <c r="C78" s="373" t="s">
        <v>813</v>
      </c>
      <c r="D78" s="372" t="s">
        <v>964</v>
      </c>
      <c r="E78" s="373" t="s">
        <v>449</v>
      </c>
      <c r="F78" s="374">
        <v>90</v>
      </c>
    </row>
    <row r="79" spans="1:6" s="420" customFormat="1" ht="18.75">
      <c r="A79" s="369">
        <v>71302</v>
      </c>
      <c r="B79" s="370" t="s">
        <v>520</v>
      </c>
      <c r="C79" s="373" t="s">
        <v>663</v>
      </c>
      <c r="D79" s="372" t="s">
        <v>810</v>
      </c>
      <c r="E79" s="373" t="s">
        <v>733</v>
      </c>
      <c r="F79" s="374">
        <v>3</v>
      </c>
    </row>
    <row r="80" spans="1:6" s="420" customFormat="1" ht="18.75">
      <c r="A80" s="369">
        <v>71303</v>
      </c>
      <c r="B80" s="370" t="s">
        <v>520</v>
      </c>
      <c r="C80" s="373" t="s">
        <v>664</v>
      </c>
      <c r="D80" s="372" t="s">
        <v>814</v>
      </c>
      <c r="E80" s="373" t="s">
        <v>747</v>
      </c>
      <c r="F80" s="374">
        <v>10</v>
      </c>
    </row>
    <row r="81" spans="1:6" s="420" customFormat="1" ht="18.75">
      <c r="A81" s="369">
        <v>71304</v>
      </c>
      <c r="B81" s="370" t="s">
        <v>520</v>
      </c>
      <c r="C81" s="373" t="s">
        <v>665</v>
      </c>
      <c r="D81" s="372" t="s">
        <v>789</v>
      </c>
      <c r="E81" s="373" t="s">
        <v>731</v>
      </c>
      <c r="F81" s="374">
        <v>10</v>
      </c>
    </row>
    <row r="82" spans="1:6" s="420" customFormat="1" ht="18.75">
      <c r="A82" s="369">
        <v>71305</v>
      </c>
      <c r="B82" s="370" t="s">
        <v>520</v>
      </c>
      <c r="C82" s="373" t="s">
        <v>793</v>
      </c>
      <c r="D82" s="372" t="s">
        <v>792</v>
      </c>
      <c r="E82" s="373" t="s">
        <v>737</v>
      </c>
      <c r="F82" s="374">
        <v>75</v>
      </c>
    </row>
    <row r="83" spans="1:6" s="420" customFormat="1" ht="18.75">
      <c r="A83" s="369">
        <v>71306</v>
      </c>
      <c r="B83" s="370" t="s">
        <v>520</v>
      </c>
      <c r="C83" s="373" t="s">
        <v>666</v>
      </c>
      <c r="D83" s="372" t="s">
        <v>792</v>
      </c>
      <c r="E83" s="373" t="s">
        <v>737</v>
      </c>
      <c r="F83" s="374">
        <v>12</v>
      </c>
    </row>
    <row r="84" spans="1:6" s="420" customFormat="1" ht="18.75">
      <c r="A84" s="369">
        <v>71307</v>
      </c>
      <c r="B84" s="370" t="s">
        <v>520</v>
      </c>
      <c r="C84" s="373" t="s">
        <v>667</v>
      </c>
      <c r="D84" s="372" t="s">
        <v>815</v>
      </c>
      <c r="E84" s="373" t="s">
        <v>729</v>
      </c>
      <c r="F84" s="374">
        <v>6</v>
      </c>
    </row>
    <row r="85" spans="1:6" s="420" customFormat="1" ht="18.75">
      <c r="A85" s="369">
        <v>71308</v>
      </c>
      <c r="B85" s="370" t="s">
        <v>520</v>
      </c>
      <c r="C85" s="373" t="s">
        <v>668</v>
      </c>
      <c r="D85" s="372" t="s">
        <v>816</v>
      </c>
      <c r="E85" s="373" t="s">
        <v>738</v>
      </c>
      <c r="F85" s="374">
        <v>12</v>
      </c>
    </row>
    <row r="86" spans="1:6" s="420" customFormat="1" ht="18.75">
      <c r="A86" s="369">
        <v>71401</v>
      </c>
      <c r="B86" s="370" t="s">
        <v>520</v>
      </c>
      <c r="C86" s="373" t="s">
        <v>669</v>
      </c>
      <c r="D86" s="372" t="s">
        <v>817</v>
      </c>
      <c r="E86" s="373" t="s">
        <v>739</v>
      </c>
      <c r="F86" s="374">
        <v>240</v>
      </c>
    </row>
    <row r="87" spans="1:6" s="420" customFormat="1" ht="18.75">
      <c r="A87" s="369">
        <v>71402</v>
      </c>
      <c r="B87" s="370" t="s">
        <v>520</v>
      </c>
      <c r="C87" s="373" t="s">
        <v>670</v>
      </c>
      <c r="D87" s="372" t="s">
        <v>818</v>
      </c>
      <c r="E87" s="373" t="s">
        <v>740</v>
      </c>
      <c r="F87" s="374">
        <v>207</v>
      </c>
    </row>
    <row r="88" spans="1:6" s="420" customFormat="1" ht="18.75">
      <c r="A88" s="369">
        <v>71403</v>
      </c>
      <c r="B88" s="370" t="s">
        <v>520</v>
      </c>
      <c r="C88" s="373" t="s">
        <v>671</v>
      </c>
      <c r="D88" s="372" t="s">
        <v>819</v>
      </c>
      <c r="E88" s="373" t="s">
        <v>741</v>
      </c>
      <c r="F88" s="374">
        <v>15</v>
      </c>
    </row>
    <row r="89" spans="1:6" s="420" customFormat="1" ht="18.75">
      <c r="A89" s="369">
        <v>71404</v>
      </c>
      <c r="B89" s="370" t="s">
        <v>520</v>
      </c>
      <c r="C89" s="371" t="s">
        <v>672</v>
      </c>
      <c r="D89" s="372" t="s">
        <v>874</v>
      </c>
      <c r="E89" s="373" t="s">
        <v>742</v>
      </c>
      <c r="F89" s="374">
        <v>10</v>
      </c>
    </row>
    <row r="90" spans="1:6" s="420" customFormat="1" ht="18.75">
      <c r="A90" s="369">
        <v>71405</v>
      </c>
      <c r="B90" s="370" t="s">
        <v>520</v>
      </c>
      <c r="C90" s="371" t="s">
        <v>673</v>
      </c>
      <c r="D90" s="372" t="s">
        <v>810</v>
      </c>
      <c r="E90" s="373" t="s">
        <v>733</v>
      </c>
      <c r="F90" s="374">
        <v>12</v>
      </c>
    </row>
    <row r="91" spans="1:6" s="420" customFormat="1" ht="18.75">
      <c r="A91" s="369">
        <v>71406</v>
      </c>
      <c r="B91" s="370" t="s">
        <v>520</v>
      </c>
      <c r="C91" s="371" t="s">
        <v>674</v>
      </c>
      <c r="D91" s="372" t="s">
        <v>802</v>
      </c>
      <c r="E91" s="373" t="s">
        <v>743</v>
      </c>
      <c r="F91" s="374">
        <v>10</v>
      </c>
    </row>
    <row r="92" spans="1:6" s="420" customFormat="1" ht="18.75">
      <c r="A92" s="369">
        <v>71407</v>
      </c>
      <c r="B92" s="370" t="s">
        <v>520</v>
      </c>
      <c r="C92" s="371" t="s">
        <v>675</v>
      </c>
      <c r="D92" s="372" t="s">
        <v>820</v>
      </c>
      <c r="E92" s="373" t="s">
        <v>744</v>
      </c>
      <c r="F92" s="374">
        <v>9</v>
      </c>
    </row>
    <row r="93" spans="1:6" s="420" customFormat="1" ht="18.75">
      <c r="A93" s="369">
        <v>71408</v>
      </c>
      <c r="B93" s="370" t="s">
        <v>520</v>
      </c>
      <c r="C93" s="371" t="s">
        <v>676</v>
      </c>
      <c r="D93" s="372" t="s">
        <v>802</v>
      </c>
      <c r="E93" s="373" t="s">
        <v>743</v>
      </c>
      <c r="F93" s="374">
        <v>9</v>
      </c>
    </row>
    <row r="94" spans="1:6" s="420" customFormat="1" ht="18.75">
      <c r="A94" s="369">
        <v>71409</v>
      </c>
      <c r="B94" s="370" t="s">
        <v>520</v>
      </c>
      <c r="C94" s="371" t="s">
        <v>677</v>
      </c>
      <c r="D94" s="372" t="s">
        <v>821</v>
      </c>
      <c r="E94" s="373" t="s">
        <v>745</v>
      </c>
      <c r="F94" s="374">
        <v>3</v>
      </c>
    </row>
    <row r="95" spans="1:6" s="420" customFormat="1" ht="18.75">
      <c r="A95" s="369">
        <v>71410</v>
      </c>
      <c r="B95" s="370" t="s">
        <v>520</v>
      </c>
      <c r="C95" s="371" t="s">
        <v>678</v>
      </c>
      <c r="D95" s="372" t="s">
        <v>821</v>
      </c>
      <c r="E95" s="373" t="s">
        <v>745</v>
      </c>
      <c r="F95" s="374">
        <v>3</v>
      </c>
    </row>
    <row r="96" spans="1:6" s="420" customFormat="1" ht="18.75">
      <c r="A96" s="369">
        <v>71501</v>
      </c>
      <c r="B96" s="370" t="s">
        <v>520</v>
      </c>
      <c r="C96" s="371" t="s">
        <v>679</v>
      </c>
      <c r="D96" s="372" t="s">
        <v>874</v>
      </c>
      <c r="E96" s="373" t="s">
        <v>742</v>
      </c>
      <c r="F96" s="374">
        <v>10</v>
      </c>
    </row>
    <row r="97" spans="1:6" s="420" customFormat="1" ht="18.75">
      <c r="A97" s="369">
        <v>71502</v>
      </c>
      <c r="B97" s="370" t="s">
        <v>520</v>
      </c>
      <c r="C97" s="371" t="s">
        <v>822</v>
      </c>
      <c r="D97" s="372" t="s">
        <v>805</v>
      </c>
      <c r="E97" s="373" t="s">
        <v>726</v>
      </c>
      <c r="F97" s="374">
        <v>30</v>
      </c>
    </row>
    <row r="98" spans="1:6" s="420" customFormat="1" ht="18.75">
      <c r="A98" s="369">
        <v>71503</v>
      </c>
      <c r="B98" s="370" t="s">
        <v>520</v>
      </c>
      <c r="C98" s="371" t="s">
        <v>680</v>
      </c>
      <c r="D98" s="372" t="s">
        <v>874</v>
      </c>
      <c r="E98" s="373" t="s">
        <v>742</v>
      </c>
      <c r="F98" s="374">
        <v>12</v>
      </c>
    </row>
    <row r="99" spans="1:6" s="420" customFormat="1" ht="18.75">
      <c r="A99" s="369">
        <v>71504</v>
      </c>
      <c r="B99" s="370" t="s">
        <v>520</v>
      </c>
      <c r="C99" s="371" t="s">
        <v>681</v>
      </c>
      <c r="D99" s="372" t="s">
        <v>810</v>
      </c>
      <c r="E99" s="373" t="s">
        <v>733</v>
      </c>
      <c r="F99" s="374">
        <v>12</v>
      </c>
    </row>
    <row r="100" spans="1:6" s="420" customFormat="1" ht="18.75">
      <c r="A100" s="369">
        <v>71505</v>
      </c>
      <c r="B100" s="370" t="s">
        <v>520</v>
      </c>
      <c r="C100" s="371" t="s">
        <v>682</v>
      </c>
      <c r="D100" s="372" t="s">
        <v>525</v>
      </c>
      <c r="E100" s="373" t="s">
        <v>746</v>
      </c>
      <c r="F100" s="374">
        <v>105</v>
      </c>
    </row>
    <row r="101" spans="1:6" s="420" customFormat="1" ht="18.75">
      <c r="A101" s="369">
        <v>71506</v>
      </c>
      <c r="B101" s="370" t="s">
        <v>520</v>
      </c>
      <c r="C101" s="371" t="s">
        <v>683</v>
      </c>
      <c r="D101" s="372" t="s">
        <v>814</v>
      </c>
      <c r="E101" s="373" t="s">
        <v>747</v>
      </c>
      <c r="F101" s="374">
        <v>7</v>
      </c>
    </row>
    <row r="102" spans="1:6" s="420" customFormat="1" ht="18.75">
      <c r="A102" s="369">
        <v>71507</v>
      </c>
      <c r="B102" s="370" t="s">
        <v>520</v>
      </c>
      <c r="C102" s="371" t="s">
        <v>684</v>
      </c>
      <c r="D102" s="372" t="s">
        <v>823</v>
      </c>
      <c r="E102" s="373" t="s">
        <v>748</v>
      </c>
      <c r="F102" s="374">
        <v>3</v>
      </c>
    </row>
    <row r="103" spans="1:6" s="420" customFormat="1" ht="18.75">
      <c r="A103" s="369">
        <v>71508</v>
      </c>
      <c r="B103" s="370" t="s">
        <v>520</v>
      </c>
      <c r="C103" s="371" t="s">
        <v>685</v>
      </c>
      <c r="D103" s="372" t="s">
        <v>823</v>
      </c>
      <c r="E103" s="373" t="s">
        <v>748</v>
      </c>
      <c r="F103" s="374">
        <v>3</v>
      </c>
    </row>
    <row r="104" spans="1:6" s="420" customFormat="1" ht="18.75">
      <c r="A104" s="369">
        <v>71509</v>
      </c>
      <c r="B104" s="370" t="s">
        <v>520</v>
      </c>
      <c r="C104" s="371" t="s">
        <v>526</v>
      </c>
      <c r="D104" s="372" t="s">
        <v>824</v>
      </c>
      <c r="E104" s="373" t="s">
        <v>749</v>
      </c>
      <c r="F104" s="374">
        <v>9</v>
      </c>
    </row>
    <row r="105" spans="1:6" s="420" customFormat="1" ht="18.75">
      <c r="A105" s="369">
        <v>71510</v>
      </c>
      <c r="B105" s="370" t="s">
        <v>520</v>
      </c>
      <c r="C105" s="371" t="s">
        <v>527</v>
      </c>
      <c r="D105" s="372" t="s">
        <v>824</v>
      </c>
      <c r="E105" s="373" t="s">
        <v>749</v>
      </c>
      <c r="F105" s="374">
        <v>3</v>
      </c>
    </row>
    <row r="106" spans="1:6" s="420" customFormat="1" ht="18.75">
      <c r="A106" s="369">
        <v>71512</v>
      </c>
      <c r="B106" s="370" t="s">
        <v>520</v>
      </c>
      <c r="C106" s="371" t="s">
        <v>686</v>
      </c>
      <c r="D106" s="372" t="s">
        <v>792</v>
      </c>
      <c r="E106" s="373" t="s">
        <v>737</v>
      </c>
      <c r="F106" s="374">
        <v>12</v>
      </c>
    </row>
    <row r="107" spans="1:6" s="420" customFormat="1" ht="18.75">
      <c r="A107" s="369">
        <v>71513</v>
      </c>
      <c r="B107" s="370" t="s">
        <v>520</v>
      </c>
      <c r="C107" s="371" t="s">
        <v>687</v>
      </c>
      <c r="D107" s="372" t="s">
        <v>792</v>
      </c>
      <c r="E107" s="373" t="s">
        <v>737</v>
      </c>
      <c r="F107" s="374">
        <v>7</v>
      </c>
    </row>
    <row r="108" spans="1:6" s="420" customFormat="1" ht="18.75">
      <c r="A108" s="369">
        <v>71514</v>
      </c>
      <c r="B108" s="370" t="s">
        <v>520</v>
      </c>
      <c r="C108" s="371" t="s">
        <v>688</v>
      </c>
      <c r="D108" s="372" t="s">
        <v>821</v>
      </c>
      <c r="E108" s="373" t="s">
        <v>745</v>
      </c>
      <c r="F108" s="374">
        <v>4</v>
      </c>
    </row>
    <row r="109" spans="1:6" s="420" customFormat="1" ht="18.75">
      <c r="A109" s="369">
        <v>71515</v>
      </c>
      <c r="B109" s="370" t="s">
        <v>520</v>
      </c>
      <c r="C109" s="371" t="s">
        <v>689</v>
      </c>
      <c r="D109" s="372" t="s">
        <v>825</v>
      </c>
      <c r="E109" s="373" t="s">
        <v>733</v>
      </c>
      <c r="F109" s="374">
        <v>3</v>
      </c>
    </row>
    <row r="110" spans="1:6" s="420" customFormat="1" ht="18.75">
      <c r="A110" s="369">
        <v>71614</v>
      </c>
      <c r="B110" s="370" t="s">
        <v>520</v>
      </c>
      <c r="C110" s="371" t="s">
        <v>690</v>
      </c>
      <c r="D110" s="372" t="s">
        <v>807</v>
      </c>
      <c r="E110" s="373" t="s">
        <v>729</v>
      </c>
      <c r="F110" s="374">
        <v>15</v>
      </c>
    </row>
    <row r="111" spans="1:6" s="420" customFormat="1" ht="18.75">
      <c r="A111" s="369">
        <v>71615</v>
      </c>
      <c r="B111" s="370" t="s">
        <v>520</v>
      </c>
      <c r="C111" s="371" t="s">
        <v>529</v>
      </c>
      <c r="D111" s="372" t="s">
        <v>826</v>
      </c>
      <c r="E111" s="373" t="s">
        <v>794</v>
      </c>
      <c r="F111" s="374">
        <v>15</v>
      </c>
    </row>
    <row r="112" spans="1:6" s="420" customFormat="1" ht="18.75">
      <c r="A112" s="369">
        <v>71616</v>
      </c>
      <c r="B112" s="370" t="s">
        <v>520</v>
      </c>
      <c r="C112" s="371" t="s">
        <v>530</v>
      </c>
      <c r="D112" s="372" t="s">
        <v>802</v>
      </c>
      <c r="E112" s="373" t="s">
        <v>743</v>
      </c>
      <c r="F112" s="374">
        <v>12</v>
      </c>
    </row>
    <row r="113" spans="1:6" s="420" customFormat="1" ht="18.75">
      <c r="A113" s="369">
        <v>72101</v>
      </c>
      <c r="B113" s="370" t="s">
        <v>531</v>
      </c>
      <c r="C113" s="371" t="s">
        <v>691</v>
      </c>
      <c r="D113" s="372" t="s">
        <v>796</v>
      </c>
      <c r="E113" s="373" t="s">
        <v>795</v>
      </c>
      <c r="F113" s="374">
        <v>35</v>
      </c>
    </row>
    <row r="114" spans="1:6" s="420" customFormat="1" ht="18.75">
      <c r="A114" s="369">
        <v>72104</v>
      </c>
      <c r="B114" s="370" t="s">
        <v>531</v>
      </c>
      <c r="C114" s="371" t="s">
        <v>692</v>
      </c>
      <c r="D114" s="372" t="s">
        <v>827</v>
      </c>
      <c r="E114" s="373" t="s">
        <v>750</v>
      </c>
      <c r="F114" s="374">
        <v>25</v>
      </c>
    </row>
    <row r="115" spans="1:6" s="420" customFormat="1" ht="18.75">
      <c r="A115" s="369">
        <v>72201</v>
      </c>
      <c r="B115" s="370" t="s">
        <v>531</v>
      </c>
      <c r="C115" s="371" t="s">
        <v>693</v>
      </c>
      <c r="D115" s="372" t="s">
        <v>828</v>
      </c>
      <c r="E115" s="373" t="s">
        <v>735</v>
      </c>
      <c r="F115" s="374">
        <v>54</v>
      </c>
    </row>
    <row r="116" spans="1:6" s="420" customFormat="1" ht="18.75">
      <c r="A116" s="369">
        <v>72202</v>
      </c>
      <c r="B116" s="370" t="s">
        <v>531</v>
      </c>
      <c r="C116" s="371" t="s">
        <v>911</v>
      </c>
      <c r="D116" s="372" t="s">
        <v>913</v>
      </c>
      <c r="E116" s="373" t="s">
        <v>912</v>
      </c>
      <c r="F116" s="374">
        <v>50</v>
      </c>
    </row>
    <row r="117" spans="1:6" s="420" customFormat="1" ht="18.75">
      <c r="A117" s="369">
        <v>72301</v>
      </c>
      <c r="B117" s="370" t="s">
        <v>531</v>
      </c>
      <c r="C117" s="371" t="s">
        <v>694</v>
      </c>
      <c r="D117" s="372" t="s">
        <v>532</v>
      </c>
      <c r="E117" s="373" t="s">
        <v>751</v>
      </c>
      <c r="F117" s="374">
        <v>75</v>
      </c>
    </row>
    <row r="118" spans="1:6" s="420" customFormat="1" ht="18.75">
      <c r="A118" s="369">
        <v>72302</v>
      </c>
      <c r="B118" s="370" t="s">
        <v>531</v>
      </c>
      <c r="C118" s="371" t="s">
        <v>829</v>
      </c>
      <c r="D118" s="372" t="s">
        <v>830</v>
      </c>
      <c r="E118" s="373" t="s">
        <v>492</v>
      </c>
      <c r="F118" s="374">
        <v>180</v>
      </c>
    </row>
    <row r="119" spans="1:6" s="420" customFormat="1" ht="18.75">
      <c r="A119" s="369">
        <v>72303</v>
      </c>
      <c r="B119" s="370" t="s">
        <v>531</v>
      </c>
      <c r="C119" s="371" t="s">
        <v>914</v>
      </c>
      <c r="D119" s="372" t="s">
        <v>917</v>
      </c>
      <c r="E119" s="373" t="s">
        <v>915</v>
      </c>
      <c r="F119" s="374">
        <v>210</v>
      </c>
    </row>
    <row r="120" spans="1:6" s="420" customFormat="1" ht="18.75">
      <c r="A120" s="369">
        <v>72304</v>
      </c>
      <c r="B120" s="370" t="s">
        <v>531</v>
      </c>
      <c r="C120" s="371" t="s">
        <v>965</v>
      </c>
      <c r="D120" s="372" t="s">
        <v>918</v>
      </c>
      <c r="E120" s="373" t="s">
        <v>916</v>
      </c>
      <c r="F120" s="374">
        <v>75</v>
      </c>
    </row>
    <row r="121" spans="1:6" s="420" customFormat="1" ht="18.75">
      <c r="A121" s="369">
        <v>72401</v>
      </c>
      <c r="B121" s="370" t="s">
        <v>531</v>
      </c>
      <c r="C121" s="371" t="s">
        <v>831</v>
      </c>
      <c r="D121" s="372" t="s">
        <v>832</v>
      </c>
      <c r="E121" s="373" t="s">
        <v>799</v>
      </c>
      <c r="F121" s="374">
        <v>45</v>
      </c>
    </row>
    <row r="122" spans="1:6" s="420" customFormat="1" ht="18.75">
      <c r="A122" s="369">
        <v>72501</v>
      </c>
      <c r="B122" s="370" t="s">
        <v>531</v>
      </c>
      <c r="C122" s="371" t="s">
        <v>695</v>
      </c>
      <c r="D122" s="372" t="s">
        <v>833</v>
      </c>
      <c r="E122" s="373" t="s">
        <v>440</v>
      </c>
      <c r="F122" s="374">
        <v>90</v>
      </c>
    </row>
    <row r="123" spans="1:6" s="420" customFormat="1" ht="18.75">
      <c r="A123" s="369">
        <v>72502</v>
      </c>
      <c r="B123" s="370" t="s">
        <v>531</v>
      </c>
      <c r="C123" s="371" t="s">
        <v>696</v>
      </c>
      <c r="D123" s="372" t="s">
        <v>834</v>
      </c>
      <c r="E123" s="373" t="s">
        <v>440</v>
      </c>
      <c r="F123" s="374">
        <v>55</v>
      </c>
    </row>
    <row r="124" spans="1:6" s="420" customFormat="1" ht="18.75">
      <c r="A124" s="369">
        <v>72503</v>
      </c>
      <c r="B124" s="370" t="s">
        <v>531</v>
      </c>
      <c r="C124" s="371" t="s">
        <v>533</v>
      </c>
      <c r="D124" s="372" t="s">
        <v>835</v>
      </c>
      <c r="E124" s="373" t="s">
        <v>728</v>
      </c>
      <c r="F124" s="374">
        <v>120</v>
      </c>
    </row>
    <row r="125" spans="1:6" s="420" customFormat="1" ht="18.75">
      <c r="A125" s="369">
        <v>72504</v>
      </c>
      <c r="B125" s="370" t="s">
        <v>531</v>
      </c>
      <c r="C125" s="371" t="s">
        <v>534</v>
      </c>
      <c r="D125" s="372" t="s">
        <v>836</v>
      </c>
      <c r="E125" s="373" t="s">
        <v>800</v>
      </c>
      <c r="F125" s="374">
        <v>60</v>
      </c>
    </row>
    <row r="126" spans="1:6" s="420" customFormat="1" ht="18.75">
      <c r="A126" s="369">
        <v>72505</v>
      </c>
      <c r="B126" s="370" t="s">
        <v>531</v>
      </c>
      <c r="C126" s="371" t="s">
        <v>535</v>
      </c>
      <c r="D126" s="372" t="s">
        <v>837</v>
      </c>
      <c r="E126" s="373" t="s">
        <v>800</v>
      </c>
      <c r="F126" s="374">
        <v>50</v>
      </c>
    </row>
    <row r="127" spans="1:6" s="420" customFormat="1" ht="18.75">
      <c r="A127" s="369">
        <v>72506</v>
      </c>
      <c r="B127" s="370" t="s">
        <v>531</v>
      </c>
      <c r="C127" s="371" t="s">
        <v>536</v>
      </c>
      <c r="D127" s="372" t="s">
        <v>838</v>
      </c>
      <c r="E127" s="373" t="s">
        <v>800</v>
      </c>
      <c r="F127" s="374">
        <v>85</v>
      </c>
    </row>
    <row r="128" spans="1:6" s="420" customFormat="1" ht="18.75">
      <c r="A128" s="369">
        <v>72507</v>
      </c>
      <c r="B128" s="370" t="s">
        <v>531</v>
      </c>
      <c r="C128" s="371" t="s">
        <v>537</v>
      </c>
      <c r="D128" s="372" t="s">
        <v>839</v>
      </c>
      <c r="E128" s="373" t="s">
        <v>801</v>
      </c>
      <c r="F128" s="374">
        <v>135</v>
      </c>
    </row>
    <row r="129" spans="1:6" s="420" customFormat="1" ht="18.75">
      <c r="A129" s="369">
        <v>72508</v>
      </c>
      <c r="B129" s="370" t="s">
        <v>531</v>
      </c>
      <c r="C129" s="371" t="s">
        <v>919</v>
      </c>
      <c r="D129" s="372" t="s">
        <v>921</v>
      </c>
      <c r="E129" s="373" t="s">
        <v>920</v>
      </c>
      <c r="F129" s="374">
        <v>80</v>
      </c>
    </row>
    <row r="130" spans="1:6" s="420" customFormat="1" ht="18.75">
      <c r="A130" s="369">
        <v>72605</v>
      </c>
      <c r="B130" s="370" t="s">
        <v>531</v>
      </c>
      <c r="C130" s="371" t="s">
        <v>840</v>
      </c>
      <c r="D130" s="372" t="s">
        <v>841</v>
      </c>
      <c r="E130" s="373" t="s">
        <v>752</v>
      </c>
      <c r="F130" s="374">
        <v>75</v>
      </c>
    </row>
    <row r="131" spans="1:6" s="420" customFormat="1" ht="18.75">
      <c r="A131" s="369">
        <v>73101</v>
      </c>
      <c r="B131" s="370" t="s">
        <v>538</v>
      </c>
      <c r="C131" s="371" t="s">
        <v>539</v>
      </c>
      <c r="D131" s="372" t="s">
        <v>842</v>
      </c>
      <c r="E131" s="373" t="s">
        <v>753</v>
      </c>
      <c r="F131" s="374">
        <v>15</v>
      </c>
    </row>
    <row r="132" spans="1:6" s="420" customFormat="1" ht="18.75">
      <c r="A132" s="369">
        <v>73102</v>
      </c>
      <c r="B132" s="370" t="s">
        <v>538</v>
      </c>
      <c r="C132" s="371" t="s">
        <v>697</v>
      </c>
      <c r="D132" s="372" t="s">
        <v>843</v>
      </c>
      <c r="E132" s="373" t="s">
        <v>479</v>
      </c>
      <c r="F132" s="374">
        <v>4</v>
      </c>
    </row>
    <row r="133" spans="1:6" s="420" customFormat="1" ht="18.75">
      <c r="A133" s="369">
        <v>73103</v>
      </c>
      <c r="B133" s="370" t="s">
        <v>538</v>
      </c>
      <c r="C133" s="371" t="s">
        <v>698</v>
      </c>
      <c r="D133" s="372" t="s">
        <v>844</v>
      </c>
      <c r="E133" s="373" t="s">
        <v>754</v>
      </c>
      <c r="F133" s="374">
        <v>4</v>
      </c>
    </row>
    <row r="134" spans="1:6" s="420" customFormat="1" ht="18.75">
      <c r="A134" s="369">
        <v>73104</v>
      </c>
      <c r="B134" s="370" t="s">
        <v>538</v>
      </c>
      <c r="C134" s="371" t="s">
        <v>928</v>
      </c>
      <c r="D134" s="372" t="s">
        <v>922</v>
      </c>
      <c r="E134" s="373" t="s">
        <v>925</v>
      </c>
      <c r="F134" s="374">
        <v>9</v>
      </c>
    </row>
    <row r="135" spans="1:6" s="420" customFormat="1" ht="18.75">
      <c r="A135" s="369">
        <v>73105</v>
      </c>
      <c r="B135" s="370" t="s">
        <v>538</v>
      </c>
      <c r="C135" s="371" t="s">
        <v>929</v>
      </c>
      <c r="D135" s="372" t="s">
        <v>923</v>
      </c>
      <c r="E135" s="373" t="s">
        <v>925</v>
      </c>
      <c r="F135" s="374">
        <v>4</v>
      </c>
    </row>
    <row r="136" spans="1:6" s="420" customFormat="1" ht="18.75">
      <c r="A136" s="369">
        <v>73106</v>
      </c>
      <c r="B136" s="370" t="s">
        <v>538</v>
      </c>
      <c r="C136" s="371" t="s">
        <v>930</v>
      </c>
      <c r="D136" s="372" t="s">
        <v>924</v>
      </c>
      <c r="E136" s="373" t="s">
        <v>926</v>
      </c>
      <c r="F136" s="374">
        <v>10</v>
      </c>
    </row>
    <row r="137" spans="1:6" s="420" customFormat="1" ht="18.75">
      <c r="A137" s="369">
        <v>73107</v>
      </c>
      <c r="B137" s="370" t="s">
        <v>538</v>
      </c>
      <c r="C137" s="371" t="s">
        <v>522</v>
      </c>
      <c r="D137" s="372" t="s">
        <v>788</v>
      </c>
      <c r="E137" s="373" t="s">
        <v>927</v>
      </c>
      <c r="F137" s="374">
        <v>15</v>
      </c>
    </row>
    <row r="138" spans="1:6" s="420" customFormat="1" ht="18.75">
      <c r="A138" s="369">
        <v>73201</v>
      </c>
      <c r="B138" s="370" t="s">
        <v>538</v>
      </c>
      <c r="C138" s="371" t="s">
        <v>699</v>
      </c>
      <c r="D138" s="372" t="s">
        <v>845</v>
      </c>
      <c r="E138" s="373" t="s">
        <v>755</v>
      </c>
      <c r="F138" s="374">
        <v>15</v>
      </c>
    </row>
    <row r="139" spans="1:6" s="420" customFormat="1" ht="18.75">
      <c r="A139" s="369">
        <v>73202</v>
      </c>
      <c r="B139" s="370" t="s">
        <v>538</v>
      </c>
      <c r="C139" s="371" t="s">
        <v>700</v>
      </c>
      <c r="D139" s="372" t="s">
        <v>846</v>
      </c>
      <c r="E139" s="373" t="s">
        <v>756</v>
      </c>
      <c r="F139" s="374">
        <v>6</v>
      </c>
    </row>
    <row r="140" spans="1:6" s="420" customFormat="1" ht="18.75">
      <c r="A140" s="369">
        <v>73203</v>
      </c>
      <c r="B140" s="370" t="s">
        <v>538</v>
      </c>
      <c r="C140" s="371" t="s">
        <v>540</v>
      </c>
      <c r="D140" s="372" t="s">
        <v>847</v>
      </c>
      <c r="E140" s="373" t="s">
        <v>757</v>
      </c>
      <c r="F140" s="374">
        <v>15</v>
      </c>
    </row>
    <row r="141" spans="1:6" s="420" customFormat="1" ht="18.75">
      <c r="A141" s="369">
        <v>73204</v>
      </c>
      <c r="B141" s="370" t="s">
        <v>538</v>
      </c>
      <c r="C141" s="371" t="s">
        <v>541</v>
      </c>
      <c r="D141" s="372" t="s">
        <v>847</v>
      </c>
      <c r="E141" s="373" t="s">
        <v>757</v>
      </c>
      <c r="F141" s="374">
        <v>14</v>
      </c>
    </row>
    <row r="142" spans="1:6" s="420" customFormat="1" ht="18.75">
      <c r="A142" s="369">
        <v>73205</v>
      </c>
      <c r="B142" s="370" t="s">
        <v>538</v>
      </c>
      <c r="C142" s="371" t="s">
        <v>701</v>
      </c>
      <c r="D142" s="372" t="s">
        <v>848</v>
      </c>
      <c r="E142" s="373" t="s">
        <v>758</v>
      </c>
      <c r="F142" s="374">
        <v>3</v>
      </c>
    </row>
    <row r="143" spans="1:6" s="420" customFormat="1" ht="18.75">
      <c r="A143" s="369">
        <v>73206</v>
      </c>
      <c r="B143" s="370" t="s">
        <v>538</v>
      </c>
      <c r="C143" s="371" t="s">
        <v>849</v>
      </c>
      <c r="D143" s="372" t="s">
        <v>850</v>
      </c>
      <c r="E143" s="373" t="s">
        <v>759</v>
      </c>
      <c r="F143" s="374">
        <v>6</v>
      </c>
    </row>
    <row r="144" spans="1:6" s="420" customFormat="1" ht="18.75">
      <c r="A144" s="369">
        <v>73207</v>
      </c>
      <c r="B144" s="370" t="s">
        <v>538</v>
      </c>
      <c r="C144" s="371" t="s">
        <v>703</v>
      </c>
      <c r="D144" s="372" t="s">
        <v>851</v>
      </c>
      <c r="E144" s="373" t="s">
        <v>760</v>
      </c>
      <c r="F144" s="374">
        <v>3</v>
      </c>
    </row>
    <row r="145" spans="1:6" s="420" customFormat="1" ht="18.75">
      <c r="A145" s="369">
        <v>73208</v>
      </c>
      <c r="B145" s="370" t="s">
        <v>538</v>
      </c>
      <c r="C145" s="371" t="s">
        <v>704</v>
      </c>
      <c r="D145" s="372" t="s">
        <v>810</v>
      </c>
      <c r="E145" s="373" t="s">
        <v>733</v>
      </c>
      <c r="F145" s="374">
        <v>3</v>
      </c>
    </row>
    <row r="146" spans="1:6" s="420" customFormat="1" ht="18.75">
      <c r="A146" s="369">
        <v>73209</v>
      </c>
      <c r="B146" s="370" t="s">
        <v>538</v>
      </c>
      <c r="C146" s="371" t="s">
        <v>705</v>
      </c>
      <c r="D146" s="372" t="s">
        <v>847</v>
      </c>
      <c r="E146" s="373" t="s">
        <v>757</v>
      </c>
      <c r="F146" s="374">
        <v>15</v>
      </c>
    </row>
    <row r="147" spans="1:6" s="420" customFormat="1" ht="18.75">
      <c r="A147" s="369">
        <v>73210</v>
      </c>
      <c r="B147" s="370" t="s">
        <v>538</v>
      </c>
      <c r="C147" s="371" t="s">
        <v>852</v>
      </c>
      <c r="D147" s="372" t="s">
        <v>853</v>
      </c>
      <c r="E147" s="373" t="s">
        <v>761</v>
      </c>
      <c r="F147" s="374">
        <v>3</v>
      </c>
    </row>
    <row r="148" spans="1:6" s="420" customFormat="1" ht="18.75">
      <c r="A148" s="369">
        <v>73211</v>
      </c>
      <c r="B148" s="370" t="s">
        <v>538</v>
      </c>
      <c r="C148" s="371" t="s">
        <v>798</v>
      </c>
      <c r="D148" s="372" t="s">
        <v>854</v>
      </c>
      <c r="E148" s="373" t="s">
        <v>762</v>
      </c>
      <c r="F148" s="374">
        <v>3</v>
      </c>
    </row>
    <row r="149" spans="1:6" s="420" customFormat="1" ht="18.75">
      <c r="A149" s="369">
        <v>73214</v>
      </c>
      <c r="B149" s="370" t="s">
        <v>538</v>
      </c>
      <c r="C149" s="371" t="s">
        <v>706</v>
      </c>
      <c r="D149" s="372" t="s">
        <v>866</v>
      </c>
      <c r="E149" s="373" t="s">
        <v>763</v>
      </c>
      <c r="F149" s="374">
        <v>15</v>
      </c>
    </row>
    <row r="150" spans="1:6" s="420" customFormat="1" ht="18.75">
      <c r="A150" s="369">
        <v>73215</v>
      </c>
      <c r="B150" s="370" t="s">
        <v>538</v>
      </c>
      <c r="C150" s="371" t="s">
        <v>936</v>
      </c>
      <c r="D150" s="372" t="s">
        <v>924</v>
      </c>
      <c r="E150" s="373" t="s">
        <v>931</v>
      </c>
      <c r="F150" s="374">
        <v>10</v>
      </c>
    </row>
    <row r="151" spans="1:6" s="420" customFormat="1" ht="18.75">
      <c r="A151" s="369">
        <v>73216</v>
      </c>
      <c r="B151" s="370" t="s">
        <v>538</v>
      </c>
      <c r="C151" s="371" t="s">
        <v>937</v>
      </c>
      <c r="D151" s="372" t="s">
        <v>934</v>
      </c>
      <c r="E151" s="373" t="s">
        <v>932</v>
      </c>
      <c r="F151" s="374">
        <v>3</v>
      </c>
    </row>
    <row r="152" spans="1:6" s="420" customFormat="1" ht="18.75">
      <c r="A152" s="369">
        <v>73217</v>
      </c>
      <c r="B152" s="370" t="s">
        <v>538</v>
      </c>
      <c r="C152" s="371" t="s">
        <v>938</v>
      </c>
      <c r="D152" s="372" t="s">
        <v>935</v>
      </c>
      <c r="E152" s="373" t="s">
        <v>933</v>
      </c>
      <c r="F152" s="374">
        <v>12</v>
      </c>
    </row>
    <row r="153" spans="1:6" s="420" customFormat="1" ht="18.75">
      <c r="A153" s="369">
        <v>73301</v>
      </c>
      <c r="B153" s="370" t="s">
        <v>538</v>
      </c>
      <c r="C153" s="371" t="s">
        <v>707</v>
      </c>
      <c r="D153" s="372" t="s">
        <v>846</v>
      </c>
      <c r="E153" s="373" t="s">
        <v>756</v>
      </c>
      <c r="F153" s="374">
        <v>6</v>
      </c>
    </row>
    <row r="154" spans="1:6" s="420" customFormat="1" ht="18.75">
      <c r="A154" s="369">
        <v>73302</v>
      </c>
      <c r="B154" s="370" t="s">
        <v>538</v>
      </c>
      <c r="C154" s="371" t="s">
        <v>708</v>
      </c>
      <c r="D154" s="372" t="s">
        <v>855</v>
      </c>
      <c r="E154" s="373" t="s">
        <v>764</v>
      </c>
      <c r="F154" s="374">
        <v>11</v>
      </c>
    </row>
    <row r="155" spans="1:6" s="420" customFormat="1" ht="18.75">
      <c r="A155" s="369">
        <v>73303</v>
      </c>
      <c r="B155" s="370" t="s">
        <v>538</v>
      </c>
      <c r="C155" s="371" t="s">
        <v>542</v>
      </c>
      <c r="D155" s="372" t="s">
        <v>856</v>
      </c>
      <c r="E155" s="373" t="s">
        <v>765</v>
      </c>
      <c r="F155" s="374">
        <v>3</v>
      </c>
    </row>
    <row r="156" spans="1:6" s="420" customFormat="1" ht="18.75">
      <c r="A156" s="369">
        <v>73304</v>
      </c>
      <c r="B156" s="370" t="s">
        <v>538</v>
      </c>
      <c r="C156" s="371" t="s">
        <v>543</v>
      </c>
      <c r="D156" s="372" t="s">
        <v>857</v>
      </c>
      <c r="E156" s="373" t="s">
        <v>766</v>
      </c>
      <c r="F156" s="374">
        <v>6</v>
      </c>
    </row>
    <row r="157" spans="1:6" s="420" customFormat="1" ht="18.75">
      <c r="A157" s="369">
        <v>73305</v>
      </c>
      <c r="B157" s="370" t="s">
        <v>538</v>
      </c>
      <c r="C157" s="371" t="s">
        <v>544</v>
      </c>
      <c r="D157" s="372" t="s">
        <v>842</v>
      </c>
      <c r="E157" s="373" t="s">
        <v>753</v>
      </c>
      <c r="F157" s="374">
        <v>6</v>
      </c>
    </row>
    <row r="158" spans="1:6" s="420" customFormat="1" ht="18.75">
      <c r="A158" s="369">
        <v>73306</v>
      </c>
      <c r="B158" s="370" t="s">
        <v>538</v>
      </c>
      <c r="C158" s="371" t="s">
        <v>545</v>
      </c>
      <c r="D158" s="372" t="s">
        <v>842</v>
      </c>
      <c r="E158" s="373" t="s">
        <v>753</v>
      </c>
      <c r="F158" s="374">
        <v>14</v>
      </c>
    </row>
    <row r="159" spans="1:6" s="420" customFormat="1" ht="18.75">
      <c r="A159" s="369">
        <v>73307</v>
      </c>
      <c r="B159" s="370" t="s">
        <v>538</v>
      </c>
      <c r="C159" s="371" t="s">
        <v>546</v>
      </c>
      <c r="D159" s="372" t="s">
        <v>846</v>
      </c>
      <c r="E159" s="373" t="s">
        <v>756</v>
      </c>
      <c r="F159" s="374">
        <v>6</v>
      </c>
    </row>
    <row r="160" spans="1:6" s="420" customFormat="1" ht="18.75">
      <c r="A160" s="369">
        <v>73309</v>
      </c>
      <c r="B160" s="370" t="s">
        <v>538</v>
      </c>
      <c r="C160" s="371" t="s">
        <v>709</v>
      </c>
      <c r="D160" s="372" t="s">
        <v>858</v>
      </c>
      <c r="E160" s="373" t="s">
        <v>767</v>
      </c>
      <c r="F160" s="374">
        <v>6</v>
      </c>
    </row>
    <row r="161" spans="1:6" s="420" customFormat="1" ht="18.75">
      <c r="A161" s="369">
        <v>73310</v>
      </c>
      <c r="B161" s="370" t="s">
        <v>538</v>
      </c>
      <c r="C161" s="371" t="s">
        <v>939</v>
      </c>
      <c r="D161" s="372" t="s">
        <v>940</v>
      </c>
      <c r="E161" s="373" t="s">
        <v>941</v>
      </c>
      <c r="F161" s="374">
        <v>3</v>
      </c>
    </row>
    <row r="162" spans="1:6" s="420" customFormat="1" ht="18.75">
      <c r="A162" s="369">
        <v>73402</v>
      </c>
      <c r="B162" s="370" t="s">
        <v>538</v>
      </c>
      <c r="C162" s="371" t="s">
        <v>547</v>
      </c>
      <c r="D162" s="372" t="s">
        <v>859</v>
      </c>
      <c r="E162" s="373" t="s">
        <v>768</v>
      </c>
      <c r="F162" s="374">
        <v>6</v>
      </c>
    </row>
    <row r="163" spans="1:6" s="420" customFormat="1" ht="18.75">
      <c r="A163" s="369">
        <v>73403</v>
      </c>
      <c r="B163" s="370" t="s">
        <v>538</v>
      </c>
      <c r="C163" s="371" t="s">
        <v>548</v>
      </c>
      <c r="D163" s="372" t="s">
        <v>860</v>
      </c>
      <c r="E163" s="373" t="s">
        <v>769</v>
      </c>
      <c r="F163" s="374">
        <v>3</v>
      </c>
    </row>
    <row r="164" spans="1:6" s="420" customFormat="1" ht="18.75">
      <c r="A164" s="369">
        <v>73404</v>
      </c>
      <c r="B164" s="370" t="s">
        <v>538</v>
      </c>
      <c r="C164" s="371" t="s">
        <v>549</v>
      </c>
      <c r="D164" s="372" t="s">
        <v>861</v>
      </c>
      <c r="E164" s="373" t="s">
        <v>770</v>
      </c>
      <c r="F164" s="374">
        <v>6</v>
      </c>
    </row>
    <row r="165" spans="1:6" s="420" customFormat="1" ht="18.75">
      <c r="A165" s="369">
        <v>73405</v>
      </c>
      <c r="B165" s="370" t="s">
        <v>538</v>
      </c>
      <c r="C165" s="371" t="s">
        <v>710</v>
      </c>
      <c r="D165" s="372" t="s">
        <v>862</v>
      </c>
      <c r="E165" s="373" t="s">
        <v>771</v>
      </c>
      <c r="F165" s="374">
        <v>12</v>
      </c>
    </row>
    <row r="166" spans="1:6" s="420" customFormat="1" ht="18.75">
      <c r="A166" s="369">
        <v>73406</v>
      </c>
      <c r="B166" s="370" t="s">
        <v>538</v>
      </c>
      <c r="C166" s="371" t="s">
        <v>945</v>
      </c>
      <c r="D166" s="372" t="s">
        <v>925</v>
      </c>
      <c r="E166" s="373" t="s">
        <v>923</v>
      </c>
      <c r="F166" s="374">
        <v>8</v>
      </c>
    </row>
    <row r="167" spans="1:6" s="420" customFormat="1" ht="18.75">
      <c r="A167" s="369">
        <v>73407</v>
      </c>
      <c r="B167" s="370" t="s">
        <v>538</v>
      </c>
      <c r="C167" s="371" t="s">
        <v>946</v>
      </c>
      <c r="D167" s="372" t="s">
        <v>942</v>
      </c>
      <c r="E167" s="373" t="s">
        <v>944</v>
      </c>
      <c r="F167" s="374">
        <v>3</v>
      </c>
    </row>
    <row r="168" spans="1:6" s="420" customFormat="1" ht="18.75">
      <c r="A168" s="369">
        <v>73408</v>
      </c>
      <c r="B168" s="370" t="s">
        <v>538</v>
      </c>
      <c r="C168" s="371" t="s">
        <v>947</v>
      </c>
      <c r="D168" s="372" t="s">
        <v>943</v>
      </c>
      <c r="E168" s="373" t="s">
        <v>934</v>
      </c>
      <c r="F168" s="374">
        <v>3</v>
      </c>
    </row>
    <row r="169" spans="1:6" s="420" customFormat="1" ht="18.75">
      <c r="A169" s="369">
        <v>73501</v>
      </c>
      <c r="B169" s="370" t="s">
        <v>538</v>
      </c>
      <c r="C169" s="371" t="s">
        <v>711</v>
      </c>
      <c r="D169" s="372" t="s">
        <v>863</v>
      </c>
      <c r="E169" s="373" t="s">
        <v>772</v>
      </c>
      <c r="F169" s="374">
        <v>10</v>
      </c>
    </row>
    <row r="170" spans="1:6" s="420" customFormat="1" ht="18.75">
      <c r="A170" s="369">
        <v>73502</v>
      </c>
      <c r="B170" s="370" t="s">
        <v>538</v>
      </c>
      <c r="C170" s="371" t="s">
        <v>550</v>
      </c>
      <c r="D170" s="372" t="s">
        <v>948</v>
      </c>
      <c r="E170" s="373" t="s">
        <v>773</v>
      </c>
      <c r="F170" s="374">
        <v>6</v>
      </c>
    </row>
    <row r="171" spans="1:6" s="420" customFormat="1" ht="18.75">
      <c r="A171" s="369">
        <v>73503</v>
      </c>
      <c r="B171" s="370" t="s">
        <v>538</v>
      </c>
      <c r="C171" s="371" t="s">
        <v>712</v>
      </c>
      <c r="D171" s="372" t="s">
        <v>864</v>
      </c>
      <c r="E171" s="373" t="s">
        <v>774</v>
      </c>
      <c r="F171" s="374">
        <v>3</v>
      </c>
    </row>
    <row r="172" spans="1:6" s="420" customFormat="1" ht="18.75">
      <c r="A172" s="369">
        <v>73506</v>
      </c>
      <c r="B172" s="370" t="s">
        <v>538</v>
      </c>
      <c r="C172" s="371" t="s">
        <v>713</v>
      </c>
      <c r="D172" s="372" t="s">
        <v>802</v>
      </c>
      <c r="E172" s="373" t="s">
        <v>743</v>
      </c>
      <c r="F172" s="374">
        <v>6</v>
      </c>
    </row>
    <row r="173" spans="1:6" s="420" customFormat="1" ht="18.75">
      <c r="A173" s="369">
        <v>73507</v>
      </c>
      <c r="B173" s="370" t="s">
        <v>538</v>
      </c>
      <c r="C173" s="371" t="s">
        <v>714</v>
      </c>
      <c r="D173" s="372" t="s">
        <v>865</v>
      </c>
      <c r="E173" s="373" t="s">
        <v>949</v>
      </c>
      <c r="F173" s="374">
        <v>3</v>
      </c>
    </row>
    <row r="174" spans="1:6" s="420" customFormat="1" ht="18.75">
      <c r="A174" s="369">
        <v>73508</v>
      </c>
      <c r="B174" s="370" t="s">
        <v>538</v>
      </c>
      <c r="C174" s="371" t="s">
        <v>715</v>
      </c>
      <c r="D174" s="372" t="s">
        <v>948</v>
      </c>
      <c r="E174" s="373" t="s">
        <v>773</v>
      </c>
      <c r="F174" s="374">
        <v>3</v>
      </c>
    </row>
    <row r="175" spans="1:6" s="420" customFormat="1" ht="18.75">
      <c r="A175" s="369">
        <v>73509</v>
      </c>
      <c r="B175" s="370" t="s">
        <v>538</v>
      </c>
      <c r="C175" s="371" t="s">
        <v>716</v>
      </c>
      <c r="D175" s="372" t="s">
        <v>876</v>
      </c>
      <c r="E175" s="373" t="s">
        <v>775</v>
      </c>
      <c r="F175" s="374">
        <v>3</v>
      </c>
    </row>
    <row r="176" spans="1:6" s="420" customFormat="1" ht="18.75">
      <c r="A176" s="369">
        <v>73511</v>
      </c>
      <c r="B176" s="370" t="s">
        <v>538</v>
      </c>
      <c r="C176" s="371" t="s">
        <v>962</v>
      </c>
      <c r="D176" s="372" t="s">
        <v>850</v>
      </c>
      <c r="E176" s="373" t="s">
        <v>759</v>
      </c>
      <c r="F176" s="374">
        <v>10</v>
      </c>
    </row>
    <row r="177" spans="1:9" s="420" customFormat="1" ht="18.75">
      <c r="A177" s="369">
        <v>73601</v>
      </c>
      <c r="B177" s="370" t="s">
        <v>538</v>
      </c>
      <c r="C177" s="371" t="s">
        <v>551</v>
      </c>
      <c r="D177" s="437" t="s">
        <v>842</v>
      </c>
      <c r="E177" s="373" t="s">
        <v>753</v>
      </c>
      <c r="F177" s="374">
        <v>8</v>
      </c>
    </row>
    <row r="178" spans="1:9" s="420" customFormat="1" ht="18.75">
      <c r="A178" s="433">
        <v>73603</v>
      </c>
      <c r="B178" s="434" t="s">
        <v>538</v>
      </c>
      <c r="C178" s="435" t="s">
        <v>950</v>
      </c>
      <c r="D178" s="436" t="s">
        <v>940</v>
      </c>
      <c r="E178" s="436" t="s">
        <v>951</v>
      </c>
      <c r="F178" s="430">
        <v>3</v>
      </c>
    </row>
    <row r="179" spans="1:9">
      <c r="F179" s="447"/>
    </row>
    <row r="183" spans="1:9">
      <c r="G183" s="438"/>
      <c r="H183" s="439"/>
      <c r="I183" s="440"/>
    </row>
    <row r="184" spans="1:9">
      <c r="G184" s="441"/>
      <c r="H184" s="442"/>
      <c r="I184" s="443"/>
    </row>
    <row r="185" spans="1:9">
      <c r="G185" s="441"/>
      <c r="H185" s="442"/>
      <c r="I185" s="443"/>
    </row>
    <row r="186" spans="1:9">
      <c r="G186" s="444"/>
      <c r="H186" s="445"/>
      <c r="I186" s="446"/>
    </row>
  </sheetData>
  <sheetProtection algorithmName="SHA-512" hashValue="C244rv3n1NtdsUOCpxvCpaq109PbYfdqZweuglvaFwpE7dxd6G4xwLdJU74IHOJzH4sCgjLhxEKLNm8M05pWgg==" saltValue="VeWqEtHsH9pBLUb84FClkg==" spinCount="100000" sheet="1" objects="1" scenarios="1"/>
  <phoneticPr fontId="4"/>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topLeftCell="A13" zoomScale="85" zoomScaleNormal="85" zoomScaleSheetLayoutView="85" workbookViewId="0">
      <selection activeCell="M16" sqref="M16:Q16"/>
    </sheetView>
  </sheetViews>
  <sheetFormatPr defaultRowHeight="13.5"/>
  <cols>
    <col min="1" max="1" width="6.25" style="325" customWidth="1"/>
    <col min="2" max="2" width="6.25" style="293" customWidth="1"/>
    <col min="3" max="3" width="5.625" style="293" customWidth="1"/>
    <col min="4" max="4" width="6.25" style="293" customWidth="1"/>
    <col min="5" max="5" width="5.625" style="293" customWidth="1"/>
    <col min="6" max="6" width="6.25" style="293" customWidth="1"/>
    <col min="7" max="7" width="4.375" style="293" customWidth="1"/>
    <col min="8" max="12" width="6.25" style="293" customWidth="1"/>
    <col min="13" max="18" width="6.625" style="293" customWidth="1"/>
    <col min="19" max="19" width="6.25" style="293" customWidth="1"/>
    <col min="20" max="16384" width="9" style="293"/>
  </cols>
  <sheetData>
    <row r="1" spans="1:19" s="289" customFormat="1" ht="29.25" customHeight="1">
      <c r="A1" s="286"/>
      <c r="B1" s="287"/>
      <c r="C1" s="287"/>
      <c r="D1" s="287"/>
      <c r="E1" s="287"/>
      <c r="F1" s="287"/>
      <c r="G1" s="287"/>
      <c r="H1" s="287"/>
      <c r="I1" s="287"/>
      <c r="J1" s="288" t="s">
        <v>359</v>
      </c>
      <c r="K1" s="287"/>
      <c r="L1" s="287"/>
      <c r="M1" s="287"/>
      <c r="N1" s="287"/>
      <c r="O1" s="287"/>
      <c r="P1" s="287"/>
      <c r="Q1" s="287"/>
      <c r="R1" s="471" t="str">
        <f>一番最初に入力!$C$7&amp;""</f>
        <v/>
      </c>
      <c r="S1" s="471"/>
    </row>
    <row r="2" spans="1:19" s="289" customFormat="1" ht="24.75" customHeight="1">
      <c r="A2" s="290" t="s">
        <v>373</v>
      </c>
      <c r="B2" s="290"/>
      <c r="C2" s="287"/>
      <c r="D2" s="287"/>
      <c r="E2" s="287"/>
      <c r="F2" s="287"/>
      <c r="G2" s="287"/>
      <c r="H2" s="287"/>
      <c r="I2" s="287"/>
      <c r="J2" s="287"/>
      <c r="K2" s="287"/>
      <c r="L2" s="287"/>
      <c r="M2" s="287"/>
      <c r="N2" s="287"/>
      <c r="O2" s="287"/>
      <c r="P2" s="287"/>
      <c r="Q2" s="287"/>
      <c r="R2" s="287"/>
      <c r="S2" s="287"/>
    </row>
    <row r="3" spans="1:19" ht="24.75" customHeight="1">
      <c r="A3" s="291"/>
      <c r="B3" s="292"/>
      <c r="C3" s="292"/>
      <c r="D3" s="292"/>
      <c r="E3" s="292"/>
      <c r="F3" s="292"/>
      <c r="G3" s="292"/>
      <c r="H3" s="292"/>
      <c r="I3" s="292"/>
      <c r="J3" s="292"/>
      <c r="K3" s="292"/>
      <c r="L3" s="292"/>
      <c r="M3" s="292"/>
      <c r="N3" s="292"/>
      <c r="O3" s="292"/>
      <c r="P3" s="292"/>
      <c r="Q3" s="292"/>
      <c r="R3" s="292"/>
      <c r="S3" s="292"/>
    </row>
    <row r="4" spans="1:19" s="289" customFormat="1" ht="24.75" customHeight="1">
      <c r="A4" s="286"/>
      <c r="B4" s="287"/>
      <c r="C4" s="287"/>
      <c r="D4" s="287"/>
      <c r="E4" s="287"/>
      <c r="F4" s="287"/>
      <c r="G4" s="287"/>
      <c r="H4" s="287"/>
      <c r="I4" s="287"/>
      <c r="J4" s="287"/>
      <c r="K4" s="287"/>
      <c r="L4" s="287"/>
      <c r="M4" s="294" t="s">
        <v>360</v>
      </c>
      <c r="N4" s="401">
        <f>一番最初に入力!C11+1</f>
        <v>7</v>
      </c>
      <c r="O4" s="295" t="s">
        <v>361</v>
      </c>
      <c r="P4" s="330">
        <v>3</v>
      </c>
      <c r="Q4" s="295" t="s">
        <v>362</v>
      </c>
      <c r="R4" s="330">
        <v>31</v>
      </c>
      <c r="S4" s="295" t="s">
        <v>363</v>
      </c>
    </row>
    <row r="5" spans="1:19" s="289" customFormat="1" ht="24.75" customHeight="1">
      <c r="A5" s="286"/>
      <c r="B5" s="287" t="s">
        <v>364</v>
      </c>
      <c r="C5" s="287"/>
      <c r="D5" s="287"/>
      <c r="E5" s="287"/>
      <c r="F5" s="287"/>
      <c r="G5" s="287"/>
      <c r="H5" s="287"/>
      <c r="I5" s="287"/>
      <c r="J5" s="287"/>
      <c r="K5" s="287"/>
      <c r="L5" s="287"/>
      <c r="M5" s="287"/>
      <c r="N5" s="287"/>
      <c r="O5" s="287"/>
      <c r="P5" s="287"/>
      <c r="Q5" s="287"/>
      <c r="R5" s="287"/>
      <c r="S5" s="287"/>
    </row>
    <row r="6" spans="1:19" s="289" customFormat="1" ht="24.75" customHeight="1">
      <c r="A6" s="296"/>
      <c r="B6" s="297"/>
      <c r="C6" s="297"/>
      <c r="D6" s="297"/>
      <c r="E6" s="298"/>
      <c r="F6" s="298"/>
      <c r="G6" s="298"/>
      <c r="H6" s="298"/>
      <c r="I6" s="298"/>
      <c r="J6" s="299"/>
      <c r="K6" s="299"/>
      <c r="L6" s="299"/>
      <c r="M6" s="299"/>
      <c r="N6" s="299"/>
      <c r="O6" s="299"/>
      <c r="P6" s="299"/>
      <c r="Q6" s="299"/>
      <c r="R6" s="299"/>
      <c r="S6" s="298"/>
    </row>
    <row r="7" spans="1:19" s="289" customFormat="1" ht="24.75" customHeight="1">
      <c r="A7" s="300"/>
      <c r="B7" s="301"/>
      <c r="C7" s="301"/>
      <c r="D7" s="301"/>
      <c r="E7" s="302"/>
      <c r="F7" s="302"/>
      <c r="G7" s="302"/>
      <c r="H7" s="302"/>
      <c r="I7" s="302"/>
      <c r="J7" s="302"/>
      <c r="K7" s="303"/>
      <c r="L7" s="303"/>
      <c r="M7" s="302"/>
      <c r="N7" s="302"/>
      <c r="O7" s="302"/>
      <c r="P7" s="302"/>
      <c r="Q7" s="302"/>
      <c r="R7" s="302"/>
      <c r="S7" s="302"/>
    </row>
    <row r="8" spans="1:19" s="289" customFormat="1" ht="24.75" customHeight="1">
      <c r="A8" s="291"/>
      <c r="B8" s="292"/>
      <c r="C8" s="292"/>
      <c r="D8" s="292"/>
      <c r="E8" s="292"/>
      <c r="F8" s="292"/>
      <c r="G8" s="292"/>
      <c r="H8" s="292"/>
      <c r="I8" s="292"/>
      <c r="J8" s="292"/>
      <c r="K8" s="292"/>
      <c r="L8" s="292"/>
      <c r="M8" s="292"/>
      <c r="N8" s="292"/>
      <c r="O8" s="292"/>
      <c r="P8" s="292"/>
      <c r="Q8" s="292"/>
      <c r="R8" s="292"/>
      <c r="S8" s="292"/>
    </row>
    <row r="9" spans="1:19" s="289" customFormat="1" ht="24.75" customHeight="1">
      <c r="A9" s="304"/>
      <c r="B9" s="304"/>
      <c r="C9" s="305"/>
      <c r="D9" s="306" t="s">
        <v>360</v>
      </c>
      <c r="E9" s="307" t="str">
        <f>一番最初に入力!C11&amp;""</f>
        <v>６</v>
      </c>
      <c r="F9" s="308" t="s">
        <v>372</v>
      </c>
      <c r="G9" s="309"/>
      <c r="H9" s="309"/>
      <c r="I9" s="308"/>
      <c r="J9" s="308"/>
      <c r="K9" s="308"/>
      <c r="L9" s="308"/>
      <c r="M9" s="308"/>
      <c r="N9" s="308"/>
      <c r="O9" s="308"/>
      <c r="P9" s="310"/>
      <c r="Q9" s="310"/>
      <c r="R9" s="310"/>
      <c r="S9" s="310"/>
    </row>
    <row r="10" spans="1:19" s="289" customFormat="1" ht="24.75" customHeight="1">
      <c r="A10" s="304"/>
      <c r="B10" s="304"/>
      <c r="C10" s="305"/>
      <c r="D10" s="306"/>
      <c r="E10" s="307"/>
      <c r="F10" s="308"/>
      <c r="G10" s="309"/>
      <c r="H10" s="309"/>
      <c r="I10" s="308"/>
      <c r="J10" s="308"/>
      <c r="K10" s="308"/>
      <c r="L10" s="308"/>
      <c r="M10" s="308"/>
      <c r="N10" s="308"/>
      <c r="O10" s="308"/>
      <c r="P10" s="310"/>
      <c r="Q10" s="310"/>
      <c r="R10" s="310"/>
      <c r="S10" s="310"/>
    </row>
    <row r="11" spans="1:19" s="289" customFormat="1" ht="24.75" customHeight="1">
      <c r="A11" s="291"/>
      <c r="B11" s="292"/>
      <c r="C11" s="292"/>
      <c r="D11" s="292"/>
      <c r="E11" s="292"/>
      <c r="F11" s="292"/>
      <c r="G11" s="292"/>
      <c r="H11" s="292"/>
      <c r="I11" s="292"/>
      <c r="J11" s="292"/>
      <c r="K11" s="292"/>
      <c r="L11" s="292"/>
      <c r="M11" s="292"/>
      <c r="N11" s="292"/>
      <c r="O11" s="292"/>
      <c r="P11" s="292"/>
      <c r="Q11" s="292"/>
      <c r="R11" s="292"/>
      <c r="S11" s="292"/>
    </row>
    <row r="12" spans="1:19" ht="25.5" customHeight="1">
      <c r="A12" s="311"/>
      <c r="B12" s="287"/>
      <c r="C12" s="287"/>
      <c r="D12" s="287"/>
      <c r="E12" s="312"/>
      <c r="F12" s="312"/>
      <c r="G12" s="312"/>
      <c r="H12" s="472" t="s">
        <v>365</v>
      </c>
      <c r="I12" s="472"/>
      <c r="J12" s="472"/>
      <c r="K12" s="473" t="str">
        <f>IFERROR(VLOOKUP(一番最初に入力!C7,施設情報!$A:$E,2,0)," ")</f>
        <v xml:space="preserve"> </v>
      </c>
      <c r="L12" s="473"/>
      <c r="M12" s="473"/>
      <c r="N12" s="473"/>
      <c r="O12" s="473"/>
      <c r="P12" s="473"/>
      <c r="Q12" s="473"/>
      <c r="R12" s="473"/>
      <c r="S12" s="312" t="s">
        <v>366</v>
      </c>
    </row>
    <row r="13" spans="1:19" ht="25.5" customHeight="1">
      <c r="A13" s="311"/>
      <c r="B13" s="287"/>
      <c r="C13" s="287"/>
      <c r="D13" s="287"/>
      <c r="E13" s="312"/>
      <c r="F13" s="312"/>
      <c r="G13" s="312"/>
      <c r="H13" s="474" t="s">
        <v>367</v>
      </c>
      <c r="I13" s="474"/>
      <c r="J13" s="474"/>
      <c r="K13" s="473" t="str">
        <f>IFERROR(VLOOKUP(一番最初に入力!C7,施設情報!$A:$E,3,0),"")</f>
        <v/>
      </c>
      <c r="L13" s="473"/>
      <c r="M13" s="473"/>
      <c r="N13" s="473"/>
      <c r="O13" s="473"/>
      <c r="P13" s="473"/>
      <c r="Q13" s="473"/>
      <c r="R13" s="473"/>
      <c r="S13" s="312" t="s">
        <v>366</v>
      </c>
    </row>
    <row r="14" spans="1:19" s="313" customFormat="1" ht="24.95" customHeight="1">
      <c r="A14" s="311"/>
      <c r="B14" s="287"/>
      <c r="C14" s="287"/>
      <c r="D14" s="287"/>
      <c r="E14" s="469" t="s">
        <v>368</v>
      </c>
      <c r="F14" s="469"/>
      <c r="G14" s="469"/>
      <c r="H14" s="469"/>
      <c r="I14" s="469"/>
      <c r="J14" s="469"/>
      <c r="K14" s="469"/>
      <c r="L14" s="469"/>
      <c r="M14" s="470" t="str">
        <f>IFERROR(VLOOKUP(一番最初に入力!C7,施設情報!$A:$E,4,0),"")</f>
        <v/>
      </c>
      <c r="N14" s="470"/>
      <c r="O14" s="470"/>
      <c r="P14" s="470"/>
      <c r="Q14" s="470"/>
      <c r="R14" s="470"/>
      <c r="S14" s="470"/>
    </row>
    <row r="15" spans="1:19" ht="24.95" customHeight="1">
      <c r="A15" s="311"/>
      <c r="B15" s="287"/>
      <c r="C15" s="287"/>
      <c r="D15" s="287"/>
      <c r="E15" s="314"/>
      <c r="F15" s="314"/>
      <c r="G15" s="314"/>
      <c r="H15" s="314"/>
      <c r="I15" s="314"/>
      <c r="J15" s="315"/>
      <c r="K15" s="469" t="s">
        <v>369</v>
      </c>
      <c r="L15" s="469"/>
      <c r="M15" s="478" t="str">
        <f>IFERROR(VLOOKUP(一番最初に入力!C7,施設情報!$A:$E,5,0),"")&amp;""</f>
        <v/>
      </c>
      <c r="N15" s="478"/>
      <c r="O15" s="478"/>
      <c r="P15" s="478"/>
      <c r="Q15" s="478"/>
      <c r="R15" s="478"/>
      <c r="S15" s="478"/>
    </row>
    <row r="16" spans="1:19" ht="24.95" customHeight="1">
      <c r="A16" s="311"/>
      <c r="B16" s="287"/>
      <c r="C16" s="287"/>
      <c r="D16" s="287"/>
      <c r="E16" s="316"/>
      <c r="F16" s="316"/>
      <c r="G16" s="316"/>
      <c r="H16" s="316"/>
      <c r="I16" s="316"/>
      <c r="J16" s="316"/>
      <c r="K16" s="479" t="s">
        <v>370</v>
      </c>
      <c r="L16" s="479"/>
      <c r="M16" s="480"/>
      <c r="N16" s="480"/>
      <c r="O16" s="480"/>
      <c r="P16" s="480"/>
      <c r="Q16" s="480"/>
      <c r="R16" s="317" t="s">
        <v>371</v>
      </c>
      <c r="S16" s="314"/>
    </row>
    <row r="17" spans="1:19" s="289" customFormat="1" ht="24.95" customHeight="1">
      <c r="A17" s="318"/>
      <c r="B17" s="292"/>
      <c r="C17" s="292"/>
      <c r="D17" s="292"/>
      <c r="E17" s="316"/>
      <c r="F17" s="316"/>
      <c r="G17" s="316"/>
      <c r="H17" s="316"/>
      <c r="I17" s="316"/>
      <c r="J17" s="316"/>
      <c r="K17" s="481"/>
      <c r="L17" s="481"/>
      <c r="M17" s="316"/>
      <c r="N17" s="316"/>
      <c r="O17" s="316"/>
      <c r="P17" s="316"/>
      <c r="Q17" s="316"/>
      <c r="R17" s="316"/>
      <c r="S17" s="316"/>
    </row>
    <row r="18" spans="1:19" s="289" customFormat="1" ht="24.95" customHeight="1">
      <c r="A18" s="318"/>
      <c r="B18" s="292"/>
      <c r="C18" s="292"/>
      <c r="D18" s="292"/>
      <c r="E18" s="316"/>
      <c r="F18" s="316"/>
      <c r="G18" s="316"/>
      <c r="H18" s="316"/>
      <c r="I18" s="316"/>
      <c r="J18" s="316"/>
      <c r="K18" s="319"/>
      <c r="L18" s="319"/>
      <c r="M18" s="316"/>
      <c r="N18" s="316"/>
      <c r="O18" s="316"/>
      <c r="P18" s="316"/>
      <c r="Q18" s="316"/>
      <c r="R18" s="316"/>
      <c r="S18" s="316"/>
    </row>
    <row r="19" spans="1:19" s="289" customFormat="1" ht="24.95" customHeight="1">
      <c r="A19" s="291"/>
      <c r="B19" s="292"/>
      <c r="C19" s="292"/>
      <c r="D19" s="292"/>
      <c r="E19" s="292"/>
      <c r="F19" s="292"/>
      <c r="G19" s="292"/>
      <c r="H19" s="292"/>
      <c r="I19" s="292"/>
      <c r="J19" s="292"/>
      <c r="K19" s="292"/>
      <c r="L19" s="292"/>
      <c r="M19" s="292"/>
      <c r="N19" s="292"/>
      <c r="O19" s="292"/>
      <c r="P19" s="292"/>
      <c r="Q19" s="292"/>
      <c r="R19" s="292"/>
      <c r="S19" s="292"/>
    </row>
    <row r="20" spans="1:19" s="289" customFormat="1" ht="24.95" customHeight="1">
      <c r="A20" s="291"/>
      <c r="B20" s="320" t="s">
        <v>963</v>
      </c>
      <c r="C20" s="292"/>
      <c r="D20" s="292"/>
      <c r="E20" s="292"/>
      <c r="F20" s="292"/>
      <c r="G20" s="292"/>
      <c r="H20" s="292"/>
      <c r="I20" s="292"/>
      <c r="J20" s="292"/>
      <c r="K20" s="292"/>
      <c r="L20" s="476"/>
      <c r="M20" s="476"/>
      <c r="N20" s="320" t="s">
        <v>374</v>
      </c>
      <c r="O20" s="292"/>
      <c r="P20" s="292"/>
      <c r="Q20" s="292"/>
      <c r="R20" s="292"/>
      <c r="S20" s="292"/>
    </row>
    <row r="21" spans="1:19" s="289" customFormat="1" ht="24.95" customHeight="1">
      <c r="A21" s="291"/>
      <c r="B21" s="482" t="s">
        <v>375</v>
      </c>
      <c r="C21" s="482"/>
      <c r="D21" s="482"/>
      <c r="E21" s="482"/>
      <c r="F21" s="482"/>
      <c r="G21" s="482"/>
      <c r="H21" s="482"/>
      <c r="I21" s="482"/>
      <c r="J21" s="482"/>
      <c r="K21" s="482"/>
      <c r="L21" s="482"/>
      <c r="M21" s="482"/>
      <c r="N21" s="482"/>
      <c r="O21" s="482"/>
      <c r="P21" s="482"/>
      <c r="Q21" s="482"/>
      <c r="R21" s="482"/>
      <c r="S21" s="292"/>
    </row>
    <row r="22" spans="1:19" s="289" customFormat="1" ht="24.95" customHeight="1">
      <c r="A22" s="286"/>
      <c r="B22" s="482"/>
      <c r="C22" s="482"/>
      <c r="D22" s="482"/>
      <c r="E22" s="482"/>
      <c r="F22" s="482"/>
      <c r="G22" s="482"/>
      <c r="H22" s="482"/>
      <c r="I22" s="482"/>
      <c r="J22" s="482"/>
      <c r="K22" s="482"/>
      <c r="L22" s="482"/>
      <c r="M22" s="482"/>
      <c r="N22" s="482"/>
      <c r="O22" s="482"/>
      <c r="P22" s="482"/>
      <c r="Q22" s="482"/>
      <c r="R22" s="482"/>
      <c r="S22" s="287"/>
    </row>
    <row r="23" spans="1:19" s="289" customFormat="1" ht="24.95" customHeight="1">
      <c r="A23" s="286"/>
      <c r="B23" s="482"/>
      <c r="C23" s="482"/>
      <c r="D23" s="482"/>
      <c r="E23" s="482"/>
      <c r="F23" s="482"/>
      <c r="G23" s="482"/>
      <c r="H23" s="482"/>
      <c r="I23" s="482"/>
      <c r="J23" s="482"/>
      <c r="K23" s="482"/>
      <c r="L23" s="482"/>
      <c r="M23" s="482"/>
      <c r="N23" s="482"/>
      <c r="O23" s="482"/>
      <c r="P23" s="482"/>
      <c r="Q23" s="482"/>
      <c r="R23" s="482"/>
      <c r="S23" s="287"/>
    </row>
    <row r="24" spans="1:19" s="289" customFormat="1" ht="24.95" customHeight="1">
      <c r="A24" s="286"/>
      <c r="B24" s="328"/>
      <c r="C24" s="328"/>
      <c r="D24" s="328"/>
      <c r="E24" s="328"/>
      <c r="F24" s="328"/>
      <c r="G24" s="328"/>
      <c r="H24" s="328"/>
      <c r="I24" s="328"/>
      <c r="J24" s="328"/>
      <c r="K24" s="328"/>
      <c r="L24" s="328"/>
      <c r="M24" s="328"/>
      <c r="N24" s="328"/>
      <c r="O24" s="328"/>
      <c r="P24" s="328"/>
      <c r="Q24" s="328"/>
      <c r="R24" s="328"/>
      <c r="S24" s="287"/>
    </row>
    <row r="25" spans="1:19" s="289" customFormat="1" ht="24.95" customHeight="1">
      <c r="A25" s="286"/>
      <c r="B25" s="328"/>
      <c r="C25" s="328"/>
      <c r="D25" s="328"/>
      <c r="E25" s="328"/>
      <c r="F25" s="328"/>
      <c r="G25" s="328"/>
      <c r="H25" s="328"/>
      <c r="I25" s="328"/>
      <c r="J25" s="328"/>
      <c r="K25" s="328"/>
      <c r="L25" s="328"/>
      <c r="M25" s="328"/>
      <c r="N25" s="328"/>
      <c r="O25" s="328"/>
      <c r="P25" s="328"/>
      <c r="Q25" s="328"/>
      <c r="R25" s="328"/>
      <c r="S25" s="287"/>
    </row>
    <row r="26" spans="1:19" s="289" customFormat="1" ht="24.95" customHeight="1">
      <c r="A26" s="286"/>
      <c r="B26" s="328"/>
      <c r="C26" s="328"/>
      <c r="D26" s="328"/>
      <c r="E26" s="328"/>
      <c r="F26" s="328"/>
      <c r="G26" s="328"/>
      <c r="H26" s="328"/>
      <c r="I26" s="328"/>
      <c r="J26" s="328"/>
      <c r="K26" s="328"/>
      <c r="L26" s="328"/>
      <c r="M26" s="328"/>
      <c r="N26" s="328"/>
      <c r="O26" s="328"/>
      <c r="P26" s="328"/>
      <c r="Q26" s="328"/>
      <c r="R26" s="328"/>
      <c r="S26" s="287"/>
    </row>
    <row r="27" spans="1:19" s="289" customFormat="1" ht="24.95" customHeight="1">
      <c r="A27" s="286"/>
      <c r="B27" s="320"/>
      <c r="C27" s="321"/>
      <c r="D27" s="321"/>
      <c r="E27" s="321"/>
      <c r="F27" s="321"/>
      <c r="G27" s="322"/>
      <c r="H27" s="475"/>
      <c r="I27" s="475"/>
      <c r="J27" s="475"/>
      <c r="K27" s="475"/>
      <c r="L27" s="322"/>
      <c r="M27" s="287"/>
      <c r="N27" s="287"/>
      <c r="O27" s="287"/>
      <c r="P27" s="287"/>
      <c r="Q27" s="287"/>
      <c r="R27" s="287"/>
      <c r="S27" s="287"/>
    </row>
    <row r="28" spans="1:19" s="289" customFormat="1" ht="24.75" customHeight="1">
      <c r="A28" s="286"/>
      <c r="B28" s="287"/>
      <c r="C28" s="290"/>
      <c r="E28" s="327" t="s">
        <v>376</v>
      </c>
      <c r="F28" s="327"/>
      <c r="G28" s="327"/>
      <c r="H28" s="327"/>
      <c r="I28" s="329" t="s">
        <v>377</v>
      </c>
      <c r="J28" s="477"/>
      <c r="K28" s="477"/>
      <c r="L28" s="477"/>
      <c r="M28" s="477"/>
      <c r="N28" s="477"/>
      <c r="O28" s="320" t="s">
        <v>78</v>
      </c>
      <c r="P28" s="287"/>
      <c r="Q28" s="287"/>
      <c r="R28" s="287"/>
      <c r="S28" s="287"/>
    </row>
    <row r="29" spans="1:19" s="289" customFormat="1" ht="24.75" customHeight="1">
      <c r="A29" s="286"/>
      <c r="B29" s="287"/>
      <c r="C29" s="290"/>
      <c r="D29" s="290"/>
      <c r="E29" s="323"/>
      <c r="F29" s="290"/>
      <c r="G29" s="287"/>
      <c r="H29" s="287"/>
      <c r="I29" s="287"/>
      <c r="J29" s="287"/>
      <c r="K29" s="287"/>
      <c r="L29" s="287"/>
      <c r="M29" s="287"/>
      <c r="N29" s="287"/>
      <c r="O29" s="287"/>
      <c r="P29" s="287"/>
      <c r="Q29" s="287"/>
      <c r="R29" s="287"/>
      <c r="S29" s="287"/>
    </row>
    <row r="30" spans="1:19" s="289" customFormat="1" ht="24.75" customHeight="1">
      <c r="A30" s="286"/>
      <c r="B30" s="287"/>
      <c r="C30" s="287"/>
      <c r="D30" s="287"/>
      <c r="E30" s="287"/>
      <c r="F30" s="287"/>
      <c r="G30" s="287"/>
      <c r="H30" s="287"/>
      <c r="I30" s="287"/>
      <c r="J30" s="287"/>
      <c r="K30" s="287"/>
      <c r="L30" s="287"/>
      <c r="M30" s="287"/>
      <c r="N30" s="287"/>
      <c r="O30" s="287"/>
      <c r="P30" s="287"/>
      <c r="Q30" s="287"/>
      <c r="R30" s="287"/>
      <c r="S30" s="287"/>
    </row>
    <row r="31" spans="1:19" ht="24.75" customHeight="1">
      <c r="A31" s="286"/>
      <c r="B31" s="287"/>
      <c r="C31" s="324"/>
      <c r="D31" s="287"/>
      <c r="E31" s="287"/>
      <c r="F31" s="287"/>
      <c r="G31" s="287"/>
      <c r="H31" s="287"/>
      <c r="I31" s="287"/>
      <c r="J31" s="287"/>
      <c r="K31" s="287"/>
      <c r="L31" s="287"/>
      <c r="M31" s="287"/>
      <c r="N31" s="287"/>
      <c r="O31" s="287"/>
      <c r="P31" s="287"/>
      <c r="Q31" s="287"/>
      <c r="R31" s="287"/>
      <c r="S31" s="287"/>
    </row>
    <row r="32" spans="1:19" ht="14.25">
      <c r="B32" s="289"/>
      <c r="C32" s="326"/>
      <c r="D32" s="289"/>
      <c r="E32" s="289"/>
      <c r="F32" s="289"/>
      <c r="G32" s="289"/>
      <c r="H32" s="289"/>
      <c r="I32" s="289"/>
      <c r="J32" s="289"/>
      <c r="K32" s="289"/>
      <c r="L32" s="289"/>
      <c r="M32" s="289"/>
      <c r="N32" s="289"/>
      <c r="O32" s="289"/>
      <c r="P32" s="289"/>
      <c r="Q32" s="289"/>
      <c r="R32" s="289"/>
    </row>
  </sheetData>
  <sheetProtection algorithmName="SHA-512" hashValue="qCbtx9bgO62CGcCvnejA2XNUlkElYQiW+IEeL6EAqwyfD1dwUI/hEcrIfw+HdPPf5aDMTAyl9b2Apa2bHTkE5A==" saltValue="qKJUKMpIgM6OjSt4EKlqlQ==" spinCount="100000" sheet="1" selectLockedCells="1"/>
  <mergeCells count="16">
    <mergeCell ref="H27:K27"/>
    <mergeCell ref="L20:M20"/>
    <mergeCell ref="J28:N28"/>
    <mergeCell ref="K15:L15"/>
    <mergeCell ref="M15:S15"/>
    <mergeCell ref="K16:L16"/>
    <mergeCell ref="M16:Q16"/>
    <mergeCell ref="K17:L17"/>
    <mergeCell ref="B21:R23"/>
    <mergeCell ref="E14:L14"/>
    <mergeCell ref="M14:S14"/>
    <mergeCell ref="R1:S1"/>
    <mergeCell ref="H12:J12"/>
    <mergeCell ref="K12:R12"/>
    <mergeCell ref="H13:J13"/>
    <mergeCell ref="K13:R13"/>
  </mergeCells>
  <phoneticPr fontId="4"/>
  <conditionalFormatting sqref="K13">
    <cfRule type="expression" dxfId="245" priority="3">
      <formula>(K13=0)</formula>
    </cfRule>
  </conditionalFormatting>
  <conditionalFormatting sqref="M14:S14">
    <cfRule type="expression" dxfId="244" priority="2">
      <formula>(M14=0)</formula>
    </cfRule>
  </conditionalFormatting>
  <pageMargins left="0.51181102362204722" right="0.39370078740157483" top="0.94488188976377963" bottom="0.51181102362204722" header="0.51181102362204722" footer="0.51181102362204722"/>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1"/>
  <sheetViews>
    <sheetView showGridLines="0" view="pageBreakPreview" topLeftCell="A9" zoomScaleNormal="100" zoomScaleSheetLayoutView="100" workbookViewId="0">
      <selection activeCell="A61" sqref="A61:B63"/>
    </sheetView>
  </sheetViews>
  <sheetFormatPr defaultRowHeight="13.5"/>
  <cols>
    <col min="1" max="54" width="1.75" style="387" customWidth="1"/>
    <col min="55" max="16384" width="9" style="387"/>
  </cols>
  <sheetData>
    <row r="1" spans="1:55" ht="6.75" customHeight="1">
      <c r="A1" s="385">
        <f ca="1">SUM('４ページ'!I28,'４ページ'!I37,'５ページ'!W23)</f>
        <v>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row>
    <row r="2" spans="1:55" ht="8.1" customHeight="1">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row>
    <row r="3" spans="1:55" ht="8.1" customHeight="1">
      <c r="A3" s="386"/>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row>
    <row r="4" spans="1:55" ht="8.1" customHeight="1">
      <c r="A4" s="483" t="s">
        <v>553</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row>
    <row r="5" spans="1:55" ht="8.1" customHeight="1">
      <c r="A5" s="483"/>
      <c r="B5" s="483"/>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row>
    <row r="6" spans="1:55" ht="8.1" customHeight="1">
      <c r="A6" s="483"/>
      <c r="B6" s="483"/>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483"/>
      <c r="AS6" s="483"/>
      <c r="AT6" s="483"/>
      <c r="AU6" s="483"/>
      <c r="AV6" s="483"/>
    </row>
    <row r="7" spans="1:55" ht="8.1" customHeight="1" thickBot="1">
      <c r="A7" s="483"/>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row>
    <row r="8" spans="1:55" ht="8.1" customHeight="1">
      <c r="A8" s="386"/>
      <c r="B8" s="386"/>
      <c r="C8" s="484" t="s">
        <v>554</v>
      </c>
      <c r="D8" s="485"/>
      <c r="E8" s="485"/>
      <c r="F8" s="485"/>
      <c r="G8" s="485"/>
      <c r="H8" s="486"/>
      <c r="I8" s="493" t="s">
        <v>555</v>
      </c>
      <c r="J8" s="494"/>
      <c r="K8" s="494"/>
      <c r="L8" s="494" t="s">
        <v>556</v>
      </c>
      <c r="M8" s="494"/>
      <c r="N8" s="494"/>
      <c r="O8" s="494" t="s">
        <v>557</v>
      </c>
      <c r="P8" s="494"/>
      <c r="Q8" s="495"/>
      <c r="R8" s="493" t="s">
        <v>558</v>
      </c>
      <c r="S8" s="494"/>
      <c r="T8" s="494"/>
      <c r="U8" s="494" t="s">
        <v>555</v>
      </c>
      <c r="V8" s="494"/>
      <c r="W8" s="494"/>
      <c r="X8" s="494" t="s">
        <v>556</v>
      </c>
      <c r="Y8" s="494"/>
      <c r="Z8" s="495"/>
      <c r="AA8" s="493" t="s">
        <v>557</v>
      </c>
      <c r="AB8" s="494"/>
      <c r="AC8" s="494"/>
      <c r="AD8" s="494" t="s">
        <v>559</v>
      </c>
      <c r="AE8" s="494"/>
      <c r="AF8" s="494"/>
      <c r="AG8" s="494" t="s">
        <v>555</v>
      </c>
      <c r="AH8" s="494"/>
      <c r="AI8" s="495"/>
      <c r="AJ8" s="493" t="s">
        <v>556</v>
      </c>
      <c r="AK8" s="494"/>
      <c r="AL8" s="494"/>
      <c r="AM8" s="494" t="s">
        <v>557</v>
      </c>
      <c r="AN8" s="494"/>
      <c r="AO8" s="494"/>
      <c r="AP8" s="494" t="s">
        <v>560</v>
      </c>
      <c r="AQ8" s="494"/>
      <c r="AR8" s="495"/>
      <c r="AS8" s="386"/>
      <c r="AT8" s="386"/>
      <c r="AU8" s="386"/>
      <c r="AV8" s="386"/>
    </row>
    <row r="9" spans="1:55" ht="8.1" customHeight="1">
      <c r="A9" s="386"/>
      <c r="B9" s="386"/>
      <c r="C9" s="487"/>
      <c r="D9" s="488"/>
      <c r="E9" s="488"/>
      <c r="F9" s="488"/>
      <c r="G9" s="488"/>
      <c r="H9" s="489"/>
      <c r="I9" s="496" t="str">
        <f ca="1">LEFT(RIGHT(" \"&amp;$A1,13-COLUMN(A1)))</f>
        <v xml:space="preserve"> </v>
      </c>
      <c r="J9" s="497"/>
      <c r="K9" s="497"/>
      <c r="L9" s="497" t="str">
        <f ca="1">LEFT(RIGHT(" \"&amp;$A1,13-COLUMN(B1)))</f>
        <v xml:space="preserve"> </v>
      </c>
      <c r="M9" s="497"/>
      <c r="N9" s="497"/>
      <c r="O9" s="497" t="str">
        <f ca="1">LEFT(RIGHT(" \"&amp;$A1,13-COLUMN(C1)))</f>
        <v xml:space="preserve"> </v>
      </c>
      <c r="P9" s="497"/>
      <c r="Q9" s="500"/>
      <c r="R9" s="496" t="str">
        <f ca="1">LEFT(RIGHT(" \"&amp;$A1,13-COLUMN(D1)))</f>
        <v xml:space="preserve"> </v>
      </c>
      <c r="S9" s="497"/>
      <c r="T9" s="497"/>
      <c r="U9" s="497" t="str">
        <f ca="1">LEFT(RIGHT(" \"&amp;$A1,13-COLUMN(E1)))</f>
        <v xml:space="preserve"> </v>
      </c>
      <c r="V9" s="497"/>
      <c r="W9" s="497"/>
      <c r="X9" s="497" t="str">
        <f ca="1">LEFT(RIGHT(" \"&amp;$A1,13-COLUMN(F1)))</f>
        <v xml:space="preserve"> </v>
      </c>
      <c r="Y9" s="497"/>
      <c r="Z9" s="500"/>
      <c r="AA9" s="496" t="str">
        <f ca="1">LEFT(RIGHT(" \"&amp;$A1,13-COLUMN(G1)))</f>
        <v xml:space="preserve"> </v>
      </c>
      <c r="AB9" s="497"/>
      <c r="AC9" s="497"/>
      <c r="AD9" s="497" t="str">
        <f ca="1">LEFT(RIGHT(" \"&amp;$A1,13-COLUMN(H1)))</f>
        <v xml:space="preserve"> </v>
      </c>
      <c r="AE9" s="497"/>
      <c r="AF9" s="497"/>
      <c r="AG9" s="497" t="str">
        <f ca="1">LEFT(RIGHT(" \"&amp;$A1,13-COLUMN(I1)))</f>
        <v xml:space="preserve"> </v>
      </c>
      <c r="AH9" s="497"/>
      <c r="AI9" s="500"/>
      <c r="AJ9" s="496" t="str">
        <f ca="1">LEFT(RIGHT(" \"&amp;$A1,13-COLUMN(J1)))</f>
        <v xml:space="preserve"> </v>
      </c>
      <c r="AK9" s="497"/>
      <c r="AL9" s="497"/>
      <c r="AM9" s="497" t="str">
        <f ca="1">LEFT(RIGHT(" \"&amp;$A1,13-COLUMN(K1)))</f>
        <v>\</v>
      </c>
      <c r="AN9" s="497"/>
      <c r="AO9" s="497"/>
      <c r="AP9" s="497" t="str">
        <f ca="1">LEFT(RIGHT(" \"&amp;$A1,13-COLUMN(L1)))</f>
        <v>0</v>
      </c>
      <c r="AQ9" s="497"/>
      <c r="AR9" s="500"/>
      <c r="AS9" s="386"/>
      <c r="AT9" s="386"/>
      <c r="AU9" s="386"/>
      <c r="AV9" s="386"/>
    </row>
    <row r="10" spans="1:55" ht="8.1" customHeight="1">
      <c r="A10" s="386"/>
      <c r="B10" s="386"/>
      <c r="C10" s="487"/>
      <c r="D10" s="488"/>
      <c r="E10" s="488"/>
      <c r="F10" s="488"/>
      <c r="G10" s="488"/>
      <c r="H10" s="489"/>
      <c r="I10" s="496"/>
      <c r="J10" s="497"/>
      <c r="K10" s="497"/>
      <c r="L10" s="497"/>
      <c r="M10" s="497"/>
      <c r="N10" s="497"/>
      <c r="O10" s="497"/>
      <c r="P10" s="497"/>
      <c r="Q10" s="500"/>
      <c r="R10" s="496"/>
      <c r="S10" s="497"/>
      <c r="T10" s="497"/>
      <c r="U10" s="497"/>
      <c r="V10" s="497"/>
      <c r="W10" s="497"/>
      <c r="X10" s="497"/>
      <c r="Y10" s="497"/>
      <c r="Z10" s="500"/>
      <c r="AA10" s="496"/>
      <c r="AB10" s="497"/>
      <c r="AC10" s="497"/>
      <c r="AD10" s="497"/>
      <c r="AE10" s="497"/>
      <c r="AF10" s="497"/>
      <c r="AG10" s="497"/>
      <c r="AH10" s="497"/>
      <c r="AI10" s="500"/>
      <c r="AJ10" s="496"/>
      <c r="AK10" s="497"/>
      <c r="AL10" s="497"/>
      <c r="AM10" s="497"/>
      <c r="AN10" s="497"/>
      <c r="AO10" s="497"/>
      <c r="AP10" s="497"/>
      <c r="AQ10" s="497"/>
      <c r="AR10" s="500"/>
      <c r="AS10" s="386"/>
      <c r="AT10" s="386"/>
      <c r="AU10" s="386"/>
      <c r="AV10" s="386"/>
      <c r="AW10" s="510"/>
      <c r="AX10" s="511"/>
      <c r="AY10" s="511"/>
      <c r="AZ10" s="511"/>
      <c r="BA10" s="511"/>
      <c r="BB10" s="511"/>
      <c r="BC10" s="511"/>
    </row>
    <row r="11" spans="1:55" ht="8.1" customHeight="1">
      <c r="A11" s="386"/>
      <c r="B11" s="386"/>
      <c r="C11" s="487"/>
      <c r="D11" s="488"/>
      <c r="E11" s="488"/>
      <c r="F11" s="488"/>
      <c r="G11" s="488"/>
      <c r="H11" s="489"/>
      <c r="I11" s="496"/>
      <c r="J11" s="497"/>
      <c r="K11" s="497"/>
      <c r="L11" s="497"/>
      <c r="M11" s="497"/>
      <c r="N11" s="497"/>
      <c r="O11" s="497"/>
      <c r="P11" s="497"/>
      <c r="Q11" s="500"/>
      <c r="R11" s="496"/>
      <c r="S11" s="497"/>
      <c r="T11" s="497"/>
      <c r="U11" s="497"/>
      <c r="V11" s="497"/>
      <c r="W11" s="497"/>
      <c r="X11" s="497"/>
      <c r="Y11" s="497"/>
      <c r="Z11" s="500"/>
      <c r="AA11" s="496"/>
      <c r="AB11" s="497"/>
      <c r="AC11" s="497"/>
      <c r="AD11" s="497"/>
      <c r="AE11" s="497"/>
      <c r="AF11" s="497"/>
      <c r="AG11" s="497"/>
      <c r="AH11" s="497"/>
      <c r="AI11" s="500"/>
      <c r="AJ11" s="496"/>
      <c r="AK11" s="497"/>
      <c r="AL11" s="497"/>
      <c r="AM11" s="497"/>
      <c r="AN11" s="497"/>
      <c r="AO11" s="497"/>
      <c r="AP11" s="497"/>
      <c r="AQ11" s="497"/>
      <c r="AR11" s="500"/>
      <c r="AS11" s="386"/>
      <c r="AT11" s="386"/>
      <c r="AU11" s="386"/>
      <c r="AV11" s="386"/>
      <c r="AW11" s="511"/>
      <c r="AX11" s="511"/>
      <c r="AY11" s="511"/>
      <c r="AZ11" s="511"/>
      <c r="BA11" s="511"/>
      <c r="BB11" s="511"/>
      <c r="BC11" s="511"/>
    </row>
    <row r="12" spans="1:55" ht="8.1" customHeight="1">
      <c r="A12" s="386"/>
      <c r="B12" s="386"/>
      <c r="C12" s="487"/>
      <c r="D12" s="488"/>
      <c r="E12" s="488"/>
      <c r="F12" s="488"/>
      <c r="G12" s="488"/>
      <c r="H12" s="489"/>
      <c r="I12" s="496"/>
      <c r="J12" s="497"/>
      <c r="K12" s="497"/>
      <c r="L12" s="497"/>
      <c r="M12" s="497"/>
      <c r="N12" s="497"/>
      <c r="O12" s="497"/>
      <c r="P12" s="497"/>
      <c r="Q12" s="500"/>
      <c r="R12" s="496"/>
      <c r="S12" s="497"/>
      <c r="T12" s="497"/>
      <c r="U12" s="497"/>
      <c r="V12" s="497"/>
      <c r="W12" s="497"/>
      <c r="X12" s="497"/>
      <c r="Y12" s="497"/>
      <c r="Z12" s="500"/>
      <c r="AA12" s="496"/>
      <c r="AB12" s="497"/>
      <c r="AC12" s="497"/>
      <c r="AD12" s="497"/>
      <c r="AE12" s="497"/>
      <c r="AF12" s="497"/>
      <c r="AG12" s="497"/>
      <c r="AH12" s="497"/>
      <c r="AI12" s="500"/>
      <c r="AJ12" s="496"/>
      <c r="AK12" s="497"/>
      <c r="AL12" s="497"/>
      <c r="AM12" s="497"/>
      <c r="AN12" s="497"/>
      <c r="AO12" s="497"/>
      <c r="AP12" s="497"/>
      <c r="AQ12" s="497"/>
      <c r="AR12" s="500"/>
      <c r="AS12" s="386"/>
      <c r="AT12" s="386"/>
      <c r="AU12" s="386"/>
      <c r="AV12" s="386"/>
      <c r="AW12" s="511"/>
      <c r="AX12" s="511"/>
      <c r="AY12" s="511"/>
      <c r="AZ12" s="511"/>
      <c r="BA12" s="511"/>
      <c r="BB12" s="511"/>
      <c r="BC12" s="511"/>
    </row>
    <row r="13" spans="1:55" ht="8.1" customHeight="1" thickBot="1">
      <c r="A13" s="386"/>
      <c r="B13" s="386"/>
      <c r="C13" s="490"/>
      <c r="D13" s="491"/>
      <c r="E13" s="491"/>
      <c r="F13" s="491"/>
      <c r="G13" s="491"/>
      <c r="H13" s="492"/>
      <c r="I13" s="498"/>
      <c r="J13" s="499"/>
      <c r="K13" s="499"/>
      <c r="L13" s="499"/>
      <c r="M13" s="499"/>
      <c r="N13" s="499"/>
      <c r="O13" s="499"/>
      <c r="P13" s="499"/>
      <c r="Q13" s="501"/>
      <c r="R13" s="498"/>
      <c r="S13" s="499"/>
      <c r="T13" s="499"/>
      <c r="U13" s="499"/>
      <c r="V13" s="499"/>
      <c r="W13" s="499"/>
      <c r="X13" s="499"/>
      <c r="Y13" s="499"/>
      <c r="Z13" s="501"/>
      <c r="AA13" s="498"/>
      <c r="AB13" s="499"/>
      <c r="AC13" s="499"/>
      <c r="AD13" s="499"/>
      <c r="AE13" s="499"/>
      <c r="AF13" s="499"/>
      <c r="AG13" s="499"/>
      <c r="AH13" s="499"/>
      <c r="AI13" s="501"/>
      <c r="AJ13" s="498"/>
      <c r="AK13" s="499"/>
      <c r="AL13" s="499"/>
      <c r="AM13" s="499"/>
      <c r="AN13" s="499"/>
      <c r="AO13" s="499"/>
      <c r="AP13" s="499"/>
      <c r="AQ13" s="499"/>
      <c r="AR13" s="501"/>
      <c r="AS13" s="386"/>
      <c r="AT13" s="386"/>
      <c r="AU13" s="386"/>
      <c r="AV13" s="386"/>
      <c r="AW13" s="511"/>
      <c r="AX13" s="511"/>
      <c r="AY13" s="511"/>
      <c r="AZ13" s="511"/>
      <c r="BA13" s="511"/>
      <c r="BB13" s="511"/>
      <c r="BC13" s="511"/>
    </row>
    <row r="14" spans="1:55" ht="8.1" customHeight="1">
      <c r="A14" s="386"/>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row>
    <row r="15" spans="1:55" ht="8.1" customHeight="1">
      <c r="A15" s="512" t="s">
        <v>561</v>
      </c>
      <c r="B15" s="512"/>
      <c r="C15" s="512"/>
      <c r="D15" s="512"/>
      <c r="E15" s="512"/>
      <c r="F15" s="512"/>
      <c r="G15" s="512"/>
      <c r="H15" s="512"/>
      <c r="I15" s="512"/>
      <c r="J15" s="512" t="s">
        <v>360</v>
      </c>
      <c r="K15" s="512"/>
      <c r="L15" s="512"/>
      <c r="M15" s="512"/>
      <c r="N15" s="514" t="str">
        <f>一番最初に入力!C11&amp;""</f>
        <v>６</v>
      </c>
      <c r="O15" s="514"/>
      <c r="P15" s="516" t="s">
        <v>595</v>
      </c>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8" t="s">
        <v>562</v>
      </c>
      <c r="AN15" s="518"/>
      <c r="AO15" s="518"/>
      <c r="AP15" s="518"/>
      <c r="AQ15" s="518"/>
      <c r="AR15" s="518"/>
      <c r="AS15" s="518"/>
      <c r="AT15" s="388"/>
      <c r="AU15" s="388"/>
      <c r="AV15" s="388"/>
    </row>
    <row r="16" spans="1:55" ht="8.1" customHeight="1">
      <c r="A16" s="512"/>
      <c r="B16" s="512"/>
      <c r="C16" s="512"/>
      <c r="D16" s="512"/>
      <c r="E16" s="512"/>
      <c r="F16" s="512"/>
      <c r="G16" s="512"/>
      <c r="H16" s="512"/>
      <c r="I16" s="512"/>
      <c r="J16" s="513"/>
      <c r="K16" s="513"/>
      <c r="L16" s="513"/>
      <c r="M16" s="513"/>
      <c r="N16" s="515"/>
      <c r="O16" s="515"/>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8"/>
      <c r="AN16" s="518"/>
      <c r="AO16" s="518"/>
      <c r="AP16" s="518"/>
      <c r="AQ16" s="518"/>
      <c r="AR16" s="518"/>
      <c r="AS16" s="518"/>
      <c r="AT16" s="388"/>
      <c r="AU16" s="388"/>
      <c r="AV16" s="388"/>
    </row>
    <row r="17" spans="1:48" ht="8.1" customHeight="1" thickBot="1">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row>
    <row r="18" spans="1:48" ht="8.1" customHeight="1">
      <c r="A18" s="502" t="s">
        <v>563</v>
      </c>
      <c r="B18" s="503"/>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c r="AK18" s="503"/>
      <c r="AL18" s="503"/>
      <c r="AM18" s="503"/>
      <c r="AN18" s="503"/>
      <c r="AO18" s="503"/>
      <c r="AP18" s="503"/>
      <c r="AQ18" s="503"/>
      <c r="AR18" s="503"/>
      <c r="AS18" s="503"/>
      <c r="AT18" s="503"/>
      <c r="AU18" s="503"/>
      <c r="AV18" s="504"/>
    </row>
    <row r="19" spans="1:48" ht="8.1" customHeight="1">
      <c r="A19" s="50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6"/>
      <c r="AT19" s="506"/>
      <c r="AU19" s="506"/>
      <c r="AV19" s="507"/>
    </row>
    <row r="20" spans="1:48" ht="8.1" customHeight="1">
      <c r="A20" s="508" t="s">
        <v>564</v>
      </c>
      <c r="B20" s="508"/>
      <c r="C20" s="508"/>
      <c r="D20" s="508"/>
      <c r="E20" s="508"/>
      <c r="F20" s="508"/>
      <c r="G20" s="508"/>
      <c r="H20" s="508"/>
      <c r="I20" s="508"/>
      <c r="J20" s="508"/>
      <c r="K20" s="508"/>
      <c r="L20" s="508"/>
      <c r="M20" s="508" t="s">
        <v>565</v>
      </c>
      <c r="N20" s="508"/>
      <c r="O20" s="508"/>
      <c r="P20" s="508"/>
      <c r="Q20" s="508"/>
      <c r="R20" s="508"/>
      <c r="S20" s="508"/>
      <c r="T20" s="508"/>
      <c r="U20" s="508" t="s">
        <v>566</v>
      </c>
      <c r="V20" s="508"/>
      <c r="W20" s="508"/>
      <c r="X20" s="508"/>
      <c r="Y20" s="508"/>
      <c r="Z20" s="508" t="s">
        <v>567</v>
      </c>
      <c r="AA20" s="508"/>
      <c r="AB20" s="508"/>
      <c r="AC20" s="508"/>
      <c r="AD20" s="508"/>
      <c r="AE20" s="508" t="s">
        <v>568</v>
      </c>
      <c r="AF20" s="508"/>
      <c r="AG20" s="508"/>
      <c r="AH20" s="508"/>
      <c r="AI20" s="508"/>
      <c r="AJ20" s="508"/>
      <c r="AK20" s="508"/>
      <c r="AL20" s="508"/>
      <c r="AM20" s="508" t="s">
        <v>554</v>
      </c>
      <c r="AN20" s="508"/>
      <c r="AO20" s="508"/>
      <c r="AP20" s="508"/>
      <c r="AQ20" s="508"/>
      <c r="AR20" s="508"/>
      <c r="AS20" s="508"/>
      <c r="AT20" s="508"/>
      <c r="AU20" s="508"/>
      <c r="AV20" s="508"/>
    </row>
    <row r="21" spans="1:48" ht="8.1" customHeight="1">
      <c r="A21" s="508"/>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9"/>
      <c r="AF21" s="509"/>
      <c r="AG21" s="509"/>
      <c r="AH21" s="509"/>
      <c r="AI21" s="509"/>
      <c r="AJ21" s="509"/>
      <c r="AK21" s="509"/>
      <c r="AL21" s="509"/>
      <c r="AM21" s="509"/>
      <c r="AN21" s="509"/>
      <c r="AO21" s="509"/>
      <c r="AP21" s="509"/>
      <c r="AQ21" s="509"/>
      <c r="AR21" s="509"/>
      <c r="AS21" s="509"/>
      <c r="AT21" s="509"/>
      <c r="AU21" s="509"/>
      <c r="AV21" s="509"/>
    </row>
    <row r="22" spans="1:48" ht="8.1" customHeight="1">
      <c r="A22" s="523"/>
      <c r="B22" s="52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19" t="s">
        <v>560</v>
      </c>
      <c r="AF22" s="520"/>
      <c r="AG22" s="520"/>
      <c r="AH22" s="520"/>
      <c r="AI22" s="520"/>
      <c r="AJ22" s="520"/>
      <c r="AK22" s="521"/>
      <c r="AL22" s="522"/>
      <c r="AM22" s="519" t="s">
        <v>560</v>
      </c>
      <c r="AN22" s="520"/>
      <c r="AO22" s="520"/>
      <c r="AP22" s="520"/>
      <c r="AQ22" s="520"/>
      <c r="AR22" s="520"/>
      <c r="AS22" s="520"/>
      <c r="AT22" s="520"/>
      <c r="AU22" s="521"/>
      <c r="AV22" s="522"/>
    </row>
    <row r="23" spans="1:48" ht="8.1" customHeight="1">
      <c r="A23" s="523"/>
      <c r="B23" s="523"/>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19"/>
      <c r="AF23" s="520"/>
      <c r="AG23" s="520"/>
      <c r="AH23" s="520"/>
      <c r="AI23" s="520"/>
      <c r="AJ23" s="520"/>
      <c r="AK23" s="521"/>
      <c r="AL23" s="522"/>
      <c r="AM23" s="519"/>
      <c r="AN23" s="520"/>
      <c r="AO23" s="520"/>
      <c r="AP23" s="520"/>
      <c r="AQ23" s="520"/>
      <c r="AR23" s="520"/>
      <c r="AS23" s="520"/>
      <c r="AT23" s="520"/>
      <c r="AU23" s="521"/>
      <c r="AV23" s="522"/>
    </row>
    <row r="24" spans="1:48" ht="8.1" customHeight="1">
      <c r="A24" s="523"/>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4"/>
      <c r="AF24" s="525"/>
      <c r="AG24" s="525"/>
      <c r="AH24" s="525"/>
      <c r="AI24" s="525"/>
      <c r="AJ24" s="525"/>
      <c r="AK24" s="526"/>
      <c r="AL24" s="530"/>
      <c r="AM24" s="531"/>
      <c r="AN24" s="525"/>
      <c r="AO24" s="525"/>
      <c r="AP24" s="525"/>
      <c r="AQ24" s="525"/>
      <c r="AR24" s="525"/>
      <c r="AS24" s="525"/>
      <c r="AT24" s="525"/>
      <c r="AU24" s="526"/>
      <c r="AV24" s="530"/>
    </row>
    <row r="25" spans="1:48" ht="8.1" customHeight="1">
      <c r="A25" s="523"/>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7"/>
      <c r="AF25" s="528"/>
      <c r="AG25" s="528"/>
      <c r="AH25" s="528"/>
      <c r="AI25" s="528"/>
      <c r="AJ25" s="528"/>
      <c r="AK25" s="529"/>
      <c r="AL25" s="522"/>
      <c r="AM25" s="532"/>
      <c r="AN25" s="528"/>
      <c r="AO25" s="528"/>
      <c r="AP25" s="528"/>
      <c r="AQ25" s="528"/>
      <c r="AR25" s="528"/>
      <c r="AS25" s="528"/>
      <c r="AT25" s="528"/>
      <c r="AU25" s="529"/>
      <c r="AV25" s="522"/>
    </row>
    <row r="26" spans="1:48" ht="8.1" customHeight="1">
      <c r="A26" s="523"/>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7"/>
      <c r="AF26" s="528"/>
      <c r="AG26" s="528"/>
      <c r="AH26" s="528"/>
      <c r="AI26" s="528"/>
      <c r="AJ26" s="528"/>
      <c r="AK26" s="529"/>
      <c r="AL26" s="522"/>
      <c r="AM26" s="532"/>
      <c r="AN26" s="528"/>
      <c r="AO26" s="528"/>
      <c r="AP26" s="528"/>
      <c r="AQ26" s="528"/>
      <c r="AR26" s="528"/>
      <c r="AS26" s="528"/>
      <c r="AT26" s="528"/>
      <c r="AU26" s="529"/>
      <c r="AV26" s="522"/>
    </row>
    <row r="27" spans="1:48" ht="8.1" customHeight="1">
      <c r="A27" s="523"/>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7"/>
      <c r="AF27" s="528"/>
      <c r="AG27" s="528"/>
      <c r="AH27" s="528"/>
      <c r="AI27" s="528"/>
      <c r="AJ27" s="528"/>
      <c r="AK27" s="529"/>
      <c r="AL27" s="522"/>
      <c r="AM27" s="532"/>
      <c r="AN27" s="528"/>
      <c r="AO27" s="528"/>
      <c r="AP27" s="528"/>
      <c r="AQ27" s="528"/>
      <c r="AR27" s="528"/>
      <c r="AS27" s="528"/>
      <c r="AT27" s="528"/>
      <c r="AU27" s="529"/>
      <c r="AV27" s="522"/>
    </row>
    <row r="28" spans="1:48" ht="8.1" customHeight="1">
      <c r="A28" s="523"/>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7"/>
      <c r="AF28" s="528"/>
      <c r="AG28" s="528"/>
      <c r="AH28" s="528"/>
      <c r="AI28" s="528"/>
      <c r="AJ28" s="528"/>
      <c r="AK28" s="529"/>
      <c r="AL28" s="522"/>
      <c r="AM28" s="532"/>
      <c r="AN28" s="528"/>
      <c r="AO28" s="528"/>
      <c r="AP28" s="528"/>
      <c r="AQ28" s="528"/>
      <c r="AR28" s="528"/>
      <c r="AS28" s="528"/>
      <c r="AT28" s="528"/>
      <c r="AU28" s="529"/>
      <c r="AV28" s="522"/>
    </row>
    <row r="29" spans="1:48" ht="8.1" customHeight="1">
      <c r="A29" s="523"/>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7"/>
      <c r="AF29" s="528"/>
      <c r="AG29" s="528"/>
      <c r="AH29" s="528"/>
      <c r="AI29" s="528"/>
      <c r="AJ29" s="528"/>
      <c r="AK29" s="529"/>
      <c r="AL29" s="522"/>
      <c r="AM29" s="532"/>
      <c r="AN29" s="528"/>
      <c r="AO29" s="528"/>
      <c r="AP29" s="528"/>
      <c r="AQ29" s="528"/>
      <c r="AR29" s="528"/>
      <c r="AS29" s="528"/>
      <c r="AT29" s="528"/>
      <c r="AU29" s="529"/>
      <c r="AV29" s="522"/>
    </row>
    <row r="30" spans="1:48" ht="8.1" customHeight="1">
      <c r="A30" s="523"/>
      <c r="B30" s="523"/>
      <c r="C30" s="523"/>
      <c r="D30" s="523"/>
      <c r="E30" s="523"/>
      <c r="F30" s="523"/>
      <c r="G30" s="523"/>
      <c r="H30" s="523"/>
      <c r="I30" s="523"/>
      <c r="J30" s="523"/>
      <c r="K30" s="523"/>
      <c r="L30" s="523"/>
      <c r="M30" s="523"/>
      <c r="N30" s="523"/>
      <c r="O30" s="523"/>
      <c r="P30" s="523"/>
      <c r="Q30" s="523"/>
      <c r="R30" s="523"/>
      <c r="S30" s="523"/>
      <c r="T30" s="523"/>
      <c r="U30" s="523"/>
      <c r="V30" s="523"/>
      <c r="W30" s="523"/>
      <c r="X30" s="523"/>
      <c r="Y30" s="523"/>
      <c r="Z30" s="523"/>
      <c r="AA30" s="523"/>
      <c r="AB30" s="523"/>
      <c r="AC30" s="523"/>
      <c r="AD30" s="523"/>
      <c r="AE30" s="527"/>
      <c r="AF30" s="528"/>
      <c r="AG30" s="528"/>
      <c r="AH30" s="528"/>
      <c r="AI30" s="528"/>
      <c r="AJ30" s="528"/>
      <c r="AK30" s="529"/>
      <c r="AL30" s="522"/>
      <c r="AM30" s="532"/>
      <c r="AN30" s="528"/>
      <c r="AO30" s="528"/>
      <c r="AP30" s="528"/>
      <c r="AQ30" s="528"/>
      <c r="AR30" s="528"/>
      <c r="AS30" s="528"/>
      <c r="AT30" s="528"/>
      <c r="AU30" s="529"/>
      <c r="AV30" s="522"/>
    </row>
    <row r="31" spans="1:48" ht="8.1" customHeight="1">
      <c r="A31" s="523"/>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23"/>
      <c r="AE31" s="527"/>
      <c r="AF31" s="528"/>
      <c r="AG31" s="528"/>
      <c r="AH31" s="528"/>
      <c r="AI31" s="528"/>
      <c r="AJ31" s="528"/>
      <c r="AK31" s="529"/>
      <c r="AL31" s="522"/>
      <c r="AM31" s="532"/>
      <c r="AN31" s="528"/>
      <c r="AO31" s="528"/>
      <c r="AP31" s="528"/>
      <c r="AQ31" s="528"/>
      <c r="AR31" s="528"/>
      <c r="AS31" s="528"/>
      <c r="AT31" s="528"/>
      <c r="AU31" s="529"/>
      <c r="AV31" s="522"/>
    </row>
    <row r="32" spans="1:48" ht="8.1" customHeight="1">
      <c r="A32" s="523"/>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7"/>
      <c r="AF32" s="528"/>
      <c r="AG32" s="528"/>
      <c r="AH32" s="528"/>
      <c r="AI32" s="528"/>
      <c r="AJ32" s="528"/>
      <c r="AK32" s="529"/>
      <c r="AL32" s="522"/>
      <c r="AM32" s="532"/>
      <c r="AN32" s="528"/>
      <c r="AO32" s="528"/>
      <c r="AP32" s="528"/>
      <c r="AQ32" s="528"/>
      <c r="AR32" s="528"/>
      <c r="AS32" s="528"/>
      <c r="AT32" s="528"/>
      <c r="AU32" s="529"/>
      <c r="AV32" s="522"/>
    </row>
    <row r="33" spans="1:48" ht="8.1" customHeight="1">
      <c r="A33" s="523"/>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7"/>
      <c r="AF33" s="528"/>
      <c r="AG33" s="528"/>
      <c r="AH33" s="528"/>
      <c r="AI33" s="528"/>
      <c r="AJ33" s="528"/>
      <c r="AK33" s="529"/>
      <c r="AL33" s="522"/>
      <c r="AM33" s="532"/>
      <c r="AN33" s="528"/>
      <c r="AO33" s="528"/>
      <c r="AP33" s="528"/>
      <c r="AQ33" s="528"/>
      <c r="AR33" s="528"/>
      <c r="AS33" s="528"/>
      <c r="AT33" s="528"/>
      <c r="AU33" s="529"/>
      <c r="AV33" s="522"/>
    </row>
    <row r="34" spans="1:48" ht="8.1" customHeight="1">
      <c r="A34" s="523"/>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7"/>
      <c r="AF34" s="528"/>
      <c r="AG34" s="528"/>
      <c r="AH34" s="528"/>
      <c r="AI34" s="528"/>
      <c r="AJ34" s="528"/>
      <c r="AK34" s="529"/>
      <c r="AL34" s="522"/>
      <c r="AM34" s="532"/>
      <c r="AN34" s="528"/>
      <c r="AO34" s="528"/>
      <c r="AP34" s="528"/>
      <c r="AQ34" s="528"/>
      <c r="AR34" s="528"/>
      <c r="AS34" s="528"/>
      <c r="AT34" s="528"/>
      <c r="AU34" s="529"/>
      <c r="AV34" s="522"/>
    </row>
    <row r="35" spans="1:48" ht="8.1" customHeight="1">
      <c r="A35" s="523"/>
      <c r="B35" s="523"/>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c r="AE35" s="527"/>
      <c r="AF35" s="528"/>
      <c r="AG35" s="528"/>
      <c r="AH35" s="528"/>
      <c r="AI35" s="528"/>
      <c r="AJ35" s="528"/>
      <c r="AK35" s="529"/>
      <c r="AL35" s="522"/>
      <c r="AM35" s="532"/>
      <c r="AN35" s="528"/>
      <c r="AO35" s="528"/>
      <c r="AP35" s="528"/>
      <c r="AQ35" s="528"/>
      <c r="AR35" s="528"/>
      <c r="AS35" s="528"/>
      <c r="AT35" s="528"/>
      <c r="AU35" s="529"/>
      <c r="AV35" s="522"/>
    </row>
    <row r="36" spans="1:48" ht="8.1" customHeight="1">
      <c r="A36" s="523"/>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7"/>
      <c r="AF36" s="528"/>
      <c r="AG36" s="528"/>
      <c r="AH36" s="528"/>
      <c r="AI36" s="528"/>
      <c r="AJ36" s="528"/>
      <c r="AK36" s="529"/>
      <c r="AL36" s="522"/>
      <c r="AM36" s="532"/>
      <c r="AN36" s="528"/>
      <c r="AO36" s="528"/>
      <c r="AP36" s="528"/>
      <c r="AQ36" s="528"/>
      <c r="AR36" s="528"/>
      <c r="AS36" s="528"/>
      <c r="AT36" s="528"/>
      <c r="AU36" s="529"/>
      <c r="AV36" s="522"/>
    </row>
    <row r="37" spans="1:48" ht="8.1"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7"/>
      <c r="AF37" s="528"/>
      <c r="AG37" s="528"/>
      <c r="AH37" s="528"/>
      <c r="AI37" s="528"/>
      <c r="AJ37" s="528"/>
      <c r="AK37" s="529"/>
      <c r="AL37" s="522"/>
      <c r="AM37" s="532"/>
      <c r="AN37" s="528"/>
      <c r="AO37" s="528"/>
      <c r="AP37" s="528"/>
      <c r="AQ37" s="528"/>
      <c r="AR37" s="528"/>
      <c r="AS37" s="528"/>
      <c r="AT37" s="528"/>
      <c r="AU37" s="529"/>
      <c r="AV37" s="522"/>
    </row>
    <row r="38" spans="1:48" ht="8.1" customHeight="1">
      <c r="A38" s="523"/>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7"/>
      <c r="AF38" s="528"/>
      <c r="AG38" s="528"/>
      <c r="AH38" s="528"/>
      <c r="AI38" s="528"/>
      <c r="AJ38" s="528"/>
      <c r="AK38" s="529"/>
      <c r="AL38" s="522"/>
      <c r="AM38" s="532"/>
      <c r="AN38" s="528"/>
      <c r="AO38" s="528"/>
      <c r="AP38" s="528"/>
      <c r="AQ38" s="528"/>
      <c r="AR38" s="528"/>
      <c r="AS38" s="528"/>
      <c r="AT38" s="528"/>
      <c r="AU38" s="529"/>
      <c r="AV38" s="522"/>
    </row>
    <row r="39" spans="1:48" ht="8.1" customHeight="1" thickBot="1">
      <c r="A39" s="562"/>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3"/>
      <c r="AF39" s="564"/>
      <c r="AG39" s="564"/>
      <c r="AH39" s="564"/>
      <c r="AI39" s="564"/>
      <c r="AJ39" s="564"/>
      <c r="AK39" s="565"/>
      <c r="AL39" s="552"/>
      <c r="AM39" s="549"/>
      <c r="AN39" s="550"/>
      <c r="AO39" s="550"/>
      <c r="AP39" s="550"/>
      <c r="AQ39" s="550"/>
      <c r="AR39" s="550"/>
      <c r="AS39" s="550"/>
      <c r="AT39" s="550"/>
      <c r="AU39" s="551"/>
      <c r="AV39" s="552"/>
    </row>
    <row r="40" spans="1:48" ht="8.1" customHeight="1" thickTop="1">
      <c r="A40" s="543" t="s">
        <v>569</v>
      </c>
      <c r="B40" s="544"/>
      <c r="C40" s="544"/>
      <c r="D40" s="544"/>
      <c r="E40" s="544"/>
      <c r="F40" s="544"/>
      <c r="G40" s="544"/>
      <c r="H40" s="544"/>
      <c r="I40" s="544"/>
      <c r="J40" s="544"/>
      <c r="K40" s="544"/>
      <c r="L40" s="544"/>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6"/>
      <c r="AM40" s="559"/>
      <c r="AN40" s="560"/>
      <c r="AO40" s="560"/>
      <c r="AP40" s="560"/>
      <c r="AQ40" s="560"/>
      <c r="AR40" s="560"/>
      <c r="AS40" s="560"/>
      <c r="AT40" s="560"/>
      <c r="AU40" s="560"/>
      <c r="AV40" s="561"/>
    </row>
    <row r="41" spans="1:48" ht="8.1" customHeight="1">
      <c r="A41" s="553"/>
      <c r="B41" s="554"/>
      <c r="C41" s="554"/>
      <c r="D41" s="554"/>
      <c r="E41" s="554"/>
      <c r="F41" s="554"/>
      <c r="G41" s="554"/>
      <c r="H41" s="554"/>
      <c r="I41" s="554"/>
      <c r="J41" s="554"/>
      <c r="K41" s="554"/>
      <c r="L41" s="554"/>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8"/>
      <c r="AM41" s="537"/>
      <c r="AN41" s="538"/>
      <c r="AO41" s="538"/>
      <c r="AP41" s="538"/>
      <c r="AQ41" s="538"/>
      <c r="AR41" s="538"/>
      <c r="AS41" s="538"/>
      <c r="AT41" s="538"/>
      <c r="AU41" s="538"/>
      <c r="AV41" s="539"/>
    </row>
    <row r="42" spans="1:48" ht="8.1" customHeight="1">
      <c r="A42" s="533" t="s">
        <v>570</v>
      </c>
      <c r="B42" s="534"/>
      <c r="C42" s="534"/>
      <c r="D42" s="534"/>
      <c r="E42" s="534"/>
      <c r="F42" s="534"/>
      <c r="G42" s="534"/>
      <c r="H42" s="534"/>
      <c r="I42" s="534"/>
      <c r="J42" s="534"/>
      <c r="K42" s="534"/>
      <c r="L42" s="534"/>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7"/>
      <c r="AN42" s="538"/>
      <c r="AO42" s="538"/>
      <c r="AP42" s="538"/>
      <c r="AQ42" s="538"/>
      <c r="AR42" s="538"/>
      <c r="AS42" s="538"/>
      <c r="AT42" s="538"/>
      <c r="AU42" s="538"/>
      <c r="AV42" s="539"/>
    </row>
    <row r="43" spans="1:48" ht="8.1" customHeight="1">
      <c r="A43" s="535"/>
      <c r="B43" s="516"/>
      <c r="C43" s="516"/>
      <c r="D43" s="516"/>
      <c r="E43" s="516"/>
      <c r="F43" s="516"/>
      <c r="G43" s="516"/>
      <c r="H43" s="516"/>
      <c r="I43" s="516"/>
      <c r="J43" s="516"/>
      <c r="K43" s="516"/>
      <c r="L43" s="516"/>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537"/>
      <c r="AN43" s="538"/>
      <c r="AO43" s="538"/>
      <c r="AP43" s="538"/>
      <c r="AQ43" s="538"/>
      <c r="AR43" s="538"/>
      <c r="AS43" s="538"/>
      <c r="AT43" s="538"/>
      <c r="AU43" s="538"/>
      <c r="AV43" s="539"/>
    </row>
    <row r="44" spans="1:48" ht="8.1" customHeight="1">
      <c r="A44" s="533" t="s">
        <v>571</v>
      </c>
      <c r="B44" s="534"/>
      <c r="C44" s="534"/>
      <c r="D44" s="534"/>
      <c r="E44" s="534"/>
      <c r="F44" s="534"/>
      <c r="G44" s="534"/>
      <c r="H44" s="534"/>
      <c r="I44" s="534"/>
      <c r="J44" s="534"/>
      <c r="K44" s="534"/>
      <c r="L44" s="534"/>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7"/>
      <c r="AN44" s="538"/>
      <c r="AO44" s="538"/>
      <c r="AP44" s="538"/>
      <c r="AQ44" s="538"/>
      <c r="AR44" s="538"/>
      <c r="AS44" s="538"/>
      <c r="AT44" s="538"/>
      <c r="AU44" s="538"/>
      <c r="AV44" s="539"/>
    </row>
    <row r="45" spans="1:48" ht="8.1" customHeight="1" thickBot="1">
      <c r="A45" s="535"/>
      <c r="B45" s="516"/>
      <c r="C45" s="516"/>
      <c r="D45" s="516"/>
      <c r="E45" s="516"/>
      <c r="F45" s="516"/>
      <c r="G45" s="516"/>
      <c r="H45" s="516"/>
      <c r="I45" s="516"/>
      <c r="J45" s="516"/>
      <c r="K45" s="516"/>
      <c r="L45" s="516"/>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540"/>
      <c r="AN45" s="541"/>
      <c r="AO45" s="541"/>
      <c r="AP45" s="541"/>
      <c r="AQ45" s="541"/>
      <c r="AR45" s="541"/>
      <c r="AS45" s="541"/>
      <c r="AT45" s="541"/>
      <c r="AU45" s="541"/>
      <c r="AV45" s="542"/>
    </row>
    <row r="46" spans="1:48" ht="8.1" customHeight="1" thickTop="1">
      <c r="A46" s="407"/>
      <c r="B46" s="408"/>
      <c r="C46" s="408"/>
      <c r="D46" s="408"/>
      <c r="E46" s="408"/>
      <c r="F46" s="408"/>
      <c r="G46" s="408"/>
      <c r="H46" s="408"/>
      <c r="I46" s="408"/>
      <c r="J46" s="408"/>
      <c r="K46" s="408"/>
      <c r="L46" s="408"/>
      <c r="M46" s="408"/>
      <c r="N46" s="545" t="s">
        <v>718</v>
      </c>
      <c r="O46" s="545"/>
      <c r="P46" s="545"/>
      <c r="Q46" s="545"/>
      <c r="R46" s="545"/>
      <c r="S46" s="545"/>
      <c r="T46" s="571" t="str">
        <f>IF(一番最初に入力!C11="","",一番最初に入力!C11)</f>
        <v>６</v>
      </c>
      <c r="U46" s="571"/>
      <c r="V46" s="567" t="s">
        <v>717</v>
      </c>
      <c r="W46" s="567"/>
      <c r="X46" s="567"/>
      <c r="Y46" s="567"/>
      <c r="Z46" s="567"/>
      <c r="AA46" s="567"/>
      <c r="AB46" s="567"/>
      <c r="AC46" s="567"/>
      <c r="AD46" s="408"/>
      <c r="AE46" s="408"/>
      <c r="AF46" s="408"/>
      <c r="AG46" s="408"/>
      <c r="AH46" s="408"/>
      <c r="AI46" s="544" t="s">
        <v>719</v>
      </c>
      <c r="AJ46" s="544"/>
      <c r="AK46" s="408"/>
      <c r="AL46" s="408"/>
      <c r="AM46" s="408"/>
      <c r="AN46" s="408"/>
      <c r="AO46" s="408"/>
      <c r="AP46" s="408"/>
      <c r="AQ46" s="408"/>
      <c r="AR46" s="408"/>
      <c r="AS46" s="408"/>
      <c r="AT46" s="408"/>
      <c r="AU46" s="408"/>
      <c r="AV46" s="409"/>
    </row>
    <row r="47" spans="1:48" ht="8.1" customHeight="1">
      <c r="A47" s="410"/>
      <c r="B47" s="411"/>
      <c r="C47" s="411"/>
      <c r="D47" s="411"/>
      <c r="E47" s="411"/>
      <c r="F47" s="411"/>
      <c r="G47" s="411"/>
      <c r="H47" s="411"/>
      <c r="I47" s="411"/>
      <c r="J47" s="411"/>
      <c r="K47" s="411"/>
      <c r="L47" s="411"/>
      <c r="M47" s="411"/>
      <c r="N47" s="547"/>
      <c r="O47" s="547"/>
      <c r="P47" s="547"/>
      <c r="Q47" s="547"/>
      <c r="R47" s="547"/>
      <c r="S47" s="547"/>
      <c r="T47" s="514"/>
      <c r="U47" s="514"/>
      <c r="V47" s="568"/>
      <c r="W47" s="568"/>
      <c r="X47" s="568"/>
      <c r="Y47" s="568"/>
      <c r="Z47" s="568"/>
      <c r="AA47" s="568"/>
      <c r="AB47" s="568"/>
      <c r="AC47" s="568"/>
      <c r="AD47" s="411"/>
      <c r="AE47" s="411"/>
      <c r="AF47" s="411"/>
      <c r="AG47" s="411"/>
      <c r="AH47" s="411"/>
      <c r="AI47" s="516"/>
      <c r="AJ47" s="516"/>
      <c r="AK47" s="411"/>
      <c r="AL47" s="411"/>
      <c r="AM47" s="411"/>
      <c r="AN47" s="411"/>
      <c r="AO47" s="411"/>
      <c r="AP47" s="411"/>
      <c r="AQ47" s="411"/>
      <c r="AR47" s="411"/>
      <c r="AS47" s="411"/>
      <c r="AT47" s="411"/>
      <c r="AU47" s="411"/>
      <c r="AV47" s="412"/>
    </row>
    <row r="48" spans="1:48" ht="8.1" customHeight="1" thickBot="1">
      <c r="A48" s="413"/>
      <c r="B48" s="414"/>
      <c r="C48" s="414"/>
      <c r="D48" s="414"/>
      <c r="E48" s="414"/>
      <c r="F48" s="414"/>
      <c r="G48" s="414"/>
      <c r="H48" s="414"/>
      <c r="I48" s="414"/>
      <c r="J48" s="414"/>
      <c r="K48" s="414"/>
      <c r="L48" s="414"/>
      <c r="M48" s="414"/>
      <c r="N48" s="570"/>
      <c r="O48" s="570"/>
      <c r="P48" s="570"/>
      <c r="Q48" s="570"/>
      <c r="R48" s="570"/>
      <c r="S48" s="570"/>
      <c r="T48" s="572"/>
      <c r="U48" s="572"/>
      <c r="V48" s="569"/>
      <c r="W48" s="569"/>
      <c r="X48" s="569"/>
      <c r="Y48" s="569"/>
      <c r="Z48" s="569"/>
      <c r="AA48" s="569"/>
      <c r="AB48" s="569"/>
      <c r="AC48" s="569"/>
      <c r="AD48" s="414"/>
      <c r="AE48" s="414"/>
      <c r="AF48" s="414"/>
      <c r="AG48" s="414"/>
      <c r="AH48" s="414"/>
      <c r="AI48" s="566"/>
      <c r="AJ48" s="566"/>
      <c r="AK48" s="414"/>
      <c r="AL48" s="414"/>
      <c r="AM48" s="414"/>
      <c r="AN48" s="414"/>
      <c r="AO48" s="414"/>
      <c r="AP48" s="414"/>
      <c r="AQ48" s="414"/>
      <c r="AR48" s="414"/>
      <c r="AS48" s="414"/>
      <c r="AT48" s="414"/>
      <c r="AU48" s="414"/>
      <c r="AV48" s="415"/>
    </row>
    <row r="49" spans="1:48" ht="8.1" customHeight="1" thickTop="1">
      <c r="A49" s="543" t="s">
        <v>572</v>
      </c>
      <c r="B49" s="544"/>
      <c r="C49" s="544"/>
      <c r="D49" s="544"/>
      <c r="E49" s="544"/>
      <c r="F49" s="544"/>
      <c r="G49" s="544"/>
      <c r="H49" s="544"/>
      <c r="I49" s="544"/>
      <c r="J49" s="544"/>
      <c r="K49" s="544"/>
      <c r="L49" s="544"/>
      <c r="M49" s="544"/>
      <c r="N49" s="544"/>
      <c r="O49" s="389"/>
      <c r="P49" s="389"/>
      <c r="Q49" s="389"/>
      <c r="R49" s="389"/>
      <c r="S49" s="389"/>
      <c r="T49" s="389"/>
      <c r="U49" s="389"/>
      <c r="V49" s="389"/>
      <c r="W49" s="389"/>
      <c r="X49" s="389"/>
      <c r="Y49" s="389"/>
      <c r="Z49" s="389"/>
      <c r="AA49" s="389"/>
      <c r="AB49" s="389"/>
      <c r="AC49" s="389"/>
      <c r="AD49" s="389"/>
      <c r="AE49" s="389"/>
      <c r="AF49" s="389"/>
      <c r="AG49" s="389"/>
      <c r="AH49" s="545" t="s">
        <v>870</v>
      </c>
      <c r="AI49" s="545"/>
      <c r="AJ49" s="545"/>
      <c r="AK49" s="545"/>
      <c r="AL49" s="545"/>
      <c r="AM49" s="545"/>
      <c r="AN49" s="545"/>
      <c r="AO49" s="545"/>
      <c r="AP49" s="545"/>
      <c r="AQ49" s="545"/>
      <c r="AR49" s="545"/>
      <c r="AS49" s="545"/>
      <c r="AT49" s="545"/>
      <c r="AU49" s="545"/>
      <c r="AV49" s="546"/>
    </row>
    <row r="50" spans="1:48" ht="8.1" customHeight="1">
      <c r="A50" s="535"/>
      <c r="B50" s="516"/>
      <c r="C50" s="516"/>
      <c r="D50" s="516"/>
      <c r="E50" s="516"/>
      <c r="F50" s="516"/>
      <c r="G50" s="516"/>
      <c r="H50" s="516"/>
      <c r="I50" s="516"/>
      <c r="J50" s="516"/>
      <c r="K50" s="516"/>
      <c r="L50" s="516"/>
      <c r="M50" s="516"/>
      <c r="N50" s="516"/>
      <c r="O50" s="389"/>
      <c r="P50" s="389"/>
      <c r="Q50" s="389"/>
      <c r="R50" s="389"/>
      <c r="S50" s="389"/>
      <c r="T50" s="389"/>
      <c r="U50" s="389"/>
      <c r="V50" s="389"/>
      <c r="W50" s="389"/>
      <c r="X50" s="389"/>
      <c r="Y50" s="389"/>
      <c r="Z50" s="389"/>
      <c r="AA50" s="389"/>
      <c r="AB50" s="389"/>
      <c r="AC50" s="389"/>
      <c r="AD50" s="389"/>
      <c r="AE50" s="389"/>
      <c r="AF50" s="389"/>
      <c r="AG50" s="389"/>
      <c r="AH50" s="547"/>
      <c r="AI50" s="547"/>
      <c r="AJ50" s="547"/>
      <c r="AK50" s="547"/>
      <c r="AL50" s="547"/>
      <c r="AM50" s="547"/>
      <c r="AN50" s="547"/>
      <c r="AO50" s="547"/>
      <c r="AP50" s="547"/>
      <c r="AQ50" s="547"/>
      <c r="AR50" s="547"/>
      <c r="AS50" s="547"/>
      <c r="AT50" s="547"/>
      <c r="AU50" s="547"/>
      <c r="AV50" s="548"/>
    </row>
    <row r="51" spans="1:48" ht="8.1" customHeight="1">
      <c r="A51" s="390"/>
      <c r="B51" s="389"/>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91"/>
    </row>
    <row r="52" spans="1:48" ht="8.1" customHeight="1">
      <c r="A52" s="487" t="s">
        <v>573</v>
      </c>
      <c r="B52" s="488"/>
      <c r="C52" s="488"/>
      <c r="D52" s="488"/>
      <c r="E52" s="488"/>
      <c r="F52" s="488"/>
      <c r="G52" s="488"/>
      <c r="H52" s="488"/>
      <c r="I52" s="488"/>
      <c r="J52" s="488"/>
      <c r="K52" s="488"/>
      <c r="L52" s="389"/>
      <c r="M52" s="389"/>
      <c r="N52" s="389"/>
      <c r="O52" s="389"/>
      <c r="P52" s="389"/>
      <c r="Q52" s="389"/>
      <c r="R52" s="389"/>
      <c r="S52" s="389"/>
      <c r="T52" s="389"/>
      <c r="U52" s="573" t="s">
        <v>574</v>
      </c>
      <c r="V52" s="573"/>
      <c r="W52" s="573"/>
      <c r="X52" s="573"/>
      <c r="Y52" s="573"/>
      <c r="Z52" s="573"/>
      <c r="AA52" s="573"/>
      <c r="AB52" s="574" t="str">
        <f>IF(交付申請書!K13="","",交付申請書!K13)</f>
        <v/>
      </c>
      <c r="AC52" s="574"/>
      <c r="AD52" s="574"/>
      <c r="AE52" s="574"/>
      <c r="AF52" s="574"/>
      <c r="AG52" s="574"/>
      <c r="AH52" s="574"/>
      <c r="AI52" s="574"/>
      <c r="AJ52" s="574"/>
      <c r="AK52" s="574"/>
      <c r="AL52" s="574"/>
      <c r="AM52" s="574"/>
      <c r="AN52" s="574"/>
      <c r="AO52" s="574"/>
      <c r="AP52" s="574"/>
      <c r="AQ52" s="574"/>
      <c r="AR52" s="574"/>
      <c r="AS52" s="574"/>
      <c r="AT52" s="574"/>
      <c r="AU52" s="574"/>
      <c r="AV52" s="575"/>
    </row>
    <row r="53" spans="1:48" ht="8.1" customHeight="1">
      <c r="A53" s="487"/>
      <c r="B53" s="488"/>
      <c r="C53" s="488"/>
      <c r="D53" s="488"/>
      <c r="E53" s="488"/>
      <c r="F53" s="488"/>
      <c r="G53" s="488"/>
      <c r="H53" s="488"/>
      <c r="I53" s="488"/>
      <c r="J53" s="488"/>
      <c r="K53" s="488"/>
      <c r="L53" s="389"/>
      <c r="M53" s="389"/>
      <c r="N53" s="389"/>
      <c r="O53" s="389"/>
      <c r="P53" s="389"/>
      <c r="Q53" s="389"/>
      <c r="R53" s="389"/>
      <c r="S53" s="389"/>
      <c r="T53" s="389"/>
      <c r="U53" s="573"/>
      <c r="V53" s="573"/>
      <c r="W53" s="573"/>
      <c r="X53" s="573"/>
      <c r="Y53" s="573"/>
      <c r="Z53" s="573"/>
      <c r="AA53" s="573"/>
      <c r="AB53" s="574"/>
      <c r="AC53" s="574"/>
      <c r="AD53" s="574"/>
      <c r="AE53" s="574"/>
      <c r="AF53" s="574"/>
      <c r="AG53" s="574"/>
      <c r="AH53" s="574"/>
      <c r="AI53" s="574"/>
      <c r="AJ53" s="574"/>
      <c r="AK53" s="574"/>
      <c r="AL53" s="574"/>
      <c r="AM53" s="574"/>
      <c r="AN53" s="574"/>
      <c r="AO53" s="574"/>
      <c r="AP53" s="574"/>
      <c r="AQ53" s="574"/>
      <c r="AR53" s="574"/>
      <c r="AS53" s="574"/>
      <c r="AT53" s="574"/>
      <c r="AU53" s="574"/>
      <c r="AV53" s="575"/>
    </row>
    <row r="54" spans="1:48" ht="8.1" customHeight="1">
      <c r="A54" s="390"/>
      <c r="B54" s="389"/>
      <c r="C54" s="389"/>
      <c r="D54" s="389"/>
      <c r="E54" s="389"/>
      <c r="F54" s="389"/>
      <c r="G54" s="389"/>
      <c r="H54" s="389"/>
      <c r="I54" s="389"/>
      <c r="J54" s="389"/>
      <c r="K54" s="389"/>
      <c r="L54" s="389"/>
      <c r="M54" s="389"/>
      <c r="N54" s="389"/>
      <c r="O54" s="389"/>
      <c r="P54" s="389"/>
      <c r="Q54" s="389"/>
      <c r="R54" s="389"/>
      <c r="S54" s="389"/>
      <c r="T54" s="389"/>
      <c r="U54" s="573"/>
      <c r="V54" s="573"/>
      <c r="W54" s="573"/>
      <c r="X54" s="573"/>
      <c r="Y54" s="573"/>
      <c r="Z54" s="573"/>
      <c r="AA54" s="573"/>
      <c r="AB54" s="576"/>
      <c r="AC54" s="576"/>
      <c r="AD54" s="576"/>
      <c r="AE54" s="576"/>
      <c r="AF54" s="576"/>
      <c r="AG54" s="576"/>
      <c r="AH54" s="576"/>
      <c r="AI54" s="576"/>
      <c r="AJ54" s="576"/>
      <c r="AK54" s="576"/>
      <c r="AL54" s="576"/>
      <c r="AM54" s="576"/>
      <c r="AN54" s="576"/>
      <c r="AO54" s="576"/>
      <c r="AP54" s="576"/>
      <c r="AQ54" s="576"/>
      <c r="AR54" s="576"/>
      <c r="AS54" s="576"/>
      <c r="AT54" s="576"/>
      <c r="AU54" s="576"/>
      <c r="AV54" s="577"/>
    </row>
    <row r="55" spans="1:48" ht="8.1" customHeight="1">
      <c r="A55" s="390"/>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92"/>
      <c r="AC55" s="392"/>
      <c r="AD55" s="392"/>
      <c r="AE55" s="392"/>
      <c r="AF55" s="392"/>
      <c r="AG55" s="392"/>
      <c r="AH55" s="392"/>
      <c r="AI55" s="392"/>
      <c r="AJ55" s="392"/>
      <c r="AK55" s="392"/>
      <c r="AL55" s="392"/>
      <c r="AM55" s="392"/>
      <c r="AN55" s="392"/>
      <c r="AO55" s="392"/>
      <c r="AP55" s="392"/>
      <c r="AQ55" s="392"/>
      <c r="AR55" s="392"/>
      <c r="AS55" s="392"/>
      <c r="AT55" s="392"/>
      <c r="AU55" s="392"/>
      <c r="AV55" s="393"/>
    </row>
    <row r="56" spans="1:48" ht="8.1" customHeight="1">
      <c r="A56" s="390"/>
      <c r="B56" s="389"/>
      <c r="C56" s="389"/>
      <c r="D56" s="389"/>
      <c r="E56" s="389"/>
      <c r="F56" s="389"/>
      <c r="G56" s="389"/>
      <c r="H56" s="389"/>
      <c r="I56" s="389"/>
      <c r="J56" s="389"/>
      <c r="K56" s="389"/>
      <c r="L56" s="389"/>
      <c r="M56" s="389"/>
      <c r="N56" s="389"/>
      <c r="O56" s="389"/>
      <c r="P56" s="389"/>
      <c r="Q56" s="389"/>
      <c r="R56" s="389"/>
      <c r="S56" s="389"/>
      <c r="T56" s="389"/>
      <c r="U56" s="573" t="s">
        <v>575</v>
      </c>
      <c r="V56" s="573"/>
      <c r="W56" s="573"/>
      <c r="X56" s="573"/>
      <c r="Y56" s="573"/>
      <c r="Z56" s="573"/>
      <c r="AA56" s="573"/>
      <c r="AB56" s="574" t="str">
        <f>IF(交付申請書!M14="","",交付申請書!M14)</f>
        <v/>
      </c>
      <c r="AC56" s="574"/>
      <c r="AD56" s="574"/>
      <c r="AE56" s="574"/>
      <c r="AF56" s="574"/>
      <c r="AG56" s="574"/>
      <c r="AH56" s="574"/>
      <c r="AI56" s="574"/>
      <c r="AJ56" s="574"/>
      <c r="AK56" s="574"/>
      <c r="AL56" s="574"/>
      <c r="AM56" s="574"/>
      <c r="AN56" s="574"/>
      <c r="AO56" s="574"/>
      <c r="AP56" s="574"/>
      <c r="AQ56" s="574"/>
      <c r="AR56" s="574"/>
      <c r="AS56" s="574"/>
      <c r="AT56" s="574"/>
      <c r="AU56" s="574"/>
      <c r="AV56" s="575"/>
    </row>
    <row r="57" spans="1:48" ht="8.1" customHeight="1">
      <c r="A57" s="390"/>
      <c r="B57" s="389"/>
      <c r="C57" s="389"/>
      <c r="D57" s="389"/>
      <c r="E57" s="389"/>
      <c r="F57" s="389"/>
      <c r="G57" s="389"/>
      <c r="H57" s="389"/>
      <c r="I57" s="389"/>
      <c r="J57" s="389"/>
      <c r="K57" s="389"/>
      <c r="L57" s="389"/>
      <c r="M57" s="389"/>
      <c r="N57" s="389"/>
      <c r="O57" s="389"/>
      <c r="P57" s="389"/>
      <c r="Q57" s="389"/>
      <c r="R57" s="389"/>
      <c r="S57" s="389"/>
      <c r="T57" s="389"/>
      <c r="U57" s="573"/>
      <c r="V57" s="573"/>
      <c r="W57" s="573"/>
      <c r="X57" s="573"/>
      <c r="Y57" s="573"/>
      <c r="Z57" s="573"/>
      <c r="AA57" s="573"/>
      <c r="AB57" s="574"/>
      <c r="AC57" s="574"/>
      <c r="AD57" s="574"/>
      <c r="AE57" s="574"/>
      <c r="AF57" s="574"/>
      <c r="AG57" s="574"/>
      <c r="AH57" s="574"/>
      <c r="AI57" s="574"/>
      <c r="AJ57" s="574"/>
      <c r="AK57" s="574"/>
      <c r="AL57" s="574"/>
      <c r="AM57" s="574"/>
      <c r="AN57" s="574"/>
      <c r="AO57" s="574"/>
      <c r="AP57" s="574"/>
      <c r="AQ57" s="574"/>
      <c r="AR57" s="574"/>
      <c r="AS57" s="574"/>
      <c r="AT57" s="574"/>
      <c r="AU57" s="574"/>
      <c r="AV57" s="575"/>
    </row>
    <row r="58" spans="1:48" ht="8.1" customHeight="1">
      <c r="A58" s="390"/>
      <c r="B58" s="389"/>
      <c r="C58" s="389"/>
      <c r="D58" s="389"/>
      <c r="E58" s="389"/>
      <c r="F58" s="389"/>
      <c r="G58" s="389"/>
      <c r="H58" s="389"/>
      <c r="I58" s="389"/>
      <c r="J58" s="389"/>
      <c r="K58" s="389"/>
      <c r="L58" s="389"/>
      <c r="M58" s="389"/>
      <c r="N58" s="389"/>
      <c r="O58" s="389"/>
      <c r="P58" s="389"/>
      <c r="Q58" s="389"/>
      <c r="R58" s="389"/>
      <c r="S58" s="389"/>
      <c r="T58" s="389"/>
      <c r="U58" s="573"/>
      <c r="V58" s="573"/>
      <c r="W58" s="573"/>
      <c r="X58" s="573"/>
      <c r="Y58" s="573"/>
      <c r="Z58" s="573"/>
      <c r="AA58" s="573"/>
      <c r="AB58" s="576"/>
      <c r="AC58" s="576"/>
      <c r="AD58" s="576"/>
      <c r="AE58" s="576"/>
      <c r="AF58" s="576"/>
      <c r="AG58" s="576"/>
      <c r="AH58" s="576"/>
      <c r="AI58" s="576"/>
      <c r="AJ58" s="576"/>
      <c r="AK58" s="576"/>
      <c r="AL58" s="576"/>
      <c r="AM58" s="576"/>
      <c r="AN58" s="576"/>
      <c r="AO58" s="576"/>
      <c r="AP58" s="576"/>
      <c r="AQ58" s="576"/>
      <c r="AR58" s="576"/>
      <c r="AS58" s="576"/>
      <c r="AT58" s="576"/>
      <c r="AU58" s="576"/>
      <c r="AV58" s="577"/>
    </row>
    <row r="59" spans="1:48" ht="8.1" customHeight="1">
      <c r="A59" s="390"/>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92"/>
      <c r="AC59" s="392"/>
      <c r="AD59" s="392"/>
      <c r="AE59" s="392"/>
      <c r="AF59" s="392"/>
      <c r="AG59" s="392"/>
      <c r="AH59" s="392"/>
      <c r="AI59" s="392"/>
      <c r="AJ59" s="392"/>
      <c r="AK59" s="392"/>
      <c r="AL59" s="392"/>
      <c r="AM59" s="392"/>
      <c r="AN59" s="392"/>
      <c r="AO59" s="392"/>
      <c r="AP59" s="392"/>
      <c r="AQ59" s="392"/>
      <c r="AR59" s="392"/>
      <c r="AS59" s="392"/>
      <c r="AT59" s="392"/>
      <c r="AU59" s="392"/>
      <c r="AV59" s="393"/>
    </row>
    <row r="60" spans="1:48" ht="8.1" customHeight="1" thickBot="1">
      <c r="A60" s="390"/>
      <c r="B60" s="389"/>
      <c r="C60" s="389"/>
      <c r="D60" s="389"/>
      <c r="E60" s="389"/>
      <c r="F60" s="389"/>
      <c r="G60" s="389"/>
      <c r="H60" s="389"/>
      <c r="I60" s="389"/>
      <c r="J60" s="389"/>
      <c r="K60" s="389"/>
      <c r="L60" s="389"/>
      <c r="M60" s="389"/>
      <c r="N60" s="389"/>
      <c r="O60" s="389"/>
      <c r="P60" s="389"/>
      <c r="Q60" s="389"/>
      <c r="R60" s="389"/>
      <c r="S60" s="389"/>
      <c r="T60" s="389"/>
      <c r="U60" s="573" t="s">
        <v>576</v>
      </c>
      <c r="V60" s="573"/>
      <c r="W60" s="573"/>
      <c r="X60" s="573"/>
      <c r="Y60" s="573"/>
      <c r="Z60" s="573"/>
      <c r="AA60" s="573"/>
      <c r="AB60" s="574" t="str">
        <f>IF(交付申請書!M15="","",交付申請書!M15)</f>
        <v/>
      </c>
      <c r="AC60" s="574"/>
      <c r="AD60" s="574"/>
      <c r="AE60" s="574"/>
      <c r="AF60" s="574"/>
      <c r="AG60" s="574"/>
      <c r="AH60" s="574"/>
      <c r="AI60" s="574"/>
      <c r="AJ60" s="574"/>
      <c r="AK60" s="574"/>
      <c r="AL60" s="574"/>
      <c r="AM60" s="574"/>
      <c r="AN60" s="574"/>
      <c r="AO60" s="574"/>
      <c r="AP60" s="574"/>
      <c r="AQ60" s="574"/>
      <c r="AR60" s="574"/>
      <c r="AS60" s="574"/>
      <c r="AT60" s="574"/>
      <c r="AU60" s="574"/>
      <c r="AV60" s="575"/>
    </row>
    <row r="61" spans="1:48" ht="8.1" customHeight="1">
      <c r="A61" s="578" t="s">
        <v>65</v>
      </c>
      <c r="B61" s="579"/>
      <c r="C61" s="582" t="s">
        <v>577</v>
      </c>
      <c r="D61" s="582"/>
      <c r="E61" s="582"/>
      <c r="F61" s="582"/>
      <c r="G61" s="582"/>
      <c r="H61" s="582"/>
      <c r="I61" s="582"/>
      <c r="J61" s="582"/>
      <c r="K61" s="582"/>
      <c r="L61" s="582"/>
      <c r="M61" s="582"/>
      <c r="N61" s="582"/>
      <c r="O61" s="582"/>
      <c r="P61" s="582"/>
      <c r="Q61" s="582"/>
      <c r="R61" s="582"/>
      <c r="S61" s="582"/>
      <c r="T61" s="583"/>
      <c r="U61" s="573"/>
      <c r="V61" s="573"/>
      <c r="W61" s="573"/>
      <c r="X61" s="573"/>
      <c r="Y61" s="573"/>
      <c r="Z61" s="573"/>
      <c r="AA61" s="573"/>
      <c r="AB61" s="574"/>
      <c r="AC61" s="574"/>
      <c r="AD61" s="574"/>
      <c r="AE61" s="574"/>
      <c r="AF61" s="574"/>
      <c r="AG61" s="574"/>
      <c r="AH61" s="574"/>
      <c r="AI61" s="574"/>
      <c r="AJ61" s="574"/>
      <c r="AK61" s="574"/>
      <c r="AL61" s="574"/>
      <c r="AM61" s="574"/>
      <c r="AN61" s="574"/>
      <c r="AO61" s="574"/>
      <c r="AP61" s="574"/>
      <c r="AQ61" s="574"/>
      <c r="AR61" s="574"/>
      <c r="AS61" s="574"/>
      <c r="AT61" s="574"/>
      <c r="AU61" s="574"/>
      <c r="AV61" s="575"/>
    </row>
    <row r="62" spans="1:48" ht="8.1" customHeight="1">
      <c r="A62" s="580"/>
      <c r="B62" s="581"/>
      <c r="C62" s="584"/>
      <c r="D62" s="584"/>
      <c r="E62" s="584"/>
      <c r="F62" s="584"/>
      <c r="G62" s="584"/>
      <c r="H62" s="584"/>
      <c r="I62" s="584"/>
      <c r="J62" s="584"/>
      <c r="K62" s="584"/>
      <c r="L62" s="584"/>
      <c r="M62" s="584"/>
      <c r="N62" s="584"/>
      <c r="O62" s="584"/>
      <c r="P62" s="584"/>
      <c r="Q62" s="584"/>
      <c r="R62" s="584"/>
      <c r="S62" s="584"/>
      <c r="T62" s="585"/>
      <c r="U62" s="573"/>
      <c r="V62" s="573"/>
      <c r="W62" s="573"/>
      <c r="X62" s="573"/>
      <c r="Y62" s="573"/>
      <c r="Z62" s="573"/>
      <c r="AA62" s="573"/>
      <c r="AB62" s="576"/>
      <c r="AC62" s="576"/>
      <c r="AD62" s="576"/>
      <c r="AE62" s="576"/>
      <c r="AF62" s="576"/>
      <c r="AG62" s="576"/>
      <c r="AH62" s="576"/>
      <c r="AI62" s="576"/>
      <c r="AJ62" s="576"/>
      <c r="AK62" s="576"/>
      <c r="AL62" s="576"/>
      <c r="AM62" s="576"/>
      <c r="AN62" s="576"/>
      <c r="AO62" s="576"/>
      <c r="AP62" s="576"/>
      <c r="AQ62" s="576"/>
      <c r="AR62" s="576"/>
      <c r="AS62" s="576"/>
      <c r="AT62" s="576"/>
      <c r="AU62" s="576"/>
      <c r="AV62" s="577"/>
    </row>
    <row r="63" spans="1:48" ht="8.1" customHeight="1">
      <c r="A63" s="580"/>
      <c r="B63" s="581"/>
      <c r="C63" s="584"/>
      <c r="D63" s="584"/>
      <c r="E63" s="584"/>
      <c r="F63" s="584"/>
      <c r="G63" s="584"/>
      <c r="H63" s="584"/>
      <c r="I63" s="584"/>
      <c r="J63" s="584"/>
      <c r="K63" s="584"/>
      <c r="L63" s="584"/>
      <c r="M63" s="584"/>
      <c r="N63" s="584"/>
      <c r="O63" s="584"/>
      <c r="P63" s="584"/>
      <c r="Q63" s="584"/>
      <c r="R63" s="584"/>
      <c r="S63" s="584"/>
      <c r="T63" s="585"/>
      <c r="U63" s="389"/>
      <c r="V63" s="389"/>
      <c r="W63" s="389"/>
      <c r="X63" s="389"/>
      <c r="Y63" s="389"/>
      <c r="Z63" s="389"/>
      <c r="AA63" s="389"/>
      <c r="AB63" s="392"/>
      <c r="AC63" s="392"/>
      <c r="AD63" s="392"/>
      <c r="AE63" s="392"/>
      <c r="AF63" s="392"/>
      <c r="AG63" s="392"/>
      <c r="AH63" s="392"/>
      <c r="AI63" s="392"/>
      <c r="AJ63" s="392"/>
      <c r="AK63" s="392"/>
      <c r="AL63" s="392"/>
      <c r="AM63" s="392"/>
      <c r="AN63" s="392"/>
      <c r="AO63" s="392"/>
      <c r="AP63" s="392"/>
      <c r="AQ63" s="392"/>
      <c r="AR63" s="392"/>
      <c r="AS63" s="392"/>
      <c r="AT63" s="392"/>
      <c r="AU63" s="392"/>
      <c r="AV63" s="393"/>
    </row>
    <row r="64" spans="1:48" ht="8.1" customHeight="1">
      <c r="A64" s="394"/>
      <c r="B64" s="392"/>
      <c r="C64" s="392"/>
      <c r="D64" s="392"/>
      <c r="E64" s="392"/>
      <c r="F64" s="392"/>
      <c r="G64" s="392"/>
      <c r="H64" s="392"/>
      <c r="I64" s="392"/>
      <c r="J64" s="392"/>
      <c r="K64" s="392"/>
      <c r="L64" s="392"/>
      <c r="M64" s="392"/>
      <c r="N64" s="392"/>
      <c r="O64" s="392"/>
      <c r="P64" s="392"/>
      <c r="Q64" s="392"/>
      <c r="R64" s="392"/>
      <c r="S64" s="392"/>
      <c r="T64" s="393"/>
      <c r="U64" s="586" t="s">
        <v>578</v>
      </c>
      <c r="V64" s="586"/>
      <c r="W64" s="586"/>
      <c r="X64" s="586"/>
      <c r="Y64" s="586"/>
      <c r="Z64" s="586"/>
      <c r="AA64" s="586"/>
      <c r="AB64" s="574" t="str">
        <f>IF(交付申請書!M16="","",交付申請書!M16)</f>
        <v/>
      </c>
      <c r="AC64" s="574"/>
      <c r="AD64" s="574"/>
      <c r="AE64" s="574"/>
      <c r="AF64" s="574"/>
      <c r="AG64" s="574"/>
      <c r="AH64" s="574"/>
      <c r="AI64" s="574"/>
      <c r="AJ64" s="574"/>
      <c r="AK64" s="574"/>
      <c r="AL64" s="574"/>
      <c r="AM64" s="574"/>
      <c r="AN64" s="574"/>
      <c r="AO64" s="574"/>
      <c r="AP64" s="574"/>
      <c r="AQ64" s="574"/>
      <c r="AR64" s="574"/>
      <c r="AS64" s="574"/>
      <c r="AT64" s="574"/>
      <c r="AU64" s="574"/>
      <c r="AV64" s="575"/>
    </row>
    <row r="65" spans="1:55" ht="8.1" customHeight="1">
      <c r="A65" s="394"/>
      <c r="B65" s="392"/>
      <c r="C65" s="392"/>
      <c r="D65" s="392"/>
      <c r="E65" s="392"/>
      <c r="F65" s="392"/>
      <c r="G65" s="392"/>
      <c r="H65" s="392"/>
      <c r="I65" s="392"/>
      <c r="J65" s="392"/>
      <c r="K65" s="392"/>
      <c r="L65" s="392"/>
      <c r="M65" s="392"/>
      <c r="N65" s="392"/>
      <c r="O65" s="392"/>
      <c r="P65" s="392"/>
      <c r="Q65" s="392"/>
      <c r="R65" s="392"/>
      <c r="S65" s="392"/>
      <c r="T65" s="393"/>
      <c r="U65" s="586"/>
      <c r="V65" s="586"/>
      <c r="W65" s="586"/>
      <c r="X65" s="586"/>
      <c r="Y65" s="586"/>
      <c r="Z65" s="586"/>
      <c r="AA65" s="586"/>
      <c r="AB65" s="574"/>
      <c r="AC65" s="574"/>
      <c r="AD65" s="574"/>
      <c r="AE65" s="574"/>
      <c r="AF65" s="574"/>
      <c r="AG65" s="574"/>
      <c r="AH65" s="574"/>
      <c r="AI65" s="574"/>
      <c r="AJ65" s="574"/>
      <c r="AK65" s="574"/>
      <c r="AL65" s="574"/>
      <c r="AM65" s="574"/>
      <c r="AN65" s="574"/>
      <c r="AO65" s="574"/>
      <c r="AP65" s="574"/>
      <c r="AQ65" s="574"/>
      <c r="AR65" s="574"/>
      <c r="AS65" s="574"/>
      <c r="AT65" s="574"/>
      <c r="AU65" s="574"/>
      <c r="AV65" s="575"/>
    </row>
    <row r="66" spans="1:55" ht="8.1" customHeight="1" thickBot="1">
      <c r="A66" s="394"/>
      <c r="B66" s="392"/>
      <c r="C66" s="392"/>
      <c r="D66" s="392"/>
      <c r="E66" s="392"/>
      <c r="F66" s="392"/>
      <c r="G66" s="392"/>
      <c r="H66" s="392"/>
      <c r="I66" s="392"/>
      <c r="J66" s="392"/>
      <c r="K66" s="392"/>
      <c r="L66" s="392"/>
      <c r="M66" s="392"/>
      <c r="N66" s="392"/>
      <c r="O66" s="392"/>
      <c r="P66" s="392"/>
      <c r="Q66" s="392"/>
      <c r="R66" s="392"/>
      <c r="S66" s="392"/>
      <c r="T66" s="393"/>
      <c r="U66" s="586"/>
      <c r="V66" s="586"/>
      <c r="W66" s="586"/>
      <c r="X66" s="586"/>
      <c r="Y66" s="586"/>
      <c r="Z66" s="586"/>
      <c r="AA66" s="586"/>
      <c r="AB66" s="576"/>
      <c r="AC66" s="576"/>
      <c r="AD66" s="576"/>
      <c r="AE66" s="576"/>
      <c r="AF66" s="576"/>
      <c r="AG66" s="576"/>
      <c r="AH66" s="576"/>
      <c r="AI66" s="576"/>
      <c r="AJ66" s="576"/>
      <c r="AK66" s="576"/>
      <c r="AL66" s="576"/>
      <c r="AM66" s="576"/>
      <c r="AN66" s="576"/>
      <c r="AO66" s="576"/>
      <c r="AP66" s="576"/>
      <c r="AQ66" s="576"/>
      <c r="AR66" s="576"/>
      <c r="AS66" s="576"/>
      <c r="AT66" s="576"/>
      <c r="AU66" s="576"/>
      <c r="AV66" s="577"/>
    </row>
    <row r="67" spans="1:55" ht="8.1" customHeight="1">
      <c r="A67" s="587" t="s">
        <v>579</v>
      </c>
      <c r="B67" s="588"/>
      <c r="C67" s="588"/>
      <c r="D67" s="588"/>
      <c r="E67" s="588"/>
      <c r="F67" s="588"/>
      <c r="G67" s="588"/>
      <c r="H67" s="588"/>
      <c r="I67" s="588"/>
      <c r="J67" s="588"/>
      <c r="K67" s="588"/>
      <c r="L67" s="588"/>
      <c r="M67" s="593"/>
      <c r="N67" s="593"/>
      <c r="O67" s="593"/>
      <c r="P67" s="593"/>
      <c r="Q67" s="593"/>
      <c r="R67" s="593"/>
      <c r="S67" s="593"/>
      <c r="T67" s="596"/>
      <c r="U67" s="389"/>
      <c r="V67" s="389"/>
      <c r="W67" s="389"/>
      <c r="X67" s="389"/>
      <c r="Y67" s="389"/>
      <c r="Z67" s="389"/>
      <c r="AA67" s="389"/>
      <c r="AB67" s="392"/>
      <c r="AC67" s="392"/>
      <c r="AD67" s="392"/>
      <c r="AE67" s="392"/>
      <c r="AF67" s="392"/>
      <c r="AG67" s="392"/>
      <c r="AH67" s="392"/>
      <c r="AI67" s="392"/>
      <c r="AJ67" s="392"/>
      <c r="AK67" s="392"/>
      <c r="AL67" s="392"/>
      <c r="AM67" s="392"/>
      <c r="AN67" s="392"/>
      <c r="AO67" s="392"/>
      <c r="AP67" s="392"/>
      <c r="AQ67" s="392"/>
      <c r="AR67" s="392"/>
      <c r="AS67" s="392"/>
      <c r="AT67" s="392"/>
      <c r="AU67" s="392"/>
      <c r="AV67" s="393"/>
    </row>
    <row r="68" spans="1:55" ht="8.1" customHeight="1">
      <c r="A68" s="589"/>
      <c r="B68" s="590"/>
      <c r="C68" s="590"/>
      <c r="D68" s="590"/>
      <c r="E68" s="590"/>
      <c r="F68" s="590"/>
      <c r="G68" s="590"/>
      <c r="H68" s="590"/>
      <c r="I68" s="590"/>
      <c r="J68" s="590"/>
      <c r="K68" s="590"/>
      <c r="L68" s="590"/>
      <c r="M68" s="594"/>
      <c r="N68" s="594"/>
      <c r="O68" s="594"/>
      <c r="P68" s="594"/>
      <c r="Q68" s="594"/>
      <c r="R68" s="594"/>
      <c r="S68" s="594"/>
      <c r="T68" s="597"/>
      <c r="U68" s="573" t="s">
        <v>580</v>
      </c>
      <c r="V68" s="573"/>
      <c r="W68" s="573"/>
      <c r="X68" s="573"/>
      <c r="Y68" s="573"/>
      <c r="Z68" s="573"/>
      <c r="AA68" s="573"/>
      <c r="AB68" s="600"/>
      <c r="AC68" s="600"/>
      <c r="AD68" s="600"/>
      <c r="AE68" s="600"/>
      <c r="AF68" s="600"/>
      <c r="AG68" s="600"/>
      <c r="AH68" s="602" t="s">
        <v>871</v>
      </c>
      <c r="AI68" s="600"/>
      <c r="AJ68" s="600"/>
      <c r="AK68" s="600"/>
      <c r="AL68" s="600"/>
      <c r="AM68" s="600"/>
      <c r="AN68" s="602" t="s">
        <v>872</v>
      </c>
      <c r="AO68" s="600"/>
      <c r="AP68" s="600"/>
      <c r="AQ68" s="600"/>
      <c r="AR68" s="600"/>
      <c r="AS68" s="600"/>
      <c r="AT68" s="600"/>
      <c r="AU68" s="600"/>
      <c r="AV68" s="604"/>
    </row>
    <row r="69" spans="1:55" ht="8.1" customHeight="1">
      <c r="A69" s="589"/>
      <c r="B69" s="590"/>
      <c r="C69" s="590"/>
      <c r="D69" s="590"/>
      <c r="E69" s="590"/>
      <c r="F69" s="590"/>
      <c r="G69" s="590"/>
      <c r="H69" s="590"/>
      <c r="I69" s="590"/>
      <c r="J69" s="590"/>
      <c r="K69" s="590"/>
      <c r="L69" s="590"/>
      <c r="M69" s="594"/>
      <c r="N69" s="594"/>
      <c r="O69" s="594"/>
      <c r="P69" s="594"/>
      <c r="Q69" s="594"/>
      <c r="R69" s="594"/>
      <c r="S69" s="594"/>
      <c r="T69" s="597"/>
      <c r="U69" s="573"/>
      <c r="V69" s="573"/>
      <c r="W69" s="573"/>
      <c r="X69" s="573"/>
      <c r="Y69" s="573"/>
      <c r="Z69" s="573"/>
      <c r="AA69" s="573"/>
      <c r="AB69" s="600"/>
      <c r="AC69" s="600"/>
      <c r="AD69" s="600"/>
      <c r="AE69" s="600"/>
      <c r="AF69" s="600"/>
      <c r="AG69" s="600"/>
      <c r="AH69" s="602"/>
      <c r="AI69" s="600"/>
      <c r="AJ69" s="600"/>
      <c r="AK69" s="600"/>
      <c r="AL69" s="600"/>
      <c r="AM69" s="600"/>
      <c r="AN69" s="602"/>
      <c r="AO69" s="600"/>
      <c r="AP69" s="600"/>
      <c r="AQ69" s="600"/>
      <c r="AR69" s="600"/>
      <c r="AS69" s="600"/>
      <c r="AT69" s="600"/>
      <c r="AU69" s="600"/>
      <c r="AV69" s="604"/>
    </row>
    <row r="70" spans="1:55" ht="8.1" customHeight="1" thickBot="1">
      <c r="A70" s="591"/>
      <c r="B70" s="592"/>
      <c r="C70" s="592"/>
      <c r="D70" s="592"/>
      <c r="E70" s="592"/>
      <c r="F70" s="592"/>
      <c r="G70" s="592"/>
      <c r="H70" s="592"/>
      <c r="I70" s="592"/>
      <c r="J70" s="592"/>
      <c r="K70" s="592"/>
      <c r="L70" s="592"/>
      <c r="M70" s="595"/>
      <c r="N70" s="595"/>
      <c r="O70" s="595"/>
      <c r="P70" s="595"/>
      <c r="Q70" s="595"/>
      <c r="R70" s="595"/>
      <c r="S70" s="595"/>
      <c r="T70" s="598"/>
      <c r="U70" s="599"/>
      <c r="V70" s="599"/>
      <c r="W70" s="599"/>
      <c r="X70" s="599"/>
      <c r="Y70" s="599"/>
      <c r="Z70" s="599"/>
      <c r="AA70" s="599"/>
      <c r="AB70" s="601"/>
      <c r="AC70" s="601"/>
      <c r="AD70" s="601"/>
      <c r="AE70" s="601"/>
      <c r="AF70" s="601"/>
      <c r="AG70" s="601"/>
      <c r="AH70" s="603"/>
      <c r="AI70" s="601"/>
      <c r="AJ70" s="601"/>
      <c r="AK70" s="601"/>
      <c r="AL70" s="601"/>
      <c r="AM70" s="601"/>
      <c r="AN70" s="603"/>
      <c r="AO70" s="601"/>
      <c r="AP70" s="601"/>
      <c r="AQ70" s="601"/>
      <c r="AR70" s="601"/>
      <c r="AS70" s="601"/>
      <c r="AT70" s="601"/>
      <c r="AU70" s="601"/>
      <c r="AV70" s="605"/>
    </row>
    <row r="71" spans="1:55" ht="8.1" customHeight="1">
      <c r="A71" s="395"/>
      <c r="B71" s="396"/>
      <c r="C71" s="396"/>
      <c r="D71" s="396"/>
      <c r="E71" s="396"/>
      <c r="F71" s="396"/>
      <c r="G71" s="396"/>
      <c r="H71" s="396"/>
      <c r="I71" s="396"/>
      <c r="J71" s="396"/>
      <c r="K71" s="396"/>
      <c r="L71" s="396"/>
      <c r="M71" s="396"/>
      <c r="N71" s="397"/>
      <c r="O71" s="397"/>
      <c r="P71" s="397"/>
      <c r="Q71" s="397"/>
      <c r="R71" s="619" t="s">
        <v>581</v>
      </c>
      <c r="S71" s="620"/>
      <c r="T71" s="623" t="s">
        <v>582</v>
      </c>
      <c r="U71" s="593"/>
      <c r="V71" s="593"/>
      <c r="W71" s="593"/>
      <c r="X71" s="593"/>
      <c r="Y71" s="593"/>
      <c r="Z71" s="593"/>
      <c r="AA71" s="593"/>
      <c r="AB71" s="593"/>
      <c r="AC71" s="593"/>
      <c r="AD71" s="593"/>
      <c r="AE71" s="593"/>
      <c r="AF71" s="593"/>
      <c r="AG71" s="593"/>
      <c r="AH71" s="593"/>
      <c r="AI71" s="593"/>
      <c r="AJ71" s="593"/>
      <c r="AK71" s="593"/>
      <c r="AL71" s="593"/>
      <c r="AM71" s="593"/>
      <c r="AN71" s="593"/>
      <c r="AO71" s="593"/>
      <c r="AP71" s="593"/>
      <c r="AQ71" s="593"/>
      <c r="AR71" s="593"/>
      <c r="AS71" s="593"/>
      <c r="AT71" s="593"/>
      <c r="AU71" s="593"/>
      <c r="AV71" s="596"/>
    </row>
    <row r="72" spans="1:55" ht="8.1" customHeight="1">
      <c r="A72" s="390"/>
      <c r="B72" s="389"/>
      <c r="C72" s="389"/>
      <c r="D72" s="389"/>
      <c r="E72" s="389"/>
      <c r="F72" s="389"/>
      <c r="G72" s="389"/>
      <c r="H72" s="389"/>
      <c r="I72" s="389"/>
      <c r="J72" s="389"/>
      <c r="K72" s="389"/>
      <c r="L72" s="389"/>
      <c r="M72" s="625" t="s">
        <v>583</v>
      </c>
      <c r="N72" s="625"/>
      <c r="O72" s="625"/>
      <c r="P72" s="625"/>
      <c r="Q72" s="625"/>
      <c r="R72" s="621"/>
      <c r="S72" s="622"/>
      <c r="T72" s="624"/>
      <c r="U72" s="594"/>
      <c r="V72" s="594"/>
      <c r="W72" s="594"/>
      <c r="X72" s="594"/>
      <c r="Y72" s="594"/>
      <c r="Z72" s="594"/>
      <c r="AA72" s="594"/>
      <c r="AB72" s="594"/>
      <c r="AC72" s="594"/>
      <c r="AD72" s="594"/>
      <c r="AE72" s="594"/>
      <c r="AF72" s="594"/>
      <c r="AG72" s="594"/>
      <c r="AH72" s="594"/>
      <c r="AI72" s="594"/>
      <c r="AJ72" s="594"/>
      <c r="AK72" s="594"/>
      <c r="AL72" s="594"/>
      <c r="AM72" s="594"/>
      <c r="AN72" s="594"/>
      <c r="AO72" s="594"/>
      <c r="AP72" s="594"/>
      <c r="AQ72" s="594"/>
      <c r="AR72" s="594"/>
      <c r="AS72" s="594"/>
      <c r="AT72" s="594"/>
      <c r="AU72" s="594"/>
      <c r="AV72" s="597"/>
    </row>
    <row r="73" spans="1:55" ht="8.1" customHeight="1">
      <c r="A73" s="580" t="s">
        <v>65</v>
      </c>
      <c r="B73" s="581"/>
      <c r="C73" s="638" t="s">
        <v>873</v>
      </c>
      <c r="D73" s="638"/>
      <c r="E73" s="638"/>
      <c r="F73" s="638"/>
      <c r="G73" s="638"/>
      <c r="H73" s="638"/>
      <c r="I73" s="638"/>
      <c r="J73" s="638"/>
      <c r="K73" s="638"/>
      <c r="L73" s="638"/>
      <c r="M73" s="625"/>
      <c r="N73" s="625"/>
      <c r="O73" s="625"/>
      <c r="P73" s="625"/>
      <c r="Q73" s="625"/>
      <c r="R73" s="621"/>
      <c r="S73" s="622"/>
      <c r="T73" s="624"/>
      <c r="U73" s="594"/>
      <c r="V73" s="594"/>
      <c r="W73" s="594"/>
      <c r="X73" s="594"/>
      <c r="Y73" s="594"/>
      <c r="Z73" s="594"/>
      <c r="AA73" s="594"/>
      <c r="AB73" s="594"/>
      <c r="AC73" s="594"/>
      <c r="AD73" s="594"/>
      <c r="AE73" s="594"/>
      <c r="AF73" s="594"/>
      <c r="AG73" s="594"/>
      <c r="AH73" s="594"/>
      <c r="AI73" s="594"/>
      <c r="AJ73" s="594"/>
      <c r="AK73" s="594"/>
      <c r="AL73" s="594"/>
      <c r="AM73" s="594"/>
      <c r="AN73" s="594"/>
      <c r="AO73" s="594"/>
      <c r="AP73" s="594"/>
      <c r="AQ73" s="594"/>
      <c r="AR73" s="594"/>
      <c r="AS73" s="594"/>
      <c r="AT73" s="594"/>
      <c r="AU73" s="594"/>
      <c r="AV73" s="597"/>
    </row>
    <row r="74" spans="1:55" ht="8.1" customHeight="1">
      <c r="A74" s="580"/>
      <c r="B74" s="581"/>
      <c r="C74" s="638"/>
      <c r="D74" s="638"/>
      <c r="E74" s="638"/>
      <c r="F74" s="638"/>
      <c r="G74" s="638"/>
      <c r="H74" s="638"/>
      <c r="I74" s="638"/>
      <c r="J74" s="638"/>
      <c r="K74" s="638"/>
      <c r="L74" s="638"/>
      <c r="M74" s="625"/>
      <c r="N74" s="625"/>
      <c r="O74" s="625"/>
      <c r="P74" s="625"/>
      <c r="Q74" s="625"/>
      <c r="R74" s="621"/>
      <c r="S74" s="622"/>
      <c r="T74" s="624"/>
      <c r="U74" s="594"/>
      <c r="V74" s="594"/>
      <c r="W74" s="594"/>
      <c r="X74" s="594"/>
      <c r="Y74" s="594"/>
      <c r="Z74" s="594"/>
      <c r="AA74" s="594"/>
      <c r="AB74" s="594"/>
      <c r="AC74" s="594"/>
      <c r="AD74" s="594"/>
      <c r="AE74" s="594"/>
      <c r="AF74" s="594"/>
      <c r="AG74" s="594"/>
      <c r="AH74" s="594"/>
      <c r="AI74" s="594"/>
      <c r="AJ74" s="594"/>
      <c r="AK74" s="594"/>
      <c r="AL74" s="594"/>
      <c r="AM74" s="594"/>
      <c r="AN74" s="594"/>
      <c r="AO74" s="594"/>
      <c r="AP74" s="594"/>
      <c r="AQ74" s="594"/>
      <c r="AR74" s="594"/>
      <c r="AS74" s="594"/>
      <c r="AT74" s="594"/>
      <c r="AU74" s="594"/>
      <c r="AV74" s="597"/>
    </row>
    <row r="75" spans="1:55" ht="8.1" customHeight="1">
      <c r="A75" s="580"/>
      <c r="B75" s="581"/>
      <c r="C75" s="638"/>
      <c r="D75" s="638"/>
      <c r="E75" s="638"/>
      <c r="F75" s="638"/>
      <c r="G75" s="638"/>
      <c r="H75" s="638"/>
      <c r="I75" s="638"/>
      <c r="J75" s="638"/>
      <c r="K75" s="638"/>
      <c r="L75" s="638"/>
      <c r="M75" s="625"/>
      <c r="N75" s="625"/>
      <c r="O75" s="625"/>
      <c r="P75" s="625"/>
      <c r="Q75" s="625"/>
      <c r="R75" s="621"/>
      <c r="S75" s="622"/>
      <c r="T75" s="626">
        <v>1</v>
      </c>
      <c r="U75" s="627"/>
      <c r="V75" s="628" t="s">
        <v>584</v>
      </c>
      <c r="W75" s="628"/>
      <c r="X75" s="629"/>
      <c r="Y75" s="630" t="s">
        <v>585</v>
      </c>
      <c r="Z75" s="534"/>
      <c r="AA75" s="631"/>
      <c r="AB75" s="636"/>
      <c r="AC75" s="636"/>
      <c r="AD75" s="636"/>
      <c r="AE75" s="636"/>
      <c r="AF75" s="636"/>
      <c r="AG75" s="636"/>
      <c r="AH75" s="636"/>
      <c r="AI75" s="636"/>
      <c r="AJ75" s="636"/>
      <c r="AK75" s="636"/>
      <c r="AL75" s="636"/>
      <c r="AM75" s="636"/>
      <c r="AN75" s="636"/>
      <c r="AO75" s="636"/>
      <c r="AP75" s="636"/>
      <c r="AQ75" s="636"/>
      <c r="AR75" s="636"/>
      <c r="AS75" s="636"/>
      <c r="AT75" s="636"/>
      <c r="AU75" s="636"/>
      <c r="AV75" s="640"/>
    </row>
    <row r="76" spans="1:55" ht="8.1" customHeight="1">
      <c r="A76" s="390"/>
      <c r="B76" s="389"/>
      <c r="C76" s="398"/>
      <c r="D76" s="398"/>
      <c r="E76" s="398"/>
      <c r="F76" s="398"/>
      <c r="G76" s="398"/>
      <c r="H76" s="398"/>
      <c r="I76" s="398"/>
      <c r="J76" s="398"/>
      <c r="K76" s="398"/>
      <c r="L76" s="389"/>
      <c r="M76" s="625"/>
      <c r="N76" s="625"/>
      <c r="O76" s="625"/>
      <c r="P76" s="625"/>
      <c r="Q76" s="625"/>
      <c r="R76" s="621"/>
      <c r="S76" s="622"/>
      <c r="T76" s="607"/>
      <c r="U76" s="608"/>
      <c r="V76" s="611"/>
      <c r="W76" s="611"/>
      <c r="X76" s="612"/>
      <c r="Y76" s="632"/>
      <c r="Z76" s="516"/>
      <c r="AA76" s="633"/>
      <c r="AB76" s="636"/>
      <c r="AC76" s="636"/>
      <c r="AD76" s="636"/>
      <c r="AE76" s="636"/>
      <c r="AF76" s="636"/>
      <c r="AG76" s="636"/>
      <c r="AH76" s="636"/>
      <c r="AI76" s="636"/>
      <c r="AJ76" s="636"/>
      <c r="AK76" s="636"/>
      <c r="AL76" s="636"/>
      <c r="AM76" s="636"/>
      <c r="AN76" s="636"/>
      <c r="AO76" s="636"/>
      <c r="AP76" s="636"/>
      <c r="AQ76" s="636"/>
      <c r="AR76" s="636"/>
      <c r="AS76" s="636"/>
      <c r="AT76" s="636"/>
      <c r="AU76" s="636"/>
      <c r="AV76" s="640"/>
    </row>
    <row r="77" spans="1:55" ht="8.1" customHeight="1">
      <c r="A77" s="580" t="s">
        <v>65</v>
      </c>
      <c r="B77" s="581"/>
      <c r="C77" s="606" t="s">
        <v>586</v>
      </c>
      <c r="D77" s="606"/>
      <c r="E77" s="606"/>
      <c r="F77" s="606"/>
      <c r="G77" s="606"/>
      <c r="H77" s="606"/>
      <c r="I77" s="606"/>
      <c r="J77" s="606"/>
      <c r="K77" s="606"/>
      <c r="L77" s="398"/>
      <c r="M77" s="625"/>
      <c r="N77" s="625"/>
      <c r="O77" s="625"/>
      <c r="P77" s="625"/>
      <c r="Q77" s="625"/>
      <c r="R77" s="621"/>
      <c r="S77" s="622"/>
      <c r="T77" s="607"/>
      <c r="U77" s="608"/>
      <c r="V77" s="611"/>
      <c r="W77" s="611"/>
      <c r="X77" s="612"/>
      <c r="Y77" s="632"/>
      <c r="Z77" s="516"/>
      <c r="AA77" s="633"/>
      <c r="AB77" s="636"/>
      <c r="AC77" s="636"/>
      <c r="AD77" s="636"/>
      <c r="AE77" s="636"/>
      <c r="AF77" s="636"/>
      <c r="AG77" s="636"/>
      <c r="AH77" s="636"/>
      <c r="AI77" s="636"/>
      <c r="AJ77" s="636"/>
      <c r="AK77" s="636"/>
      <c r="AL77" s="636"/>
      <c r="AM77" s="636"/>
      <c r="AN77" s="636"/>
      <c r="AO77" s="636"/>
      <c r="AP77" s="636"/>
      <c r="AQ77" s="636"/>
      <c r="AR77" s="636"/>
      <c r="AS77" s="636"/>
      <c r="AT77" s="636"/>
      <c r="AU77" s="636"/>
      <c r="AV77" s="640"/>
    </row>
    <row r="78" spans="1:55" ht="8.1" customHeight="1">
      <c r="A78" s="580"/>
      <c r="B78" s="581"/>
      <c r="C78" s="606"/>
      <c r="D78" s="606"/>
      <c r="E78" s="606"/>
      <c r="F78" s="606"/>
      <c r="G78" s="606"/>
      <c r="H78" s="606"/>
      <c r="I78" s="606"/>
      <c r="J78" s="606"/>
      <c r="K78" s="606"/>
      <c r="L78" s="398"/>
      <c r="M78" s="625"/>
      <c r="N78" s="625"/>
      <c r="O78" s="625"/>
      <c r="P78" s="625"/>
      <c r="Q78" s="625"/>
      <c r="R78" s="621"/>
      <c r="S78" s="622"/>
      <c r="T78" s="424"/>
      <c r="U78" s="424"/>
      <c r="V78" s="411"/>
      <c r="W78" s="411"/>
      <c r="X78" s="416"/>
      <c r="Y78" s="632"/>
      <c r="Z78" s="516"/>
      <c r="AA78" s="633"/>
      <c r="AB78" s="636"/>
      <c r="AC78" s="636"/>
      <c r="AD78" s="636"/>
      <c r="AE78" s="636"/>
      <c r="AF78" s="636"/>
      <c r="AG78" s="636"/>
      <c r="AH78" s="636"/>
      <c r="AI78" s="636"/>
      <c r="AJ78" s="636"/>
      <c r="AK78" s="636"/>
      <c r="AL78" s="636"/>
      <c r="AM78" s="636"/>
      <c r="AN78" s="636"/>
      <c r="AO78" s="636"/>
      <c r="AP78" s="636"/>
      <c r="AQ78" s="636"/>
      <c r="AR78" s="636"/>
      <c r="AS78" s="636"/>
      <c r="AT78" s="636"/>
      <c r="AU78" s="636"/>
      <c r="AV78" s="640"/>
      <c r="BC78" s="399"/>
    </row>
    <row r="79" spans="1:55" ht="8.1" customHeight="1">
      <c r="A79" s="580"/>
      <c r="B79" s="581"/>
      <c r="C79" s="606"/>
      <c r="D79" s="606"/>
      <c r="E79" s="606"/>
      <c r="F79" s="606"/>
      <c r="G79" s="606"/>
      <c r="H79" s="606"/>
      <c r="I79" s="606"/>
      <c r="J79" s="606"/>
      <c r="K79" s="606"/>
      <c r="L79" s="398"/>
      <c r="M79" s="625"/>
      <c r="N79" s="625"/>
      <c r="O79" s="625"/>
      <c r="P79" s="625"/>
      <c r="Q79" s="625"/>
      <c r="R79" s="621"/>
      <c r="S79" s="622"/>
      <c r="T79" s="607">
        <v>2</v>
      </c>
      <c r="U79" s="608"/>
      <c r="V79" s="611" t="s">
        <v>587</v>
      </c>
      <c r="W79" s="611"/>
      <c r="X79" s="612"/>
      <c r="Y79" s="632"/>
      <c r="Z79" s="516"/>
      <c r="AA79" s="633"/>
      <c r="AB79" s="636"/>
      <c r="AC79" s="636"/>
      <c r="AD79" s="636"/>
      <c r="AE79" s="636"/>
      <c r="AF79" s="636"/>
      <c r="AG79" s="636"/>
      <c r="AH79" s="636"/>
      <c r="AI79" s="636"/>
      <c r="AJ79" s="636"/>
      <c r="AK79" s="636"/>
      <c r="AL79" s="636"/>
      <c r="AM79" s="636"/>
      <c r="AN79" s="636"/>
      <c r="AO79" s="636"/>
      <c r="AP79" s="636"/>
      <c r="AQ79" s="636"/>
      <c r="AR79" s="636"/>
      <c r="AS79" s="636"/>
      <c r="AT79" s="636"/>
      <c r="AU79" s="636"/>
      <c r="AV79" s="640"/>
      <c r="BC79" s="399"/>
    </row>
    <row r="80" spans="1:55" ht="8.1" customHeight="1">
      <c r="A80" s="390"/>
      <c r="B80" s="389"/>
      <c r="C80" s="389"/>
      <c r="D80" s="389"/>
      <c r="E80" s="389"/>
      <c r="F80" s="389"/>
      <c r="G80" s="389"/>
      <c r="H80" s="389"/>
      <c r="I80" s="389"/>
      <c r="J80" s="389"/>
      <c r="K80" s="389"/>
      <c r="L80" s="389"/>
      <c r="M80" s="625"/>
      <c r="N80" s="625"/>
      <c r="O80" s="625"/>
      <c r="P80" s="625"/>
      <c r="Q80" s="625"/>
      <c r="R80" s="621"/>
      <c r="S80" s="622"/>
      <c r="T80" s="607"/>
      <c r="U80" s="608"/>
      <c r="V80" s="611"/>
      <c r="W80" s="611"/>
      <c r="X80" s="612"/>
      <c r="Y80" s="632"/>
      <c r="Z80" s="516"/>
      <c r="AA80" s="633"/>
      <c r="AB80" s="636"/>
      <c r="AC80" s="636"/>
      <c r="AD80" s="636"/>
      <c r="AE80" s="636"/>
      <c r="AF80" s="636"/>
      <c r="AG80" s="636"/>
      <c r="AH80" s="636"/>
      <c r="AI80" s="636"/>
      <c r="AJ80" s="636"/>
      <c r="AK80" s="636"/>
      <c r="AL80" s="636"/>
      <c r="AM80" s="636"/>
      <c r="AN80" s="636"/>
      <c r="AO80" s="636"/>
      <c r="AP80" s="636"/>
      <c r="AQ80" s="636"/>
      <c r="AR80" s="636"/>
      <c r="AS80" s="636"/>
      <c r="AT80" s="636"/>
      <c r="AU80" s="636"/>
      <c r="AV80" s="640"/>
      <c r="BC80" s="399"/>
    </row>
    <row r="81" spans="1:48" ht="8.1" customHeight="1">
      <c r="A81" s="615" t="s">
        <v>588</v>
      </c>
      <c r="B81" s="616"/>
      <c r="C81" s="616"/>
      <c r="D81" s="616"/>
      <c r="E81" s="616"/>
      <c r="F81" s="616"/>
      <c r="G81" s="616"/>
      <c r="H81" s="616"/>
      <c r="I81" s="616"/>
      <c r="J81" s="616"/>
      <c r="K81" s="616"/>
      <c r="L81" s="616"/>
      <c r="M81" s="616"/>
      <c r="N81" s="616"/>
      <c r="O81" s="616"/>
      <c r="P81" s="616"/>
      <c r="Q81" s="616"/>
      <c r="R81" s="621"/>
      <c r="S81" s="622"/>
      <c r="T81" s="609"/>
      <c r="U81" s="610"/>
      <c r="V81" s="613"/>
      <c r="W81" s="613"/>
      <c r="X81" s="614"/>
      <c r="Y81" s="634"/>
      <c r="Z81" s="554"/>
      <c r="AA81" s="635"/>
      <c r="AB81" s="636"/>
      <c r="AC81" s="636"/>
      <c r="AD81" s="636"/>
      <c r="AE81" s="636"/>
      <c r="AF81" s="636"/>
      <c r="AG81" s="636"/>
      <c r="AH81" s="636"/>
      <c r="AI81" s="636"/>
      <c r="AJ81" s="636"/>
      <c r="AK81" s="636"/>
      <c r="AL81" s="636"/>
      <c r="AM81" s="636"/>
      <c r="AN81" s="636"/>
      <c r="AO81" s="636"/>
      <c r="AP81" s="636"/>
      <c r="AQ81" s="636"/>
      <c r="AR81" s="636"/>
      <c r="AS81" s="636"/>
      <c r="AT81" s="636"/>
      <c r="AU81" s="636"/>
      <c r="AV81" s="640"/>
    </row>
    <row r="82" spans="1:48" ht="8.1" customHeight="1" thickBot="1">
      <c r="A82" s="617"/>
      <c r="B82" s="618"/>
      <c r="C82" s="618"/>
      <c r="D82" s="618"/>
      <c r="E82" s="618"/>
      <c r="F82" s="618"/>
      <c r="G82" s="618"/>
      <c r="H82" s="618"/>
      <c r="I82" s="618"/>
      <c r="J82" s="618"/>
      <c r="K82" s="618"/>
      <c r="L82" s="618"/>
      <c r="M82" s="618"/>
      <c r="N82" s="618"/>
      <c r="O82" s="618"/>
      <c r="P82" s="618"/>
      <c r="Q82" s="618"/>
      <c r="R82" s="621" t="s">
        <v>589</v>
      </c>
      <c r="S82" s="622"/>
      <c r="T82" s="532" t="s">
        <v>590</v>
      </c>
      <c r="U82" s="528"/>
      <c r="V82" s="528"/>
      <c r="W82" s="528"/>
      <c r="X82" s="528"/>
      <c r="Y82" s="651"/>
      <c r="Z82" s="637"/>
      <c r="AA82" s="637"/>
      <c r="AB82" s="637"/>
      <c r="AC82" s="637"/>
      <c r="AD82" s="637"/>
      <c r="AE82" s="637"/>
      <c r="AF82" s="637"/>
      <c r="AG82" s="637"/>
      <c r="AH82" s="637"/>
      <c r="AI82" s="637"/>
      <c r="AJ82" s="637"/>
      <c r="AK82" s="637"/>
      <c r="AL82" s="637"/>
      <c r="AM82" s="637"/>
      <c r="AN82" s="637"/>
      <c r="AO82" s="637"/>
      <c r="AP82" s="637"/>
      <c r="AQ82" s="637"/>
      <c r="AR82" s="637"/>
      <c r="AS82" s="637"/>
      <c r="AT82" s="637"/>
      <c r="AU82" s="637"/>
      <c r="AV82" s="639"/>
    </row>
    <row r="83" spans="1:48" ht="8.1" customHeight="1">
      <c r="A83" s="389"/>
      <c r="B83" s="389"/>
      <c r="C83" s="389"/>
      <c r="D83" s="389"/>
      <c r="E83" s="389"/>
      <c r="F83" s="389"/>
      <c r="G83" s="389"/>
      <c r="H83" s="389"/>
      <c r="I83" s="389"/>
      <c r="J83" s="389"/>
      <c r="K83" s="389"/>
      <c r="L83" s="389"/>
      <c r="M83" s="389"/>
      <c r="N83" s="389"/>
      <c r="O83" s="389"/>
      <c r="P83" s="389"/>
      <c r="Q83" s="389"/>
      <c r="R83" s="621"/>
      <c r="S83" s="622"/>
      <c r="T83" s="532"/>
      <c r="U83" s="528"/>
      <c r="V83" s="528"/>
      <c r="W83" s="528"/>
      <c r="X83" s="528"/>
      <c r="Y83" s="651"/>
      <c r="Z83" s="637"/>
      <c r="AA83" s="637"/>
      <c r="AB83" s="637"/>
      <c r="AC83" s="637"/>
      <c r="AD83" s="637"/>
      <c r="AE83" s="637"/>
      <c r="AF83" s="637"/>
      <c r="AG83" s="637"/>
      <c r="AH83" s="637"/>
      <c r="AI83" s="637"/>
      <c r="AJ83" s="637"/>
      <c r="AK83" s="637"/>
      <c r="AL83" s="637"/>
      <c r="AM83" s="637"/>
      <c r="AN83" s="637"/>
      <c r="AO83" s="637"/>
      <c r="AP83" s="637"/>
      <c r="AQ83" s="637"/>
      <c r="AR83" s="637"/>
      <c r="AS83" s="637"/>
      <c r="AT83" s="637"/>
      <c r="AU83" s="637"/>
      <c r="AV83" s="639"/>
    </row>
    <row r="84" spans="1:48" ht="8.1" customHeight="1">
      <c r="A84" s="641" t="s">
        <v>591</v>
      </c>
      <c r="B84" s="389"/>
      <c r="C84" s="389"/>
      <c r="D84" s="389"/>
      <c r="E84" s="389"/>
      <c r="F84" s="389"/>
      <c r="G84" s="389"/>
      <c r="H84" s="389"/>
      <c r="I84" s="389"/>
      <c r="J84" s="389"/>
      <c r="K84" s="389"/>
      <c r="L84" s="389"/>
      <c r="M84" s="389"/>
      <c r="N84" s="389"/>
      <c r="O84" s="389"/>
      <c r="P84" s="389"/>
      <c r="Q84" s="389"/>
      <c r="R84" s="621"/>
      <c r="S84" s="622"/>
      <c r="T84" s="532"/>
      <c r="U84" s="528"/>
      <c r="V84" s="528"/>
      <c r="W84" s="528"/>
      <c r="X84" s="528"/>
      <c r="Y84" s="651"/>
      <c r="Z84" s="637"/>
      <c r="AA84" s="637"/>
      <c r="AB84" s="637"/>
      <c r="AC84" s="637"/>
      <c r="AD84" s="637"/>
      <c r="AE84" s="637"/>
      <c r="AF84" s="637"/>
      <c r="AG84" s="637"/>
      <c r="AH84" s="637"/>
      <c r="AI84" s="637"/>
      <c r="AJ84" s="637"/>
      <c r="AK84" s="637"/>
      <c r="AL84" s="637"/>
      <c r="AM84" s="637"/>
      <c r="AN84" s="637"/>
      <c r="AO84" s="637"/>
      <c r="AP84" s="637"/>
      <c r="AQ84" s="637"/>
      <c r="AR84" s="637"/>
      <c r="AS84" s="637"/>
      <c r="AT84" s="637"/>
      <c r="AU84" s="637"/>
      <c r="AV84" s="639"/>
    </row>
    <row r="85" spans="1:48" ht="8.1" customHeight="1">
      <c r="A85" s="641"/>
      <c r="B85" s="389"/>
      <c r="C85" s="389"/>
      <c r="D85" s="389"/>
      <c r="E85" s="389"/>
      <c r="F85" s="389"/>
      <c r="G85" s="389"/>
      <c r="H85" s="389"/>
      <c r="I85" s="389"/>
      <c r="J85" s="389"/>
      <c r="K85" s="389"/>
      <c r="L85" s="389"/>
      <c r="M85" s="389"/>
      <c r="N85" s="389"/>
      <c r="O85" s="389"/>
      <c r="P85" s="389"/>
      <c r="Q85" s="389"/>
      <c r="R85" s="621"/>
      <c r="S85" s="622"/>
      <c r="T85" s="532"/>
      <c r="U85" s="528"/>
      <c r="V85" s="528"/>
      <c r="W85" s="528"/>
      <c r="X85" s="528"/>
      <c r="Y85" s="651"/>
      <c r="Z85" s="637"/>
      <c r="AA85" s="637"/>
      <c r="AB85" s="637"/>
      <c r="AC85" s="637"/>
      <c r="AD85" s="637"/>
      <c r="AE85" s="637"/>
      <c r="AF85" s="637"/>
      <c r="AG85" s="637"/>
      <c r="AH85" s="637"/>
      <c r="AI85" s="637"/>
      <c r="AJ85" s="637"/>
      <c r="AK85" s="637"/>
      <c r="AL85" s="637"/>
      <c r="AM85" s="637"/>
      <c r="AN85" s="637"/>
      <c r="AO85" s="637"/>
      <c r="AP85" s="637"/>
      <c r="AQ85" s="637"/>
      <c r="AR85" s="637"/>
      <c r="AS85" s="637"/>
      <c r="AT85" s="637"/>
      <c r="AU85" s="637"/>
      <c r="AV85" s="639"/>
    </row>
    <row r="86" spans="1:48" ht="8.1" customHeight="1">
      <c r="A86" s="641">
        <v>1</v>
      </c>
      <c r="B86" s="642" t="s">
        <v>592</v>
      </c>
      <c r="C86" s="642"/>
      <c r="D86" s="642"/>
      <c r="E86" s="642"/>
      <c r="F86" s="642"/>
      <c r="G86" s="642"/>
      <c r="H86" s="642"/>
      <c r="I86" s="642"/>
      <c r="J86" s="642"/>
      <c r="K86" s="642"/>
      <c r="L86" s="642"/>
      <c r="M86" s="642"/>
      <c r="N86" s="642"/>
      <c r="O86" s="642"/>
      <c r="P86" s="642"/>
      <c r="Q86" s="642"/>
      <c r="R86" s="621"/>
      <c r="S86" s="622"/>
      <c r="T86" s="643"/>
      <c r="U86" s="644"/>
      <c r="V86" s="644"/>
      <c r="W86" s="644"/>
      <c r="X86" s="644"/>
      <c r="Y86" s="644"/>
      <c r="Z86" s="644"/>
      <c r="AA86" s="644"/>
      <c r="AB86" s="644"/>
      <c r="AC86" s="644"/>
      <c r="AD86" s="644"/>
      <c r="AE86" s="644"/>
      <c r="AF86" s="644"/>
      <c r="AG86" s="644"/>
      <c r="AH86" s="644"/>
      <c r="AI86" s="644"/>
      <c r="AJ86" s="644"/>
      <c r="AK86" s="644"/>
      <c r="AL86" s="644"/>
      <c r="AM86" s="644"/>
      <c r="AN86" s="644"/>
      <c r="AO86" s="644"/>
      <c r="AP86" s="644"/>
      <c r="AQ86" s="644"/>
      <c r="AR86" s="644"/>
      <c r="AS86" s="644"/>
      <c r="AT86" s="644"/>
      <c r="AU86" s="644"/>
      <c r="AV86" s="645"/>
    </row>
    <row r="87" spans="1:48" ht="8.1" customHeight="1">
      <c r="A87" s="641"/>
      <c r="B87" s="642"/>
      <c r="C87" s="642"/>
      <c r="D87" s="642"/>
      <c r="E87" s="642"/>
      <c r="F87" s="642"/>
      <c r="G87" s="642"/>
      <c r="H87" s="642"/>
      <c r="I87" s="642"/>
      <c r="J87" s="642"/>
      <c r="K87" s="642"/>
      <c r="L87" s="642"/>
      <c r="M87" s="642"/>
      <c r="N87" s="642"/>
      <c r="O87" s="642"/>
      <c r="P87" s="642"/>
      <c r="Q87" s="642"/>
      <c r="R87" s="621"/>
      <c r="S87" s="622"/>
      <c r="T87" s="643"/>
      <c r="U87" s="644"/>
      <c r="V87" s="644"/>
      <c r="W87" s="644"/>
      <c r="X87" s="644"/>
      <c r="Y87" s="644"/>
      <c r="Z87" s="644"/>
      <c r="AA87" s="644"/>
      <c r="AB87" s="644"/>
      <c r="AC87" s="644"/>
      <c r="AD87" s="644"/>
      <c r="AE87" s="644"/>
      <c r="AF87" s="644"/>
      <c r="AG87" s="644"/>
      <c r="AH87" s="644"/>
      <c r="AI87" s="644"/>
      <c r="AJ87" s="644"/>
      <c r="AK87" s="644"/>
      <c r="AL87" s="644"/>
      <c r="AM87" s="644"/>
      <c r="AN87" s="644"/>
      <c r="AO87" s="644"/>
      <c r="AP87" s="644"/>
      <c r="AQ87" s="644"/>
      <c r="AR87" s="644"/>
      <c r="AS87" s="644"/>
      <c r="AT87" s="644"/>
      <c r="AU87" s="644"/>
      <c r="AV87" s="645"/>
    </row>
    <row r="88" spans="1:48" ht="8.1" customHeight="1">
      <c r="A88" s="641">
        <v>2</v>
      </c>
      <c r="B88" s="642" t="s">
        <v>593</v>
      </c>
      <c r="C88" s="642"/>
      <c r="D88" s="642"/>
      <c r="E88" s="642"/>
      <c r="F88" s="642"/>
      <c r="G88" s="642"/>
      <c r="H88" s="642"/>
      <c r="I88" s="642"/>
      <c r="J88" s="642"/>
      <c r="K88" s="642"/>
      <c r="L88" s="642"/>
      <c r="M88" s="642"/>
      <c r="N88" s="642"/>
      <c r="O88" s="642"/>
      <c r="P88" s="642"/>
      <c r="Q88" s="642"/>
      <c r="R88" s="621"/>
      <c r="S88" s="622"/>
      <c r="T88" s="643"/>
      <c r="U88" s="644"/>
      <c r="V88" s="644"/>
      <c r="W88" s="644"/>
      <c r="X88" s="644"/>
      <c r="Y88" s="644"/>
      <c r="Z88" s="644"/>
      <c r="AA88" s="644"/>
      <c r="AB88" s="644"/>
      <c r="AC88" s="644"/>
      <c r="AD88" s="644"/>
      <c r="AE88" s="644"/>
      <c r="AF88" s="644"/>
      <c r="AG88" s="644"/>
      <c r="AH88" s="644"/>
      <c r="AI88" s="644"/>
      <c r="AJ88" s="644"/>
      <c r="AK88" s="644"/>
      <c r="AL88" s="644"/>
      <c r="AM88" s="644"/>
      <c r="AN88" s="644"/>
      <c r="AO88" s="644"/>
      <c r="AP88" s="644"/>
      <c r="AQ88" s="644"/>
      <c r="AR88" s="644"/>
      <c r="AS88" s="644"/>
      <c r="AT88" s="644"/>
      <c r="AU88" s="644"/>
      <c r="AV88" s="645"/>
    </row>
    <row r="89" spans="1:48" ht="8.1" customHeight="1">
      <c r="A89" s="641"/>
      <c r="B89" s="642"/>
      <c r="C89" s="642"/>
      <c r="D89" s="642"/>
      <c r="E89" s="642"/>
      <c r="F89" s="642"/>
      <c r="G89" s="642"/>
      <c r="H89" s="642"/>
      <c r="I89" s="642"/>
      <c r="J89" s="642"/>
      <c r="K89" s="642"/>
      <c r="L89" s="642"/>
      <c r="M89" s="642"/>
      <c r="N89" s="642"/>
      <c r="O89" s="642"/>
      <c r="P89" s="642"/>
      <c r="Q89" s="642"/>
      <c r="R89" s="621"/>
      <c r="S89" s="622"/>
      <c r="T89" s="643"/>
      <c r="U89" s="644"/>
      <c r="V89" s="644"/>
      <c r="W89" s="644"/>
      <c r="X89" s="644"/>
      <c r="Y89" s="644"/>
      <c r="Z89" s="644"/>
      <c r="AA89" s="644"/>
      <c r="AB89" s="644"/>
      <c r="AC89" s="644"/>
      <c r="AD89" s="644"/>
      <c r="AE89" s="644"/>
      <c r="AF89" s="644"/>
      <c r="AG89" s="644"/>
      <c r="AH89" s="644"/>
      <c r="AI89" s="644"/>
      <c r="AJ89" s="644"/>
      <c r="AK89" s="644"/>
      <c r="AL89" s="644"/>
      <c r="AM89" s="644"/>
      <c r="AN89" s="644"/>
      <c r="AO89" s="644"/>
      <c r="AP89" s="644"/>
      <c r="AQ89" s="644"/>
      <c r="AR89" s="644"/>
      <c r="AS89" s="644"/>
      <c r="AT89" s="644"/>
      <c r="AU89" s="644"/>
      <c r="AV89" s="645"/>
    </row>
    <row r="90" spans="1:48" ht="8.1" customHeight="1">
      <c r="A90" s="641">
        <v>3</v>
      </c>
      <c r="B90" s="642" t="s">
        <v>594</v>
      </c>
      <c r="C90" s="642"/>
      <c r="D90" s="642"/>
      <c r="E90" s="642"/>
      <c r="F90" s="642"/>
      <c r="G90" s="642"/>
      <c r="H90" s="642"/>
      <c r="I90" s="642"/>
      <c r="J90" s="642"/>
      <c r="K90" s="642"/>
      <c r="L90" s="642"/>
      <c r="M90" s="642"/>
      <c r="N90" s="642"/>
      <c r="O90" s="642"/>
      <c r="P90" s="642"/>
      <c r="Q90" s="642"/>
      <c r="R90" s="621"/>
      <c r="S90" s="622"/>
      <c r="T90" s="643"/>
      <c r="U90" s="644"/>
      <c r="V90" s="644"/>
      <c r="W90" s="644"/>
      <c r="X90" s="644"/>
      <c r="Y90" s="644"/>
      <c r="Z90" s="644"/>
      <c r="AA90" s="644"/>
      <c r="AB90" s="644"/>
      <c r="AC90" s="644"/>
      <c r="AD90" s="644"/>
      <c r="AE90" s="644"/>
      <c r="AF90" s="644"/>
      <c r="AG90" s="644"/>
      <c r="AH90" s="644"/>
      <c r="AI90" s="644"/>
      <c r="AJ90" s="644"/>
      <c r="AK90" s="644"/>
      <c r="AL90" s="644"/>
      <c r="AM90" s="644"/>
      <c r="AN90" s="644"/>
      <c r="AO90" s="644"/>
      <c r="AP90" s="644"/>
      <c r="AQ90" s="644"/>
      <c r="AR90" s="644"/>
      <c r="AS90" s="644"/>
      <c r="AT90" s="644"/>
      <c r="AU90" s="644"/>
      <c r="AV90" s="645"/>
    </row>
    <row r="91" spans="1:48" ht="8.1" customHeight="1">
      <c r="A91" s="641"/>
      <c r="B91" s="642"/>
      <c r="C91" s="642"/>
      <c r="D91" s="642"/>
      <c r="E91" s="642"/>
      <c r="F91" s="642"/>
      <c r="G91" s="642"/>
      <c r="H91" s="642"/>
      <c r="I91" s="642"/>
      <c r="J91" s="642"/>
      <c r="K91" s="642"/>
      <c r="L91" s="642"/>
      <c r="M91" s="642"/>
      <c r="N91" s="642"/>
      <c r="O91" s="642"/>
      <c r="P91" s="642"/>
      <c r="Q91" s="642"/>
      <c r="R91" s="621"/>
      <c r="S91" s="622"/>
      <c r="T91" s="643"/>
      <c r="U91" s="644"/>
      <c r="V91" s="644"/>
      <c r="W91" s="644"/>
      <c r="X91" s="644"/>
      <c r="Y91" s="644"/>
      <c r="Z91" s="644"/>
      <c r="AA91" s="644"/>
      <c r="AB91" s="644"/>
      <c r="AC91" s="644"/>
      <c r="AD91" s="644"/>
      <c r="AE91" s="644"/>
      <c r="AF91" s="644"/>
      <c r="AG91" s="644"/>
      <c r="AH91" s="644"/>
      <c r="AI91" s="644"/>
      <c r="AJ91" s="644"/>
      <c r="AK91" s="644"/>
      <c r="AL91" s="644"/>
      <c r="AM91" s="644"/>
      <c r="AN91" s="644"/>
      <c r="AO91" s="644"/>
      <c r="AP91" s="644"/>
      <c r="AQ91" s="644"/>
      <c r="AR91" s="644"/>
      <c r="AS91" s="644"/>
      <c r="AT91" s="644"/>
      <c r="AU91" s="644"/>
      <c r="AV91" s="645"/>
    </row>
    <row r="92" spans="1:48" ht="8.1" customHeight="1" thickBot="1">
      <c r="A92" s="389"/>
      <c r="B92" s="389"/>
      <c r="C92" s="389"/>
      <c r="D92" s="389"/>
      <c r="E92" s="389"/>
      <c r="F92" s="389"/>
      <c r="G92" s="389"/>
      <c r="H92" s="389"/>
      <c r="I92" s="389"/>
      <c r="J92" s="389"/>
      <c r="K92" s="389"/>
      <c r="L92" s="389"/>
      <c r="M92" s="389"/>
      <c r="N92" s="389"/>
      <c r="O92" s="389"/>
      <c r="P92" s="389"/>
      <c r="Q92" s="389"/>
      <c r="R92" s="649"/>
      <c r="S92" s="650"/>
      <c r="T92" s="646"/>
      <c r="U92" s="647"/>
      <c r="V92" s="647"/>
      <c r="W92" s="647"/>
      <c r="X92" s="647"/>
      <c r="Y92" s="647"/>
      <c r="Z92" s="647"/>
      <c r="AA92" s="647"/>
      <c r="AB92" s="647"/>
      <c r="AC92" s="647"/>
      <c r="AD92" s="647"/>
      <c r="AE92" s="647"/>
      <c r="AF92" s="647"/>
      <c r="AG92" s="647"/>
      <c r="AH92" s="647"/>
      <c r="AI92" s="647"/>
      <c r="AJ92" s="647"/>
      <c r="AK92" s="647"/>
      <c r="AL92" s="647"/>
      <c r="AM92" s="647"/>
      <c r="AN92" s="647"/>
      <c r="AO92" s="647"/>
      <c r="AP92" s="647"/>
      <c r="AQ92" s="647"/>
      <c r="AR92" s="647"/>
      <c r="AS92" s="647"/>
      <c r="AT92" s="647"/>
      <c r="AU92" s="647"/>
      <c r="AV92" s="648"/>
    </row>
    <row r="93" spans="1:48" ht="8.1" customHeight="1">
      <c r="A93" s="386"/>
      <c r="B93" s="386"/>
      <c r="C93" s="386"/>
      <c r="D93" s="386"/>
      <c r="E93" s="386"/>
      <c r="F93" s="386"/>
      <c r="G93" s="386"/>
      <c r="H93" s="386"/>
      <c r="I93" s="386"/>
      <c r="J93" s="386"/>
      <c r="K93" s="386"/>
      <c r="L93" s="386"/>
      <c r="M93" s="386"/>
      <c r="N93" s="386"/>
      <c r="O93" s="386"/>
      <c r="P93" s="386"/>
      <c r="Q93" s="386"/>
      <c r="R93" s="386"/>
      <c r="S93" s="386"/>
      <c r="T93" s="386"/>
      <c r="U93" s="386"/>
      <c r="V93" s="386"/>
      <c r="W93" s="386"/>
      <c r="X93" s="386"/>
      <c r="Y93" s="386"/>
      <c r="Z93" s="386"/>
      <c r="AA93" s="386"/>
      <c r="AB93" s="386"/>
      <c r="AC93" s="386"/>
      <c r="AD93" s="386"/>
      <c r="AE93" s="386"/>
      <c r="AF93" s="386"/>
      <c r="AG93" s="386"/>
      <c r="AH93" s="386"/>
      <c r="AI93" s="386"/>
      <c r="AJ93" s="386"/>
      <c r="AK93" s="386"/>
      <c r="AL93" s="386"/>
      <c r="AM93" s="386"/>
      <c r="AN93" s="386"/>
      <c r="AO93" s="386"/>
      <c r="AP93" s="386"/>
      <c r="AQ93" s="386"/>
      <c r="AR93" s="386"/>
      <c r="AS93" s="386"/>
      <c r="AT93" s="386"/>
      <c r="AU93" s="386"/>
      <c r="AV93" s="386"/>
    </row>
    <row r="94" spans="1:48" ht="8.1" customHeight="1">
      <c r="A94" s="400"/>
      <c r="B94" s="386"/>
      <c r="C94" s="386"/>
      <c r="D94" s="386"/>
      <c r="E94" s="386"/>
      <c r="F94" s="386"/>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row>
    <row r="95" spans="1:48" ht="8.1" customHeight="1">
      <c r="A95" s="386"/>
      <c r="B95" s="386"/>
      <c r="C95" s="386"/>
      <c r="D95" s="386"/>
      <c r="E95" s="386"/>
      <c r="F95" s="386"/>
      <c r="G95" s="386"/>
      <c r="H95" s="386"/>
      <c r="I95" s="386"/>
      <c r="J95" s="386"/>
      <c r="K95" s="386"/>
      <c r="L95" s="386"/>
      <c r="M95" s="386"/>
      <c r="N95" s="386"/>
      <c r="O95" s="386"/>
      <c r="P95" s="386"/>
      <c r="Q95" s="386"/>
      <c r="R95" s="386"/>
      <c r="S95" s="386"/>
      <c r="T95" s="386"/>
      <c r="U95" s="386"/>
      <c r="V95" s="386"/>
      <c r="W95" s="386"/>
      <c r="X95" s="386"/>
      <c r="Y95" s="386"/>
      <c r="Z95" s="386"/>
      <c r="AA95" s="386"/>
      <c r="AB95" s="386"/>
      <c r="AC95" s="386"/>
      <c r="AD95" s="386"/>
      <c r="AE95" s="386"/>
      <c r="AF95" s="386"/>
      <c r="AG95" s="386"/>
      <c r="AH95" s="386"/>
      <c r="AI95" s="386"/>
      <c r="AJ95" s="386"/>
      <c r="AK95" s="386"/>
      <c r="AL95" s="386"/>
      <c r="AM95" s="386"/>
      <c r="AN95" s="386"/>
      <c r="AO95" s="386"/>
      <c r="AP95" s="386"/>
      <c r="AQ95" s="386"/>
      <c r="AR95" s="386"/>
      <c r="AS95" s="386"/>
      <c r="AT95" s="386"/>
      <c r="AU95" s="386"/>
      <c r="AV95" s="386"/>
    </row>
    <row r="96" spans="1:48" ht="8.1" customHeight="1">
      <c r="A96" s="386"/>
      <c r="B96" s="386"/>
      <c r="C96" s="386"/>
      <c r="D96" s="386"/>
      <c r="E96" s="386"/>
      <c r="F96" s="386"/>
      <c r="G96" s="386"/>
      <c r="H96" s="386"/>
      <c r="I96" s="386"/>
      <c r="J96" s="386"/>
      <c r="K96" s="386"/>
      <c r="L96" s="386"/>
      <c r="M96" s="386"/>
      <c r="N96" s="386"/>
      <c r="O96" s="386"/>
      <c r="P96" s="386"/>
      <c r="Q96" s="386"/>
      <c r="R96" s="386"/>
      <c r="S96" s="386"/>
      <c r="T96" s="386"/>
      <c r="U96" s="386"/>
      <c r="V96" s="386"/>
      <c r="W96" s="386"/>
      <c r="X96" s="386"/>
      <c r="Y96" s="386"/>
      <c r="Z96" s="386"/>
      <c r="AA96" s="386"/>
      <c r="AB96" s="386"/>
      <c r="AC96" s="386"/>
      <c r="AD96" s="386"/>
      <c r="AE96" s="386"/>
      <c r="AF96" s="386"/>
      <c r="AG96" s="386"/>
      <c r="AH96" s="386"/>
      <c r="AI96" s="386"/>
      <c r="AJ96" s="386"/>
      <c r="AK96" s="386"/>
      <c r="AL96" s="386"/>
      <c r="AM96" s="386"/>
      <c r="AN96" s="386"/>
      <c r="AO96" s="386"/>
      <c r="AP96" s="386"/>
      <c r="AQ96" s="386"/>
      <c r="AR96" s="386"/>
      <c r="AS96" s="386"/>
      <c r="AT96" s="386"/>
      <c r="AU96" s="386"/>
      <c r="AV96" s="386"/>
    </row>
    <row r="97" spans="1:48" ht="8.1" customHeight="1">
      <c r="A97" s="386"/>
      <c r="B97" s="386"/>
      <c r="C97" s="386"/>
      <c r="D97" s="386"/>
      <c r="E97" s="386"/>
      <c r="F97" s="386"/>
      <c r="G97" s="386"/>
      <c r="H97" s="386"/>
      <c r="I97" s="386"/>
      <c r="J97" s="386"/>
      <c r="K97" s="386"/>
      <c r="L97" s="386"/>
      <c r="M97" s="386"/>
      <c r="N97" s="386"/>
      <c r="O97" s="386"/>
      <c r="P97" s="386"/>
      <c r="Q97" s="386"/>
      <c r="R97" s="386"/>
      <c r="S97" s="386"/>
      <c r="T97" s="386"/>
      <c r="U97" s="386"/>
      <c r="V97" s="386"/>
      <c r="W97" s="386"/>
      <c r="X97" s="386"/>
      <c r="Y97" s="386"/>
      <c r="Z97" s="386"/>
      <c r="AA97" s="386"/>
      <c r="AB97" s="386"/>
      <c r="AC97" s="386"/>
      <c r="AD97" s="386"/>
      <c r="AE97" s="386"/>
      <c r="AF97" s="386"/>
      <c r="AG97" s="386"/>
      <c r="AH97" s="386"/>
      <c r="AI97" s="386"/>
      <c r="AJ97" s="386"/>
      <c r="AK97" s="386"/>
      <c r="AL97" s="386"/>
      <c r="AM97" s="386"/>
      <c r="AN97" s="386"/>
      <c r="AO97" s="386"/>
      <c r="AP97" s="386"/>
      <c r="AQ97" s="386"/>
      <c r="AR97" s="386"/>
      <c r="AS97" s="386"/>
      <c r="AT97" s="386"/>
      <c r="AU97" s="386"/>
      <c r="AV97" s="386"/>
    </row>
    <row r="98" spans="1:48" ht="8.1" customHeight="1">
      <c r="A98" s="386"/>
      <c r="B98" s="386"/>
      <c r="C98" s="386"/>
      <c r="D98" s="386"/>
      <c r="E98" s="386"/>
      <c r="F98" s="386"/>
      <c r="G98" s="386"/>
      <c r="H98" s="386"/>
      <c r="I98" s="386"/>
      <c r="J98" s="386"/>
      <c r="K98" s="386"/>
      <c r="L98" s="386"/>
      <c r="M98" s="386"/>
      <c r="N98" s="386"/>
      <c r="O98" s="386"/>
      <c r="P98" s="386"/>
      <c r="Q98" s="386"/>
      <c r="R98" s="386"/>
      <c r="S98" s="386"/>
      <c r="T98" s="386"/>
      <c r="U98" s="386"/>
      <c r="V98" s="386"/>
      <c r="W98" s="386"/>
      <c r="X98" s="386"/>
      <c r="Y98" s="386"/>
      <c r="Z98" s="386"/>
      <c r="AA98" s="386"/>
      <c r="AB98" s="386"/>
      <c r="AC98" s="386"/>
      <c r="AD98" s="386"/>
      <c r="AE98" s="386"/>
      <c r="AF98" s="386"/>
      <c r="AG98" s="386"/>
      <c r="AH98" s="386"/>
      <c r="AI98" s="386"/>
      <c r="AJ98" s="386"/>
      <c r="AK98" s="386"/>
      <c r="AL98" s="386"/>
      <c r="AM98" s="386"/>
      <c r="AN98" s="386"/>
      <c r="AO98" s="386"/>
      <c r="AP98" s="386"/>
      <c r="AQ98" s="386"/>
      <c r="AR98" s="386"/>
      <c r="AS98" s="386"/>
      <c r="AT98" s="386"/>
      <c r="AU98" s="386"/>
      <c r="AV98" s="386"/>
    </row>
    <row r="99" spans="1:48" ht="8.1" customHeight="1">
      <c r="A99" s="386"/>
      <c r="B99" s="386"/>
      <c r="C99" s="386"/>
      <c r="D99" s="386"/>
      <c r="E99" s="386"/>
      <c r="F99" s="386"/>
      <c r="G99" s="386"/>
      <c r="H99" s="386"/>
      <c r="I99" s="386"/>
      <c r="J99" s="386"/>
      <c r="K99" s="386"/>
      <c r="L99" s="386"/>
      <c r="M99" s="386"/>
      <c r="N99" s="386"/>
      <c r="O99" s="386"/>
      <c r="P99" s="386"/>
      <c r="Q99" s="386"/>
      <c r="R99" s="386"/>
      <c r="S99" s="386"/>
      <c r="T99" s="386"/>
      <c r="U99" s="386"/>
      <c r="V99" s="386"/>
      <c r="W99" s="386"/>
      <c r="X99" s="386"/>
      <c r="Y99" s="386"/>
      <c r="Z99" s="386"/>
      <c r="AA99" s="386"/>
      <c r="AB99" s="386"/>
      <c r="AC99" s="386"/>
      <c r="AD99" s="386"/>
      <c r="AE99" s="386"/>
      <c r="AF99" s="386"/>
      <c r="AG99" s="386"/>
      <c r="AH99" s="386"/>
      <c r="AI99" s="386"/>
      <c r="AJ99" s="386"/>
      <c r="AK99" s="386"/>
      <c r="AL99" s="386"/>
      <c r="AM99" s="386"/>
      <c r="AN99" s="386"/>
      <c r="AO99" s="386"/>
      <c r="AP99" s="386"/>
      <c r="AQ99" s="386"/>
      <c r="AR99" s="386"/>
      <c r="AS99" s="386"/>
      <c r="AT99" s="386"/>
      <c r="AU99" s="386"/>
      <c r="AV99" s="386"/>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ghCm2794jmkRAJfserFbPW7UvQJ18Ecn17LFNIZcENJgoHlizdzTG2hu3hdLg2RXGgyTImQxTbNE3W/2erR1KQ==" saltValue="e3XHadneXCsnXgCzokgD+A==" spinCount="100000" sheet="1" selectLockedCells="1"/>
  <mergeCells count="226">
    <mergeCell ref="Z84:Z85"/>
    <mergeCell ref="AA84:AA85"/>
    <mergeCell ref="AE84:AE85"/>
    <mergeCell ref="AO82:AO83"/>
    <mergeCell ref="AP82:AP83"/>
    <mergeCell ref="Z82:Z83"/>
    <mergeCell ref="AA82:AA83"/>
    <mergeCell ref="AB82:AB83"/>
    <mergeCell ref="AB84:AB85"/>
    <mergeCell ref="AC84:AC85"/>
    <mergeCell ref="AD84:AD85"/>
    <mergeCell ref="AC82:AC83"/>
    <mergeCell ref="AD82:AD83"/>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J84:AJ85"/>
    <mergeCell ref="AK84:AK85"/>
    <mergeCell ref="R82:S92"/>
    <mergeCell ref="T82:X85"/>
    <mergeCell ref="Y82:Y83"/>
    <mergeCell ref="A90:A91"/>
    <mergeCell ref="B90:Q91"/>
    <mergeCell ref="A84:A85"/>
    <mergeCell ref="Y84:Y85"/>
    <mergeCell ref="AQ75:AS81"/>
    <mergeCell ref="AT75:AV81"/>
    <mergeCell ref="AQ82:AQ83"/>
    <mergeCell ref="AR82:AR83"/>
    <mergeCell ref="AS82:AS83"/>
    <mergeCell ref="AT82:AT83"/>
    <mergeCell ref="AI82:AI83"/>
    <mergeCell ref="AJ82:AJ83"/>
    <mergeCell ref="AS84:AS85"/>
    <mergeCell ref="AT84:AT85"/>
    <mergeCell ref="AU84:AU85"/>
    <mergeCell ref="AH75:AJ81"/>
    <mergeCell ref="AK75:AM81"/>
    <mergeCell ref="AN75:AP81"/>
    <mergeCell ref="AV84:AV85"/>
    <mergeCell ref="AN82:AN83"/>
    <mergeCell ref="AR84:AR85"/>
    <mergeCell ref="A77:B79"/>
    <mergeCell ref="C77:K79"/>
    <mergeCell ref="T79:U81"/>
    <mergeCell ref="V79:X81"/>
    <mergeCell ref="A81:Q82"/>
    <mergeCell ref="R71:S81"/>
    <mergeCell ref="T71:AV74"/>
    <mergeCell ref="M72:Q80"/>
    <mergeCell ref="A73:B75"/>
    <mergeCell ref="T75:U77"/>
    <mergeCell ref="V75:X77"/>
    <mergeCell ref="Y75:AA81"/>
    <mergeCell ref="AB75:AD81"/>
    <mergeCell ref="AE75:AG81"/>
    <mergeCell ref="AE82:AE83"/>
    <mergeCell ref="AF82:AF83"/>
    <mergeCell ref="AG82:AG83"/>
    <mergeCell ref="AH82:AH83"/>
    <mergeCell ref="AK82:AK83"/>
    <mergeCell ref="AL82:AL83"/>
    <mergeCell ref="AM82:AM83"/>
    <mergeCell ref="C73:L75"/>
    <mergeCell ref="AU82:AU83"/>
    <mergeCell ref="AV82:AV83"/>
    <mergeCell ref="U64:AA66"/>
    <mergeCell ref="AB64:AV66"/>
    <mergeCell ref="A67:L70"/>
    <mergeCell ref="M67:N70"/>
    <mergeCell ref="O67:P70"/>
    <mergeCell ref="Q67:R70"/>
    <mergeCell ref="S67:T70"/>
    <mergeCell ref="U68:AA70"/>
    <mergeCell ref="AB68:AG70"/>
    <mergeCell ref="AH68:AH70"/>
    <mergeCell ref="AI68:AM70"/>
    <mergeCell ref="AN68:AN70"/>
    <mergeCell ref="AO68:AV70"/>
    <mergeCell ref="A52:K53"/>
    <mergeCell ref="U52:AA54"/>
    <mergeCell ref="AB52:AV54"/>
    <mergeCell ref="U56:AA58"/>
    <mergeCell ref="AB56:AV58"/>
    <mergeCell ref="U60:AA62"/>
    <mergeCell ref="AB60:AV62"/>
    <mergeCell ref="A61:B63"/>
    <mergeCell ref="C61:T63"/>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AI46:AJ48"/>
    <mergeCell ref="V46:AC48"/>
    <mergeCell ref="N46:S48"/>
    <mergeCell ref="T46:U48"/>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18:AV19"/>
    <mergeCell ref="A20:L21"/>
    <mergeCell ref="M20:T21"/>
    <mergeCell ref="U20:Y21"/>
    <mergeCell ref="Z20:AD21"/>
    <mergeCell ref="AE20:AL21"/>
    <mergeCell ref="AM20:AV21"/>
    <mergeCell ref="AW10:BC13"/>
    <mergeCell ref="A15:I16"/>
    <mergeCell ref="J15:M16"/>
    <mergeCell ref="N15:O16"/>
    <mergeCell ref="P15:AL16"/>
    <mergeCell ref="AM15:AS16"/>
    <mergeCell ref="AA9:AC13"/>
    <mergeCell ref="AD9:AF13"/>
    <mergeCell ref="AG9:AI13"/>
    <mergeCell ref="AJ9:AL13"/>
    <mergeCell ref="AM9:AO13"/>
    <mergeCell ref="AP9:AR13"/>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s>
  <phoneticPr fontId="4"/>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8"/>
  <sheetViews>
    <sheetView showGridLines="0" view="pageBreakPreview" zoomScale="85" zoomScaleNormal="75" zoomScaleSheetLayoutView="85" workbookViewId="0">
      <selection activeCell="B9" sqref="B9"/>
    </sheetView>
  </sheetViews>
  <sheetFormatPr defaultRowHeight="15.75"/>
  <cols>
    <col min="1" max="1" width="3.125" style="18" customWidth="1"/>
    <col min="2" max="2" width="3.25" style="18" customWidth="1"/>
    <col min="3" max="3" width="4.375" style="18" customWidth="1"/>
    <col min="4" max="4" width="5.875" style="18" customWidth="1"/>
    <col min="5" max="5" width="7.75" style="18" customWidth="1"/>
    <col min="6" max="6" width="5.25" style="18" customWidth="1"/>
    <col min="7" max="7" width="6.875" style="18" customWidth="1"/>
    <col min="8" max="8" width="7.375" style="18" customWidth="1"/>
    <col min="9" max="9" width="4.875" style="18" customWidth="1"/>
    <col min="10" max="10" width="3.875" style="18" customWidth="1"/>
    <col min="11" max="11" width="3.875" style="169" customWidth="1"/>
    <col min="12" max="12" width="3.875" style="18" customWidth="1"/>
    <col min="13" max="14" width="3.875" style="169" customWidth="1"/>
    <col min="15" max="15" width="4.875" style="18" customWidth="1"/>
    <col min="16" max="16" width="3.875" style="18" customWidth="1"/>
    <col min="17" max="17" width="4.875" style="18" customWidth="1"/>
    <col min="18" max="18" width="3.875" style="18" customWidth="1"/>
    <col min="19" max="19" width="3.875" style="169" customWidth="1"/>
    <col min="20" max="20" width="3.875" style="18" customWidth="1"/>
    <col min="21" max="21" width="3.875" style="169" customWidth="1"/>
    <col min="22" max="22" width="3.75" style="18" customWidth="1"/>
    <col min="23" max="23" width="16" style="18" customWidth="1"/>
    <col min="24" max="24" width="13.5" style="18" hidden="1" customWidth="1"/>
    <col min="25" max="25" width="12.375" style="18" hidden="1" customWidth="1"/>
    <col min="26" max="28" width="9" style="18" hidden="1" customWidth="1"/>
    <col min="29" max="29" width="11.625" style="18" hidden="1" customWidth="1"/>
    <col min="30" max="30" width="12.125" style="18" hidden="1" customWidth="1"/>
    <col min="31" max="31" width="11.25" style="18" hidden="1" customWidth="1"/>
    <col min="32" max="32" width="11.375" style="18" hidden="1" customWidth="1"/>
    <col min="33" max="33" width="11.5" style="18" hidden="1" customWidth="1"/>
    <col min="34" max="36" width="9" style="18" customWidth="1"/>
    <col min="37" max="16384" width="9" style="18"/>
  </cols>
  <sheetData>
    <row r="1" spans="1:30" ht="18.75" customHeight="1">
      <c r="A1" s="190" t="s">
        <v>249</v>
      </c>
      <c r="B1" s="191"/>
      <c r="C1" s="418"/>
      <c r="D1" s="418"/>
      <c r="E1" s="418"/>
      <c r="F1" s="418"/>
      <c r="G1" s="418"/>
      <c r="H1" s="418"/>
      <c r="I1" s="418"/>
      <c r="J1" s="418"/>
      <c r="K1" s="658" t="s">
        <v>307</v>
      </c>
      <c r="L1" s="659"/>
      <c r="M1" s="659"/>
      <c r="N1" s="660"/>
      <c r="O1" s="658" t="s">
        <v>165</v>
      </c>
      <c r="P1" s="667"/>
      <c r="Q1" s="667"/>
      <c r="R1" s="667"/>
      <c r="S1" s="667"/>
      <c r="T1" s="667"/>
      <c r="U1" s="668"/>
      <c r="V1" s="654" t="s">
        <v>66</v>
      </c>
      <c r="W1" s="655"/>
      <c r="X1" s="50"/>
      <c r="Z1" s="1" t="s">
        <v>58</v>
      </c>
      <c r="AC1" s="1"/>
    </row>
    <row r="2" spans="1:30" ht="30.75" customHeight="1">
      <c r="A2" s="191"/>
      <c r="B2" s="191"/>
      <c r="C2" s="418"/>
      <c r="D2" s="418"/>
      <c r="E2" s="418"/>
      <c r="F2" s="418"/>
      <c r="G2" s="418"/>
      <c r="H2" s="418"/>
      <c r="I2" s="418"/>
      <c r="J2" s="418"/>
      <c r="K2" s="661" t="str">
        <f>交付申請書!K12</f>
        <v xml:space="preserve"> </v>
      </c>
      <c r="L2" s="662"/>
      <c r="M2" s="662"/>
      <c r="N2" s="663"/>
      <c r="O2" s="669" t="str">
        <f>交付申請書!K13</f>
        <v/>
      </c>
      <c r="P2" s="670"/>
      <c r="Q2" s="670"/>
      <c r="R2" s="670"/>
      <c r="S2" s="670"/>
      <c r="T2" s="670"/>
      <c r="U2" s="671"/>
      <c r="V2" s="656" t="str">
        <f>一番最初に入力!C7&amp;""</f>
        <v/>
      </c>
      <c r="W2" s="656"/>
      <c r="X2" s="50"/>
      <c r="Z2" s="1" t="s">
        <v>61</v>
      </c>
      <c r="AC2" s="1"/>
    </row>
    <row r="3" spans="1:30" ht="20.100000000000001" customHeight="1">
      <c r="A3" s="285"/>
      <c r="B3" s="285"/>
      <c r="C3" s="418"/>
      <c r="D3" s="418"/>
      <c r="E3" s="418"/>
      <c r="F3" s="418"/>
      <c r="G3" s="418"/>
      <c r="H3" s="418"/>
      <c r="I3" s="418"/>
      <c r="J3" s="418"/>
      <c r="K3" s="662" t="s">
        <v>357</v>
      </c>
      <c r="L3" s="662"/>
      <c r="M3" s="662"/>
      <c r="N3" s="662"/>
      <c r="O3" s="672"/>
      <c r="P3" s="672"/>
      <c r="Q3" s="672"/>
      <c r="R3" s="672"/>
      <c r="S3" s="672"/>
      <c r="T3" s="672"/>
      <c r="U3" s="672"/>
      <c r="V3" s="672"/>
      <c r="W3" s="672"/>
      <c r="X3" s="50"/>
      <c r="Z3" s="1"/>
      <c r="AA3" s="1" t="s">
        <v>596</v>
      </c>
      <c r="AB3" s="18">
        <v>0</v>
      </c>
      <c r="AC3" s="1"/>
    </row>
    <row r="4" spans="1:30" ht="20.100000000000001" customHeight="1">
      <c r="A4" s="285"/>
      <c r="B4" s="285"/>
      <c r="C4" s="418"/>
      <c r="D4" s="418"/>
      <c r="E4" s="418"/>
      <c r="F4" s="418"/>
      <c r="G4" s="418"/>
      <c r="H4" s="418"/>
      <c r="I4" s="418"/>
      <c r="J4" s="418"/>
      <c r="K4" s="662" t="s">
        <v>358</v>
      </c>
      <c r="L4" s="662"/>
      <c r="M4" s="662"/>
      <c r="N4" s="662"/>
      <c r="O4" s="673"/>
      <c r="P4" s="673"/>
      <c r="Q4" s="673"/>
      <c r="R4" s="673"/>
      <c r="S4" s="673"/>
      <c r="T4" s="673"/>
      <c r="U4" s="673"/>
      <c r="V4" s="673"/>
      <c r="W4" s="673"/>
      <c r="X4" s="50"/>
      <c r="Z4" s="1"/>
      <c r="AA4" s="1" t="s">
        <v>597</v>
      </c>
      <c r="AB4" s="18">
        <v>1</v>
      </c>
      <c r="AC4" s="1"/>
    </row>
    <row r="5" spans="1:30" ht="19.5" customHeight="1">
      <c r="A5" s="191"/>
      <c r="B5" s="191"/>
      <c r="C5" s="418"/>
      <c r="D5" s="418"/>
      <c r="E5" s="418"/>
      <c r="F5" s="418"/>
      <c r="G5" s="418"/>
      <c r="H5" s="418"/>
      <c r="I5" s="418"/>
      <c r="J5" s="418"/>
      <c r="K5" s="193"/>
      <c r="L5" s="145"/>
      <c r="M5" s="193"/>
      <c r="N5" s="193"/>
      <c r="O5" s="419"/>
      <c r="P5" s="419"/>
      <c r="Q5" s="419"/>
      <c r="R5" s="419"/>
      <c r="S5" s="419"/>
      <c r="T5" s="419"/>
      <c r="U5" s="419"/>
      <c r="V5" s="193"/>
      <c r="W5" s="193"/>
      <c r="X5" s="170"/>
      <c r="AA5" s="1" t="s">
        <v>598</v>
      </c>
      <c r="AB5" s="18">
        <v>2</v>
      </c>
      <c r="AC5" s="1"/>
    </row>
    <row r="6" spans="1:30" s="51" customFormat="1" ht="35.25" customHeight="1">
      <c r="A6" s="146"/>
      <c r="B6" s="146"/>
      <c r="C6" s="147"/>
      <c r="D6" s="146"/>
      <c r="E6" s="148" t="s">
        <v>294</v>
      </c>
      <c r="F6" s="252" t="str">
        <f>交付申請書!E9</f>
        <v>６</v>
      </c>
      <c r="G6" s="149" t="s">
        <v>356</v>
      </c>
      <c r="H6" s="146"/>
      <c r="I6" s="146"/>
      <c r="J6" s="146"/>
      <c r="K6" s="146"/>
      <c r="L6" s="146"/>
      <c r="M6" s="146"/>
      <c r="N6" s="146"/>
      <c r="O6" s="146"/>
      <c r="P6" s="146"/>
      <c r="Q6" s="146"/>
      <c r="R6" s="146"/>
      <c r="S6" s="146"/>
      <c r="T6" s="146"/>
      <c r="U6" s="146"/>
      <c r="V6" s="146"/>
      <c r="W6" s="146"/>
      <c r="X6" s="99"/>
      <c r="Z6" s="100" t="s">
        <v>101</v>
      </c>
      <c r="AA6" s="1" t="s">
        <v>599</v>
      </c>
      <c r="AB6" s="18">
        <v>3</v>
      </c>
      <c r="AC6" s="49"/>
    </row>
    <row r="7" spans="1:30" ht="17.25" customHeight="1">
      <c r="A7" s="191"/>
      <c r="B7" s="191"/>
      <c r="C7" s="418"/>
      <c r="D7" s="418"/>
      <c r="E7" s="418"/>
      <c r="F7" s="418"/>
      <c r="G7" s="418"/>
      <c r="H7" s="418"/>
      <c r="I7" s="418"/>
      <c r="J7" s="418"/>
      <c r="K7" s="193"/>
      <c r="L7" s="418"/>
      <c r="M7" s="193"/>
      <c r="N7" s="193"/>
      <c r="O7" s="418"/>
      <c r="P7" s="418"/>
      <c r="Q7" s="418"/>
      <c r="R7" s="418"/>
      <c r="S7" s="193"/>
      <c r="T7" s="418"/>
      <c r="U7" s="193"/>
      <c r="V7" s="418"/>
      <c r="W7" s="418"/>
      <c r="Z7" s="2" t="s">
        <v>102</v>
      </c>
      <c r="AA7" s="1" t="s">
        <v>600</v>
      </c>
      <c r="AB7" s="18">
        <v>4</v>
      </c>
      <c r="AC7" s="1"/>
    </row>
    <row r="8" spans="1:30" ht="20.25" customHeight="1">
      <c r="A8" s="196" t="s">
        <v>175</v>
      </c>
      <c r="B8" s="191"/>
      <c r="C8" s="418"/>
      <c r="D8" s="418"/>
      <c r="E8" s="147"/>
      <c r="F8" s="418"/>
      <c r="G8" s="418"/>
      <c r="H8" s="418"/>
      <c r="I8" s="418"/>
      <c r="J8" s="418"/>
      <c r="K8" s="193"/>
      <c r="L8" s="418"/>
      <c r="M8" s="193"/>
      <c r="N8" s="193"/>
      <c r="O8" s="418"/>
      <c r="P8" s="418"/>
      <c r="Q8" s="418"/>
      <c r="R8" s="418"/>
      <c r="S8" s="193"/>
      <c r="T8" s="418"/>
      <c r="U8" s="193"/>
      <c r="V8" s="418"/>
      <c r="W8" s="418"/>
      <c r="AA8" s="1" t="s">
        <v>601</v>
      </c>
      <c r="AB8" s="18">
        <v>5</v>
      </c>
      <c r="AC8" s="1"/>
    </row>
    <row r="9" spans="1:30" ht="20.25" customHeight="1">
      <c r="A9" s="191"/>
      <c r="B9" s="150" t="s">
        <v>65</v>
      </c>
      <c r="C9" s="418" t="s">
        <v>200</v>
      </c>
      <c r="D9" s="418"/>
      <c r="E9" s="418"/>
      <c r="F9" s="418"/>
      <c r="G9" s="418"/>
      <c r="H9" s="418"/>
      <c r="I9" s="418"/>
      <c r="J9" s="418"/>
      <c r="K9" s="193"/>
      <c r="L9" s="418"/>
      <c r="M9" s="193"/>
      <c r="N9" s="193"/>
      <c r="O9" s="418"/>
      <c r="P9" s="418"/>
      <c r="Q9" s="418"/>
      <c r="R9" s="418"/>
      <c r="S9" s="193"/>
      <c r="T9" s="418"/>
      <c r="U9" s="193"/>
      <c r="V9" s="418"/>
      <c r="W9" s="418"/>
      <c r="AA9" s="1" t="s">
        <v>602</v>
      </c>
      <c r="AB9" s="18">
        <v>6</v>
      </c>
      <c r="AC9" s="1"/>
    </row>
    <row r="10" spans="1:30" ht="20.25" customHeight="1">
      <c r="A10" s="191"/>
      <c r="B10" s="150" t="s">
        <v>65</v>
      </c>
      <c r="C10" s="418" t="s">
        <v>201</v>
      </c>
      <c r="D10" s="418"/>
      <c r="E10" s="418"/>
      <c r="F10" s="418"/>
      <c r="G10" s="418"/>
      <c r="H10" s="418"/>
      <c r="I10" s="418"/>
      <c r="J10" s="418"/>
      <c r="K10" s="193"/>
      <c r="L10" s="418"/>
      <c r="M10" s="193"/>
      <c r="N10" s="193"/>
      <c r="O10" s="418"/>
      <c r="P10" s="418"/>
      <c r="Q10" s="418"/>
      <c r="R10" s="418"/>
      <c r="S10" s="193"/>
      <c r="T10" s="418"/>
      <c r="U10" s="193"/>
      <c r="V10" s="418"/>
      <c r="W10" s="418"/>
    </row>
    <row r="11" spans="1:30" ht="20.25" customHeight="1">
      <c r="A11" s="191"/>
      <c r="B11" s="150" t="s">
        <v>65</v>
      </c>
      <c r="C11" s="418" t="s">
        <v>104</v>
      </c>
      <c r="D11" s="418"/>
      <c r="E11" s="418"/>
      <c r="F11" s="418"/>
      <c r="G11" s="418"/>
      <c r="H11" s="418"/>
      <c r="I11" s="418"/>
      <c r="J11" s="418"/>
      <c r="K11" s="193"/>
      <c r="L11" s="418"/>
      <c r="M11" s="193"/>
      <c r="N11" s="193"/>
      <c r="O11" s="418"/>
      <c r="P11" s="418"/>
      <c r="Q11" s="418"/>
      <c r="R11" s="418"/>
      <c r="S11" s="193"/>
      <c r="T11" s="418"/>
      <c r="U11" s="193"/>
      <c r="V11" s="418"/>
      <c r="W11" s="418"/>
      <c r="Z11" s="1" t="s">
        <v>84</v>
      </c>
      <c r="AB11" s="1" t="s">
        <v>92</v>
      </c>
      <c r="AC11" s="1" t="s">
        <v>93</v>
      </c>
      <c r="AD11" s="1" t="s">
        <v>94</v>
      </c>
    </row>
    <row r="12" spans="1:30" ht="20.25" customHeight="1">
      <c r="A12" s="191"/>
      <c r="B12" s="191"/>
      <c r="C12" s="150" t="s">
        <v>65</v>
      </c>
      <c r="D12" s="190" t="s">
        <v>105</v>
      </c>
      <c r="E12" s="191"/>
      <c r="F12" s="191"/>
      <c r="G12" s="191"/>
      <c r="H12" s="191"/>
      <c r="I12" s="177" t="s">
        <v>294</v>
      </c>
      <c r="J12" s="251">
        <v>6</v>
      </c>
      <c r="K12" s="177" t="s">
        <v>62</v>
      </c>
      <c r="L12" s="105"/>
      <c r="M12" s="177" t="s">
        <v>63</v>
      </c>
      <c r="N12" s="105"/>
      <c r="O12" s="177" t="s">
        <v>64</v>
      </c>
      <c r="P12" s="177" t="s">
        <v>106</v>
      </c>
      <c r="Q12" s="177" t="s">
        <v>294</v>
      </c>
      <c r="R12" s="251">
        <v>6</v>
      </c>
      <c r="S12" s="177" t="s">
        <v>62</v>
      </c>
      <c r="T12" s="105"/>
      <c r="U12" s="177" t="s">
        <v>63</v>
      </c>
      <c r="V12" s="105"/>
      <c r="W12" s="14" t="s">
        <v>64</v>
      </c>
      <c r="Z12" s="19">
        <f>IF(OR(J12="",L12="",N12="",R12="",T12="",V12=""),0,DATE(R12,T12,V12)-DATE(J12,L12,N12)+1)</f>
        <v>0</v>
      </c>
      <c r="AA12" s="3" t="s">
        <v>107</v>
      </c>
      <c r="AB12" s="18" t="str">
        <f>IF(Q26="","",IF(Q26="午前",R26*60+T26,IF(R26&gt;12,R26*60+T26,(R26+12)*60+T26)))</f>
        <v/>
      </c>
      <c r="AC12" s="18">
        <f>MAX(AB12:AB15)</f>
        <v>0</v>
      </c>
      <c r="AD12" s="18" t="str">
        <f>INT(AC12/60)&amp;"時"&amp;RIGHT("0"&amp;MOD(AC12,60),2)&amp;"分"</f>
        <v>0時00分</v>
      </c>
    </row>
    <row r="13" spans="1:30" ht="20.25" customHeight="1">
      <c r="A13" s="191"/>
      <c r="B13" s="191"/>
      <c r="C13" s="150" t="s">
        <v>65</v>
      </c>
      <c r="D13" s="190" t="s">
        <v>108</v>
      </c>
      <c r="E13" s="191"/>
      <c r="F13" s="191"/>
      <c r="G13" s="191"/>
      <c r="H13" s="191"/>
      <c r="I13" s="177" t="s">
        <v>294</v>
      </c>
      <c r="J13" s="251">
        <v>6</v>
      </c>
      <c r="K13" s="177" t="s">
        <v>62</v>
      </c>
      <c r="L13" s="179">
        <v>12</v>
      </c>
      <c r="M13" s="177" t="s">
        <v>63</v>
      </c>
      <c r="N13" s="105"/>
      <c r="O13" s="177" t="s">
        <v>64</v>
      </c>
      <c r="P13" s="177" t="s">
        <v>106</v>
      </c>
      <c r="Q13" s="177" t="s">
        <v>294</v>
      </c>
      <c r="R13" s="179">
        <v>7</v>
      </c>
      <c r="S13" s="177" t="s">
        <v>62</v>
      </c>
      <c r="T13" s="179">
        <v>1</v>
      </c>
      <c r="U13" s="177" t="s">
        <v>63</v>
      </c>
      <c r="V13" s="105"/>
      <c r="W13" s="14" t="s">
        <v>64</v>
      </c>
      <c r="Z13" s="19">
        <f>IF(OR(J13="",L13="",N13="",R13="",T13="",V13=""),0,DATE(R13,T13,V13)-DATE(J13,L13,N13)+1)</f>
        <v>0</v>
      </c>
      <c r="AA13" s="3" t="s">
        <v>109</v>
      </c>
      <c r="AB13" s="18" t="str">
        <f>IF(Q27="","",IF(Q27="午前",R27*60+T27,IF(R27&gt;12,R27*60+T27,(R27+12)*60+T27)))</f>
        <v/>
      </c>
    </row>
    <row r="14" spans="1:30" ht="20.25" customHeight="1">
      <c r="A14" s="191"/>
      <c r="B14" s="191"/>
      <c r="C14" s="150" t="s">
        <v>65</v>
      </c>
      <c r="D14" s="190" t="s">
        <v>110</v>
      </c>
      <c r="E14" s="191"/>
      <c r="F14" s="191"/>
      <c r="G14" s="191"/>
      <c r="H14" s="191"/>
      <c r="I14" s="177" t="s">
        <v>294</v>
      </c>
      <c r="J14" s="179">
        <v>6</v>
      </c>
      <c r="K14" s="177" t="s">
        <v>62</v>
      </c>
      <c r="L14" s="179">
        <v>4</v>
      </c>
      <c r="M14" s="177" t="s">
        <v>63</v>
      </c>
      <c r="N14" s="105"/>
      <c r="O14" s="177" t="s">
        <v>64</v>
      </c>
      <c r="P14" s="177" t="s">
        <v>106</v>
      </c>
      <c r="Q14" s="177" t="s">
        <v>294</v>
      </c>
      <c r="R14" s="179">
        <v>6</v>
      </c>
      <c r="S14" s="177" t="s">
        <v>62</v>
      </c>
      <c r="T14" s="179">
        <v>4</v>
      </c>
      <c r="U14" s="177" t="s">
        <v>63</v>
      </c>
      <c r="V14" s="105"/>
      <c r="W14" s="14" t="s">
        <v>64</v>
      </c>
      <c r="Z14" s="19">
        <f>IF(OR(J14="",L14="",N14="",R14="",T14="",V14=""),0,DATE(R14,T14,V14)-DATE(J14,L14,N14)+1)</f>
        <v>0</v>
      </c>
      <c r="AA14" s="4" t="s">
        <v>111</v>
      </c>
      <c r="AB14" s="18" t="str">
        <f>IF(Q28="","",IF(Q28="午前",R28*60+T28,IF(R28&gt;12,R28*60+T28,(R28+12)*60+T28)))</f>
        <v/>
      </c>
    </row>
    <row r="15" spans="1:30" ht="20.25" customHeight="1">
      <c r="A15" s="191"/>
      <c r="B15" s="191"/>
      <c r="C15" s="151"/>
      <c r="D15" s="191"/>
      <c r="E15" s="191"/>
      <c r="F15" s="191"/>
      <c r="G15" s="191"/>
      <c r="H15" s="191"/>
      <c r="I15" s="177" t="s">
        <v>294</v>
      </c>
      <c r="J15" s="251">
        <v>7</v>
      </c>
      <c r="K15" s="177" t="s">
        <v>62</v>
      </c>
      <c r="L15" s="179">
        <v>3</v>
      </c>
      <c r="M15" s="177" t="s">
        <v>63</v>
      </c>
      <c r="N15" s="105"/>
      <c r="O15" s="177" t="s">
        <v>64</v>
      </c>
      <c r="P15" s="177" t="s">
        <v>106</v>
      </c>
      <c r="Q15" s="177" t="s">
        <v>294</v>
      </c>
      <c r="R15" s="251">
        <v>7</v>
      </c>
      <c r="S15" s="177" t="s">
        <v>62</v>
      </c>
      <c r="T15" s="179">
        <v>3</v>
      </c>
      <c r="U15" s="177" t="s">
        <v>63</v>
      </c>
      <c r="V15" s="224"/>
      <c r="W15" s="14" t="s">
        <v>64</v>
      </c>
      <c r="Z15" s="19">
        <f>IF(OR(J15="",L15="",N15="",R15="",T15="",V15=""),0,DATE(R15,T15,V15)-DATE(J15,L15,N15)+1)</f>
        <v>0</v>
      </c>
      <c r="AA15" s="3" t="s">
        <v>112</v>
      </c>
      <c r="AB15" s="18" t="str">
        <f>IF(Q29="","",IF(Q29="午前",R29*60+T29,IF(R29&gt;12,R29*60+T29,(R29+12)*60+T29)))</f>
        <v/>
      </c>
    </row>
    <row r="16" spans="1:30" ht="20.25" customHeight="1">
      <c r="A16" s="191"/>
      <c r="B16" s="191"/>
      <c r="C16" s="150" t="s">
        <v>65</v>
      </c>
      <c r="D16" s="190" t="s">
        <v>85</v>
      </c>
      <c r="E16" s="191"/>
      <c r="F16" s="43"/>
      <c r="G16" s="152" t="s">
        <v>90</v>
      </c>
      <c r="H16" s="177" t="s">
        <v>113</v>
      </c>
      <c r="I16" s="664"/>
      <c r="J16" s="664"/>
      <c r="K16" s="665" t="s">
        <v>86</v>
      </c>
      <c r="L16" s="666"/>
      <c r="M16" s="666"/>
      <c r="N16" s="153"/>
      <c r="O16" s="43"/>
      <c r="P16" s="43"/>
      <c r="Q16" s="43"/>
      <c r="R16" s="43"/>
      <c r="S16" s="178"/>
      <c r="T16" s="43"/>
      <c r="U16" s="178"/>
      <c r="V16" s="43"/>
      <c r="W16" s="43"/>
      <c r="Z16" s="18">
        <f>IF(C16="☐",0,IF(I16="",0,IF(I16="毎週",365/7,IF(I16="隔週",365/7/2,12))))</f>
        <v>0</v>
      </c>
    </row>
    <row r="17" spans="1:34" ht="20.25" customHeight="1">
      <c r="A17" s="191"/>
      <c r="B17" s="191"/>
      <c r="C17" s="150" t="s">
        <v>65</v>
      </c>
      <c r="D17" s="190" t="s">
        <v>89</v>
      </c>
      <c r="E17" s="191"/>
      <c r="F17" s="152" t="s">
        <v>87</v>
      </c>
      <c r="G17" s="20" t="str">
        <f>IF(F46="","",SUM(F46:G48))</f>
        <v/>
      </c>
      <c r="H17" s="14" t="s">
        <v>88</v>
      </c>
      <c r="I17" s="43"/>
      <c r="J17" s="154" t="s">
        <v>114</v>
      </c>
      <c r="K17" s="653"/>
      <c r="L17" s="653"/>
      <c r="M17" s="653"/>
      <c r="N17" s="653"/>
      <c r="O17" s="653"/>
      <c r="P17" s="653"/>
      <c r="Q17" s="653"/>
      <c r="R17" s="653"/>
      <c r="S17" s="653"/>
      <c r="T17" s="653"/>
      <c r="U17" s="653"/>
      <c r="V17" s="653"/>
      <c r="W17" s="43" t="s">
        <v>115</v>
      </c>
      <c r="Z17" s="18" t="str">
        <f>G17</f>
        <v/>
      </c>
    </row>
    <row r="18" spans="1:34" ht="17.25" customHeight="1">
      <c r="A18" s="191"/>
      <c r="B18" s="191"/>
      <c r="C18" s="191"/>
      <c r="D18" s="191"/>
      <c r="E18" s="191"/>
      <c r="F18" s="191"/>
      <c r="G18" s="191"/>
      <c r="H18" s="191"/>
      <c r="I18" s="43"/>
      <c r="J18" s="43"/>
      <c r="K18" s="178"/>
      <c r="L18" s="43"/>
      <c r="M18" s="178"/>
      <c r="N18" s="178"/>
      <c r="O18" s="43"/>
      <c r="P18" s="43"/>
      <c r="Q18" s="43"/>
      <c r="R18" s="43"/>
      <c r="S18" s="178"/>
      <c r="T18" s="43"/>
      <c r="U18" s="178"/>
      <c r="V18" s="43"/>
      <c r="W18" s="43"/>
    </row>
    <row r="19" spans="1:34" ht="20.25" customHeight="1">
      <c r="A19" s="196" t="s">
        <v>176</v>
      </c>
      <c r="B19" s="191"/>
      <c r="C19" s="191"/>
      <c r="D19" s="191"/>
      <c r="E19" s="147"/>
      <c r="F19" s="191"/>
      <c r="G19" s="191"/>
      <c r="H19" s="191"/>
      <c r="I19" s="43"/>
      <c r="J19" s="43"/>
      <c r="K19" s="178"/>
      <c r="L19" s="43"/>
      <c r="M19" s="178"/>
      <c r="N19" s="178"/>
      <c r="O19" s="43"/>
      <c r="P19" s="43"/>
      <c r="Q19" s="43"/>
      <c r="R19" s="43"/>
      <c r="S19" s="178"/>
      <c r="T19" s="43"/>
      <c r="U19" s="178"/>
      <c r="V19" s="43"/>
      <c r="W19" s="43"/>
    </row>
    <row r="20" spans="1:34" ht="20.25" customHeight="1">
      <c r="A20" s="191"/>
      <c r="B20" s="191"/>
      <c r="C20" s="191" t="s">
        <v>202</v>
      </c>
      <c r="D20" s="32"/>
      <c r="E20" s="32"/>
      <c r="F20" s="32"/>
      <c r="G20" s="32"/>
      <c r="H20" s="32"/>
      <c r="I20" s="36"/>
      <c r="J20" s="36"/>
      <c r="K20" s="179"/>
      <c r="L20" s="36"/>
      <c r="M20" s="179"/>
      <c r="N20" s="179"/>
      <c r="O20" s="36"/>
      <c r="P20" s="36"/>
      <c r="Q20" s="36"/>
      <c r="R20" s="36"/>
      <c r="S20" s="179"/>
      <c r="T20" s="36"/>
      <c r="U20" s="179"/>
      <c r="V20" s="43"/>
      <c r="W20" s="43"/>
      <c r="X20" s="163"/>
      <c r="AE20" s="53"/>
    </row>
    <row r="21" spans="1:34" ht="20.25" customHeight="1">
      <c r="A21" s="191"/>
      <c r="B21" s="191"/>
      <c r="C21" s="4" t="s">
        <v>122</v>
      </c>
      <c r="D21" s="106"/>
      <c r="E21" s="106"/>
      <c r="F21" s="31" t="s">
        <v>119</v>
      </c>
      <c r="G21" s="106"/>
      <c r="H21" s="33" t="s">
        <v>57</v>
      </c>
      <c r="I21" s="52" t="s">
        <v>58</v>
      </c>
      <c r="J21" s="105"/>
      <c r="K21" s="34" t="s">
        <v>59</v>
      </c>
      <c r="L21" s="108"/>
      <c r="M21" s="34" t="s">
        <v>60</v>
      </c>
      <c r="N21" s="179"/>
      <c r="O21" s="31" t="s">
        <v>120</v>
      </c>
      <c r="P21" s="179"/>
      <c r="Q21" s="109"/>
      <c r="R21" s="105"/>
      <c r="S21" s="34" t="s">
        <v>59</v>
      </c>
      <c r="T21" s="108"/>
      <c r="U21" s="34" t="s">
        <v>60</v>
      </c>
      <c r="V21" s="43"/>
      <c r="W21" s="36" t="str">
        <f>IF(X21=0,"（　 時間　 分)","（"&amp;INT(X21/60)&amp;"時間"&amp;RIGHT("0"&amp;MOD(X21,60),2)&amp;"分）")</f>
        <v>（　 時間　 分)</v>
      </c>
      <c r="X21" s="21">
        <f>IF(J21="",0,IF(L21="",0,IF(R21="",0,IF(T21="",0,IF(I21=Q21,(R21*60+T21)-(J21*60+L21),IF(R21&lt;12,((R21+12)*60+T21)-(J21*60+L21),(R21*60+T21)-(J21*60+L21)))))))</f>
        <v>0</v>
      </c>
      <c r="Z21" s="18" t="str">
        <f>IF(E21="","",VLOOKUP(E21,$AA$1:$AB$9,2,0))</f>
        <v/>
      </c>
      <c r="AA21" s="18" t="str">
        <f>IF(G21="",IF(E21="","",VLOOKUP(E21,$AA$1:$AB$9,2,0)),VLOOKUP(G21,$AA$1:$AB$9,2,0))</f>
        <v/>
      </c>
      <c r="AB21" s="18">
        <f>IF(X21=0,0,IF(Z21="",0,IF(AA21="","",AA21-Z21+1)))</f>
        <v>0</v>
      </c>
      <c r="AC21" s="18">
        <f>IF(D21="",0,IF(D21="毎週",AB21*(365/12/7),IF(D21="隔週",AB21*(365/12/7/2),AB21)))</f>
        <v>0</v>
      </c>
      <c r="AD21" s="18">
        <f>X21*AC21</f>
        <v>0</v>
      </c>
      <c r="AE21" s="22">
        <f>IF(SUM(AB21:AB24)=0,0,SUM(AD21:AD24)/SUM(AC21:AC24)/60)</f>
        <v>0</v>
      </c>
      <c r="AH21" s="48"/>
    </row>
    <row r="22" spans="1:34" ht="20.25" customHeight="1">
      <c r="A22" s="191"/>
      <c r="B22" s="191"/>
      <c r="C22" s="4" t="s">
        <v>121</v>
      </c>
      <c r="D22" s="107"/>
      <c r="E22" s="106"/>
      <c r="F22" s="31" t="s">
        <v>180</v>
      </c>
      <c r="G22" s="106"/>
      <c r="H22" s="33" t="s">
        <v>57</v>
      </c>
      <c r="I22" s="52" t="s">
        <v>58</v>
      </c>
      <c r="J22" s="105"/>
      <c r="K22" s="34" t="s">
        <v>59</v>
      </c>
      <c r="L22" s="108"/>
      <c r="M22" s="34" t="s">
        <v>60</v>
      </c>
      <c r="N22" s="179"/>
      <c r="O22" s="31" t="s">
        <v>180</v>
      </c>
      <c r="P22" s="179"/>
      <c r="Q22" s="109"/>
      <c r="R22" s="105"/>
      <c r="S22" s="34" t="s">
        <v>59</v>
      </c>
      <c r="T22" s="108"/>
      <c r="U22" s="34" t="s">
        <v>60</v>
      </c>
      <c r="V22" s="43"/>
      <c r="W22" s="36" t="str">
        <f>IF(X22=0,"（　 時間　 分)","（"&amp;INT(X22/60)&amp;"時間"&amp;RIGHT("0"&amp;MOD(X22,60),2)&amp;"分）")</f>
        <v>（　 時間　 分)</v>
      </c>
      <c r="X22" s="21">
        <f>IF(J22="",0,IF(L22="",0,IF(R22="",0,IF(T22="",0,IF(I22=Q22,(R22*60+T22)-(J22*60+L22),IF(R22&lt;12,((R22+12)*60+T22)-(J22*60+L22),(R22*60+T22)-(J22*60+L22)))))))</f>
        <v>0</v>
      </c>
      <c r="Z22" s="18" t="str">
        <f>IF(E22="","",VLOOKUP(E22,$AA$1:$AB$9,2,0))</f>
        <v/>
      </c>
      <c r="AA22" s="18" t="str">
        <f>IF(G22="",IF(E22="","",VLOOKUP(E22,$AA$1:$AB$9,2,0)),VLOOKUP(G22,$AA$1:$AB$9,2,0))</f>
        <v/>
      </c>
      <c r="AB22" s="18">
        <f>IF(X22=0,0,IF(Z22="",0,IF(AA22="","",AA22-Z22+1)))</f>
        <v>0</v>
      </c>
      <c r="AC22" s="18">
        <f>IF(D22="",0,IF(D22="毎週",AB22*(365/12/7),IF(D22="隔週",AB22*(365/12/7/2),AB22)))</f>
        <v>0</v>
      </c>
      <c r="AD22" s="18">
        <f>X22*AC22</f>
        <v>0</v>
      </c>
      <c r="AE22" s="53"/>
      <c r="AH22" s="48"/>
    </row>
    <row r="23" spans="1:34" ht="20.25" customHeight="1">
      <c r="A23" s="191"/>
      <c r="B23" s="191"/>
      <c r="C23" s="4" t="s">
        <v>123</v>
      </c>
      <c r="D23" s="107"/>
      <c r="E23" s="106"/>
      <c r="F23" s="31" t="s">
        <v>180</v>
      </c>
      <c r="G23" s="106"/>
      <c r="H23" s="33" t="s">
        <v>57</v>
      </c>
      <c r="I23" s="52" t="s">
        <v>58</v>
      </c>
      <c r="J23" s="105"/>
      <c r="K23" s="34" t="s">
        <v>59</v>
      </c>
      <c r="L23" s="108"/>
      <c r="M23" s="34" t="s">
        <v>60</v>
      </c>
      <c r="N23" s="179"/>
      <c r="O23" s="31" t="s">
        <v>180</v>
      </c>
      <c r="P23" s="179"/>
      <c r="Q23" s="109"/>
      <c r="R23" s="105"/>
      <c r="S23" s="34" t="s">
        <v>59</v>
      </c>
      <c r="T23" s="108"/>
      <c r="U23" s="34" t="s">
        <v>60</v>
      </c>
      <c r="V23" s="43"/>
      <c r="W23" s="36" t="str">
        <f>IF(X23=0,"（　 時間　 分)","（"&amp;INT(X23/60)&amp;"時間"&amp;RIGHT("0"&amp;MOD(X23,60),2)&amp;"分）")</f>
        <v>（　 時間　 分)</v>
      </c>
      <c r="X23" s="21">
        <f>IF(J23="",0,IF(L23="",0,IF(R23="",0,IF(T23="",0,IF(I23=Q23,(R23*60+T23)-(J23*60+L23),IF(R23&lt;12,((R23+12)*60+T23)-(J23*60+L23),(R23*60+T23)-(J23*60+L23)))))))</f>
        <v>0</v>
      </c>
      <c r="Z23" s="18" t="str">
        <f>IF(E23="","",VLOOKUP(E23,$AA$1:$AB$9,2,0))</f>
        <v/>
      </c>
      <c r="AA23" s="18" t="str">
        <f>IF(G23="",IF(E23="","",VLOOKUP(E23,$AA$1:$AB$9,2,0)),VLOOKUP(G23,$AA$1:$AB$9,2,0))</f>
        <v/>
      </c>
      <c r="AB23" s="18">
        <f>IF(X23=0,0,IF(Z23="",0,IF(AA23="","",AA23-Z23+1)))</f>
        <v>0</v>
      </c>
      <c r="AC23" s="18">
        <f>IF(D23="",0,IF(D23="毎週",AB23*(365/12/7),IF(D23="隔週",AB23*(365/12/7/2),AB23)))</f>
        <v>0</v>
      </c>
      <c r="AD23" s="18">
        <f>X23*AC23</f>
        <v>0</v>
      </c>
      <c r="AE23" s="53"/>
      <c r="AH23" s="48"/>
    </row>
    <row r="24" spans="1:34" ht="20.25" customHeight="1">
      <c r="A24" s="191"/>
      <c r="B24" s="191"/>
      <c r="C24" s="4" t="s">
        <v>124</v>
      </c>
      <c r="D24" s="107"/>
      <c r="E24" s="106"/>
      <c r="F24" s="31" t="s">
        <v>180</v>
      </c>
      <c r="G24" s="106"/>
      <c r="H24" s="33" t="s">
        <v>57</v>
      </c>
      <c r="I24" s="52" t="s">
        <v>58</v>
      </c>
      <c r="J24" s="105"/>
      <c r="K24" s="34" t="s">
        <v>59</v>
      </c>
      <c r="L24" s="108"/>
      <c r="M24" s="34" t="s">
        <v>60</v>
      </c>
      <c r="N24" s="179"/>
      <c r="O24" s="31" t="s">
        <v>180</v>
      </c>
      <c r="P24" s="179"/>
      <c r="Q24" s="109"/>
      <c r="R24" s="105"/>
      <c r="S24" s="34" t="s">
        <v>59</v>
      </c>
      <c r="T24" s="108"/>
      <c r="U24" s="35" t="s">
        <v>60</v>
      </c>
      <c r="V24" s="43"/>
      <c r="W24" s="36" t="str">
        <f>IF(X24=0,"（　 時間　 分)","（"&amp;INT(X24/60)&amp;"時間"&amp;RIGHT("0"&amp;MOD(X24,60),2)&amp;"分）")</f>
        <v>（　 時間　 分)</v>
      </c>
      <c r="X24" s="21">
        <f>IF(J24="",0,IF(L24="",0,IF(R24="",0,IF(T24="",0,IF(I24=Q24,(R24*60+T24)-(J24*60+L24),IF(R24&lt;12,((R24+12)*60+T24)-(J24*60+L24),(R24*60+T24)-(J24*60+L24)))))))</f>
        <v>0</v>
      </c>
      <c r="Z24" s="18" t="str">
        <f>IF(E24="","",VLOOKUP(E24,$AA$1:$AB$9,2,0))</f>
        <v/>
      </c>
      <c r="AA24" s="18" t="str">
        <f>IF(G24="",IF(E24="","",VLOOKUP(E24,$AA$1:$AB$9,2,0)),VLOOKUP(G24,$AA$1:$AB$9,2,0))</f>
        <v/>
      </c>
      <c r="AB24" s="18">
        <f>IF(X24=0,0,IF(Z24="",0,IF(AA24="","",AA24-Z24+1)))</f>
        <v>0</v>
      </c>
      <c r="AC24" s="18">
        <f>IF(D24="",0,IF(D24="毎週",AB24*(365/12/7),IF(D24="隔週",AB24*(365/12/7/2),AB24)))</f>
        <v>0</v>
      </c>
      <c r="AD24" s="18">
        <f>X24*AC24</f>
        <v>0</v>
      </c>
      <c r="AE24" s="53"/>
      <c r="AH24" s="48"/>
    </row>
    <row r="25" spans="1:34" ht="20.25" customHeight="1">
      <c r="A25" s="191"/>
      <c r="B25" s="191"/>
      <c r="C25" s="191" t="s">
        <v>177</v>
      </c>
      <c r="D25" s="32"/>
      <c r="E25" s="32"/>
      <c r="F25" s="32"/>
      <c r="G25" s="32"/>
      <c r="H25" s="32"/>
      <c r="I25" s="36"/>
      <c r="J25" s="36"/>
      <c r="K25" s="179"/>
      <c r="L25" s="36"/>
      <c r="M25" s="179"/>
      <c r="N25" s="179"/>
      <c r="O25" s="36"/>
      <c r="P25" s="36"/>
      <c r="Q25" s="36"/>
      <c r="R25" s="36"/>
      <c r="S25" s="179"/>
      <c r="T25" s="36"/>
      <c r="U25" s="179"/>
      <c r="V25" s="43"/>
      <c r="W25" s="36"/>
      <c r="X25" s="163"/>
      <c r="AE25" s="53"/>
    </row>
    <row r="26" spans="1:34" ht="20.25" customHeight="1">
      <c r="A26" s="191"/>
      <c r="B26" s="191"/>
      <c r="C26" s="4" t="s">
        <v>122</v>
      </c>
      <c r="D26" s="106"/>
      <c r="E26" s="106"/>
      <c r="F26" s="31" t="s">
        <v>179</v>
      </c>
      <c r="G26" s="106"/>
      <c r="H26" s="33" t="s">
        <v>57</v>
      </c>
      <c r="I26" s="109"/>
      <c r="J26" s="105"/>
      <c r="K26" s="34" t="s">
        <v>59</v>
      </c>
      <c r="L26" s="108"/>
      <c r="M26" s="34" t="s">
        <v>60</v>
      </c>
      <c r="N26" s="179"/>
      <c r="O26" s="31" t="s">
        <v>180</v>
      </c>
      <c r="P26" s="179"/>
      <c r="Q26" s="109"/>
      <c r="R26" s="105"/>
      <c r="S26" s="34" t="s">
        <v>59</v>
      </c>
      <c r="T26" s="108"/>
      <c r="U26" s="34" t="s">
        <v>60</v>
      </c>
      <c r="V26" s="43"/>
      <c r="W26" s="36" t="str">
        <f>IF(X26=0,"（　 時間　 分)","（"&amp;INT(X26/60)&amp;"時間"&amp;RIGHT("0"&amp;MOD(X26,60),2)&amp;"分）")</f>
        <v>（　 時間　 分)</v>
      </c>
      <c r="X26" s="21">
        <f>IF(J26="",0,IF(L26="",0,IF(R26="",0,IF(T26="",0,IF(I26=Q26,(R26*60+T26)-(J26*60+L26),IF(R26&lt;12,((R26+12)*60+T26)-(J26*60+L26),(R26*60+T26)-(J26*60+L26)))))))</f>
        <v>0</v>
      </c>
      <c r="Z26" s="18" t="str">
        <f>IF(E26="","",VLOOKUP(E26,$AA$1:$AB$9,2,0))</f>
        <v/>
      </c>
      <c r="AA26" s="18" t="str">
        <f>IF(G26="",IF(E26="","",VLOOKUP(E26,$AA$1:$AB$9,2,0)),VLOOKUP(G26,$AA$1:$AB$9,2,0))</f>
        <v/>
      </c>
      <c r="AB26" s="18">
        <f>IF(X26=0,0,IF(Z26="",0,IF(AA26="","",AA26-Z26+1)))</f>
        <v>0</v>
      </c>
      <c r="AC26" s="18">
        <f>IF(D26="",0,IF(D26="毎週",AB26*(365/12/7),IF(D26="隔週",AB26*(365/12/7/2),AB26)))</f>
        <v>0</v>
      </c>
      <c r="AD26" s="18">
        <f>X26*AC26</f>
        <v>0</v>
      </c>
      <c r="AE26" s="22">
        <f>IF(SUM(AB26:AB29)=0,0,SUM(AD26:AD29)/SUM(AC26:AC29)/60)</f>
        <v>0</v>
      </c>
      <c r="AH26" s="48"/>
    </row>
    <row r="27" spans="1:34" ht="20.25" customHeight="1">
      <c r="A27" s="191"/>
      <c r="B27" s="191"/>
      <c r="C27" s="4" t="s">
        <v>121</v>
      </c>
      <c r="D27" s="107"/>
      <c r="E27" s="106"/>
      <c r="F27" s="31" t="s">
        <v>181</v>
      </c>
      <c r="G27" s="106"/>
      <c r="H27" s="33" t="s">
        <v>57</v>
      </c>
      <c r="I27" s="109"/>
      <c r="J27" s="105"/>
      <c r="K27" s="34" t="s">
        <v>59</v>
      </c>
      <c r="L27" s="108"/>
      <c r="M27" s="34" t="s">
        <v>60</v>
      </c>
      <c r="N27" s="179"/>
      <c r="O27" s="31" t="s">
        <v>180</v>
      </c>
      <c r="P27" s="179"/>
      <c r="Q27" s="109"/>
      <c r="R27" s="105"/>
      <c r="S27" s="34" t="s">
        <v>59</v>
      </c>
      <c r="T27" s="108"/>
      <c r="U27" s="34" t="s">
        <v>60</v>
      </c>
      <c r="V27" s="43"/>
      <c r="W27" s="36" t="str">
        <f>IF(X27=0,"（　 時間　 分)","（"&amp;INT(X27/60)&amp;"時間"&amp;RIGHT("0"&amp;MOD(X27,60),2)&amp;"分）")</f>
        <v>（　 時間　 分)</v>
      </c>
      <c r="X27" s="21">
        <f>IF(J27="",0,IF(L27="",0,IF(R27="",0,IF(T27="",0,IF(I27=Q27,(R27*60+T27)-(J27*60+L27),IF(R27&lt;12,((R27+12)*60+T27)-(J27*60+L27),(R27*60+T27)-(J27*60+L27)))))))</f>
        <v>0</v>
      </c>
      <c r="Z27" s="18" t="str">
        <f>IF(E27="","",VLOOKUP(E27,$AA$1:$AB$9,2,0))</f>
        <v/>
      </c>
      <c r="AA27" s="18" t="str">
        <f>IF(G27="",IF(E27="","",VLOOKUP(E27,$AA$1:$AB$9,2,0)),VLOOKUP(G27,$AA$1:$AB$9,2,0))</f>
        <v/>
      </c>
      <c r="AB27" s="18">
        <f>IF(X27=0,0,IF(Z27="",0,IF(AA27="","",AA27-Z27+1)))</f>
        <v>0</v>
      </c>
      <c r="AC27" s="18">
        <f>IF(D27="",0,IF(D27="毎週",AB27*(365/12/7),IF(D27="隔週",AB27*(365/12/7/2),AB27)))</f>
        <v>0</v>
      </c>
      <c r="AD27" s="18">
        <f>X27*AC27</f>
        <v>0</v>
      </c>
      <c r="AE27" s="53"/>
      <c r="AH27" s="48"/>
    </row>
    <row r="28" spans="1:34" ht="20.25" customHeight="1">
      <c r="A28" s="191"/>
      <c r="B28" s="191"/>
      <c r="C28" s="4" t="s">
        <v>123</v>
      </c>
      <c r="D28" s="107"/>
      <c r="E28" s="106"/>
      <c r="F28" s="31" t="s">
        <v>182</v>
      </c>
      <c r="G28" s="106"/>
      <c r="H28" s="33" t="s">
        <v>57</v>
      </c>
      <c r="I28" s="109"/>
      <c r="J28" s="105"/>
      <c r="K28" s="34" t="s">
        <v>59</v>
      </c>
      <c r="L28" s="108"/>
      <c r="M28" s="34" t="s">
        <v>60</v>
      </c>
      <c r="N28" s="179"/>
      <c r="O28" s="31" t="s">
        <v>180</v>
      </c>
      <c r="P28" s="179"/>
      <c r="Q28" s="109"/>
      <c r="R28" s="105"/>
      <c r="S28" s="34" t="s">
        <v>59</v>
      </c>
      <c r="T28" s="108"/>
      <c r="U28" s="34" t="s">
        <v>60</v>
      </c>
      <c r="V28" s="43"/>
      <c r="W28" s="36" t="str">
        <f>IF(X28=0,"（　 時間　 分)","（"&amp;INT(X28/60)&amp;"時間"&amp;RIGHT("0"&amp;MOD(X28,60),2)&amp;"分）")</f>
        <v>（　 時間　 分)</v>
      </c>
      <c r="X28" s="21">
        <f>IF(J28="",0,IF(L28="",0,IF(R28="",0,IF(T28="",0,IF(I28=Q28,(R28*60+T28)-(J28*60+L28),IF(R28&lt;12,((R28+12)*60+T28)-(J28*60+L28),(R28*60+T28)-(J28*60+L28)))))))</f>
        <v>0</v>
      </c>
      <c r="Z28" s="18" t="str">
        <f>IF(E28="","",VLOOKUP(E28,$AA$1:$AB$9,2,0))</f>
        <v/>
      </c>
      <c r="AA28" s="18" t="str">
        <f>IF(G28="",IF(E28="","",VLOOKUP(E28,$AA$1:$AB$9,2,0)),VLOOKUP(G28,$AA$1:$AB$9,2,0))</f>
        <v/>
      </c>
      <c r="AB28" s="18">
        <f>IF(X28=0,0,IF(Z28="",0,IF(AA28="","",AA28-Z28+1)))</f>
        <v>0</v>
      </c>
      <c r="AC28" s="18">
        <f>IF(D28="",0,IF(D28="毎週",AB28*(365/12/7),IF(D28="隔週",AB28*(365/12/7/2),AB28)))</f>
        <v>0</v>
      </c>
      <c r="AD28" s="18">
        <f>X28*AC28</f>
        <v>0</v>
      </c>
      <c r="AE28" s="53"/>
      <c r="AH28" s="48"/>
    </row>
    <row r="29" spans="1:34" ht="20.25" customHeight="1">
      <c r="A29" s="191"/>
      <c r="B29" s="191"/>
      <c r="C29" s="4" t="s">
        <v>124</v>
      </c>
      <c r="D29" s="107"/>
      <c r="E29" s="106"/>
      <c r="F29" s="31" t="s">
        <v>182</v>
      </c>
      <c r="G29" s="106"/>
      <c r="H29" s="33" t="s">
        <v>57</v>
      </c>
      <c r="I29" s="109"/>
      <c r="J29" s="105"/>
      <c r="K29" s="34" t="s">
        <v>59</v>
      </c>
      <c r="L29" s="108"/>
      <c r="M29" s="34" t="s">
        <v>60</v>
      </c>
      <c r="N29" s="179"/>
      <c r="O29" s="31" t="s">
        <v>180</v>
      </c>
      <c r="P29" s="179"/>
      <c r="Q29" s="109"/>
      <c r="R29" s="105"/>
      <c r="S29" s="34" t="s">
        <v>59</v>
      </c>
      <c r="T29" s="108"/>
      <c r="U29" s="35" t="s">
        <v>60</v>
      </c>
      <c r="V29" s="43"/>
      <c r="W29" s="36" t="str">
        <f>IF(X29=0,"（　 時間　 分)","（"&amp;INT(X29/60)&amp;"時間"&amp;RIGHT("0"&amp;MOD(X29,60),2)&amp;"分）")</f>
        <v>（　 時間　 分)</v>
      </c>
      <c r="X29" s="21">
        <f>IF(J29="",0,IF(L29="",0,IF(R29="",0,IF(T29="",0,IF(I29=Q29,(R29*60+T29)-(J29*60+L29),IF(R29&lt;12,((R29+12)*60+T29)-(J29*60+L29),(R29*60+T29)-(J29*60+L29)))))))</f>
        <v>0</v>
      </c>
      <c r="Z29" s="18" t="str">
        <f>IF(E29="","",VLOOKUP(E29,$AA$1:$AB$9,2,0))</f>
        <v/>
      </c>
      <c r="AA29" s="18" t="str">
        <f>IF(G29="",IF(E29="","",VLOOKUP(E29,$AA$1:$AB$9,2,0)),VLOOKUP(G29,$AA$1:$AB$9,2,0))</f>
        <v/>
      </c>
      <c r="AB29" s="18">
        <f>IF(X29=0,0,IF(Z29="",0,IF(AA29="","",AA29-Z29+1)))</f>
        <v>0</v>
      </c>
      <c r="AC29" s="18">
        <f>IF(D29="",0,IF(D29="毎週",AB29*(365/12/7),IF(D29="隔週",AB29*(365/12/7/2),AB29)))</f>
        <v>0</v>
      </c>
      <c r="AD29" s="18">
        <f>X29*AC29</f>
        <v>0</v>
      </c>
      <c r="AE29" s="53"/>
      <c r="AH29" s="48"/>
    </row>
    <row r="30" spans="1:34" ht="20.25" customHeight="1">
      <c r="A30" s="191"/>
      <c r="B30" s="191"/>
      <c r="C30" s="191" t="s">
        <v>178</v>
      </c>
      <c r="D30" s="191"/>
      <c r="E30" s="191"/>
      <c r="F30" s="191"/>
      <c r="G30" s="191"/>
      <c r="H30" s="191"/>
      <c r="I30" s="43"/>
      <c r="J30" s="43"/>
      <c r="K30" s="178"/>
      <c r="L30" s="43"/>
      <c r="M30" s="178"/>
      <c r="N30" s="178"/>
      <c r="O30" s="43"/>
      <c r="P30" s="43"/>
      <c r="Q30" s="43"/>
      <c r="R30" s="43"/>
      <c r="S30" s="178"/>
      <c r="T30" s="43"/>
      <c r="U30" s="178"/>
      <c r="V30" s="43"/>
      <c r="W30" s="198"/>
      <c r="Z30" s="1" t="s">
        <v>82</v>
      </c>
      <c r="AA30" s="1" t="s">
        <v>83</v>
      </c>
      <c r="AB30" s="1" t="s">
        <v>84</v>
      </c>
      <c r="AC30" s="1" t="s">
        <v>116</v>
      </c>
      <c r="AD30" s="1" t="s">
        <v>117</v>
      </c>
      <c r="AE30" s="1" t="s">
        <v>118</v>
      </c>
      <c r="AH30" s="48"/>
    </row>
    <row r="31" spans="1:34" ht="20.25" customHeight="1">
      <c r="A31" s="191"/>
      <c r="B31" s="191"/>
      <c r="C31" s="4" t="s">
        <v>107</v>
      </c>
      <c r="D31" s="106"/>
      <c r="E31" s="106"/>
      <c r="F31" s="31" t="s">
        <v>179</v>
      </c>
      <c r="G31" s="106"/>
      <c r="H31" s="33" t="s">
        <v>57</v>
      </c>
      <c r="I31" s="52" t="s">
        <v>58</v>
      </c>
      <c r="J31" s="105"/>
      <c r="K31" s="34" t="s">
        <v>59</v>
      </c>
      <c r="L31" s="108"/>
      <c r="M31" s="34" t="s">
        <v>60</v>
      </c>
      <c r="N31" s="179"/>
      <c r="O31" s="31" t="s">
        <v>120</v>
      </c>
      <c r="P31" s="179"/>
      <c r="Q31" s="52" t="s">
        <v>58</v>
      </c>
      <c r="R31" s="105"/>
      <c r="S31" s="34" t="s">
        <v>59</v>
      </c>
      <c r="T31" s="108"/>
      <c r="U31" s="34" t="s">
        <v>60</v>
      </c>
      <c r="V31" s="43"/>
      <c r="W31" s="36" t="str">
        <f>IF(X31=0,"（　 時間　 分)","（"&amp;INT(X31/60)&amp;"時間"&amp;RIGHT("0"&amp;MOD(X31,60),2)&amp;"分）")</f>
        <v>（　 時間　 分)</v>
      </c>
      <c r="X31" s="21">
        <f>IF(J31="",0,IF(L31="",0,IF(R31="",0,IF(T31="",0,IF(I31=Q31,(R31*60+T31)-(J31*60+L31),IF(R31&lt;12,((R31+12)*60+T31)-(J31*60+L31),(R31*60+T31)-(J31*60+L31)))))))</f>
        <v>0</v>
      </c>
      <c r="Z31" s="18" t="str">
        <f>IF(E31="","",VLOOKUP(E31,$AA$1:$AB$9,2,0))</f>
        <v/>
      </c>
      <c r="AA31" s="18" t="str">
        <f>IF(G31="",IF(E31="","",VLOOKUP(E31,$AA$1:$AB$9,2,0)),VLOOKUP(G31,$AA$1:$AB$9,2,0))</f>
        <v/>
      </c>
      <c r="AB31" s="18">
        <f>IF(X31=0,0,IF(Z31="",0,IF(AA31="","",AA31-Z31+1)))</f>
        <v>0</v>
      </c>
      <c r="AC31" s="18">
        <f>IF(D31="",0,IF(D31="毎週",AB31*(365/12/7),IF(D31="隔週",AB31*(365/12/7/2),AB31)))</f>
        <v>0</v>
      </c>
      <c r="AD31" s="18">
        <f>X31*AC31</f>
        <v>0</v>
      </c>
      <c r="AE31" s="22">
        <f>IF(SUM(AB31:AB32)=0,0,SUM(AD31:AD32)/SUM(AC31:AC32)/60)</f>
        <v>0</v>
      </c>
      <c r="AH31" s="48"/>
    </row>
    <row r="32" spans="1:34" ht="20.25" customHeight="1">
      <c r="A32" s="191"/>
      <c r="B32" s="191"/>
      <c r="C32" s="4" t="s">
        <v>121</v>
      </c>
      <c r="D32" s="107"/>
      <c r="E32" s="106"/>
      <c r="F32" s="31" t="s">
        <v>180</v>
      </c>
      <c r="G32" s="106"/>
      <c r="H32" s="33" t="s">
        <v>57</v>
      </c>
      <c r="I32" s="52" t="s">
        <v>58</v>
      </c>
      <c r="J32" s="105"/>
      <c r="K32" s="34" t="s">
        <v>59</v>
      </c>
      <c r="L32" s="108"/>
      <c r="M32" s="34" t="s">
        <v>60</v>
      </c>
      <c r="N32" s="179"/>
      <c r="O32" s="31" t="s">
        <v>180</v>
      </c>
      <c r="P32" s="179"/>
      <c r="Q32" s="52" t="s">
        <v>58</v>
      </c>
      <c r="R32" s="105"/>
      <c r="S32" s="34" t="s">
        <v>59</v>
      </c>
      <c r="T32" s="108"/>
      <c r="U32" s="34" t="s">
        <v>60</v>
      </c>
      <c r="V32" s="43"/>
      <c r="W32" s="36" t="str">
        <f>IF(X32=0,"（　 時間　 分)","（"&amp;INT(X32/60)&amp;"時間"&amp;RIGHT("0"&amp;MOD(X32,60),2)&amp;"分）")</f>
        <v>（　 時間　 分)</v>
      </c>
      <c r="X32" s="21">
        <f>IF(J32="",0,IF(L32="",0,IF(R32="",0,IF(T32="",0,IF(I32=Q32,(R32*60+T32)-(J32*60+L32),IF(R32&lt;12,((R32+12)*60+T32)-(J32*60+L32),(R32*60+T32)-(J32*60+L32)))))))</f>
        <v>0</v>
      </c>
      <c r="Z32" s="18" t="str">
        <f>IF(E32="","",VLOOKUP(E32,$AA$1:$AB$9,2,0))</f>
        <v/>
      </c>
      <c r="AA32" s="18" t="str">
        <f>IF(G32="",IF(E32="","",VLOOKUP(E32,$AA$1:$AB$9,2,0)),VLOOKUP(G32,$AA$1:$AB$9,2,0))</f>
        <v/>
      </c>
      <c r="AB32" s="18">
        <f>IF(X32=0,0,IF(Z32="",0,IF(AA32="","",AA32-Z32+1)))</f>
        <v>0</v>
      </c>
      <c r="AC32" s="18">
        <f>IF(D32="",0,IF(D32="毎週",AB32*(365/12/7),IF(D32="隔週",AB32*(365/12/7/2),AB32)))</f>
        <v>0</v>
      </c>
      <c r="AD32" s="18">
        <f>X32*AC32</f>
        <v>0</v>
      </c>
      <c r="AE32" s="53"/>
      <c r="AH32" s="48"/>
    </row>
    <row r="33" spans="1:34" ht="20.25" customHeight="1">
      <c r="A33" s="191"/>
      <c r="B33" s="191"/>
      <c r="C33" s="191" t="s">
        <v>125</v>
      </c>
      <c r="D33" s="32"/>
      <c r="E33" s="32"/>
      <c r="F33" s="32"/>
      <c r="G33" s="32"/>
      <c r="H33" s="32"/>
      <c r="I33" s="36"/>
      <c r="J33" s="36"/>
      <c r="K33" s="179"/>
      <c r="L33" s="36"/>
      <c r="M33" s="179"/>
      <c r="N33" s="179"/>
      <c r="O33" s="36"/>
      <c r="P33" s="36"/>
      <c r="Q33" s="36"/>
      <c r="R33" s="36"/>
      <c r="S33" s="179"/>
      <c r="T33" s="36"/>
      <c r="U33" s="179"/>
      <c r="V33" s="43"/>
      <c r="W33" s="36"/>
      <c r="X33" s="163"/>
      <c r="AE33" s="53"/>
    </row>
    <row r="34" spans="1:34" ht="20.25" customHeight="1">
      <c r="A34" s="191"/>
      <c r="B34" s="191"/>
      <c r="C34" s="4" t="s">
        <v>122</v>
      </c>
      <c r="D34" s="54" t="s">
        <v>126</v>
      </c>
      <c r="E34" s="32"/>
      <c r="F34" s="32"/>
      <c r="G34" s="32"/>
      <c r="H34" s="32"/>
      <c r="I34" s="36"/>
      <c r="J34" s="36"/>
      <c r="K34" s="179"/>
      <c r="L34" s="36"/>
      <c r="M34" s="179"/>
      <c r="N34" s="179"/>
      <c r="O34" s="36"/>
      <c r="P34" s="36"/>
      <c r="Q34" s="36"/>
      <c r="R34" s="36"/>
      <c r="S34" s="179"/>
      <c r="T34" s="36"/>
      <c r="U34" s="179"/>
      <c r="V34" s="43"/>
      <c r="W34" s="36"/>
      <c r="X34" s="163"/>
      <c r="AE34" s="53"/>
      <c r="AF34" s="1" t="s">
        <v>127</v>
      </c>
      <c r="AG34" s="1" t="s">
        <v>128</v>
      </c>
    </row>
    <row r="35" spans="1:34" ht="20.25" customHeight="1">
      <c r="A35" s="191"/>
      <c r="B35" s="191"/>
      <c r="C35" s="145"/>
      <c r="D35" s="106"/>
      <c r="E35" s="106"/>
      <c r="F35" s="31" t="s">
        <v>183</v>
      </c>
      <c r="G35" s="106"/>
      <c r="H35" s="33" t="s">
        <v>57</v>
      </c>
      <c r="I35" s="109"/>
      <c r="J35" s="105"/>
      <c r="K35" s="34" t="s">
        <v>59</v>
      </c>
      <c r="L35" s="108"/>
      <c r="M35" s="34" t="s">
        <v>60</v>
      </c>
      <c r="N35" s="179"/>
      <c r="O35" s="31" t="s">
        <v>180</v>
      </c>
      <c r="P35" s="179"/>
      <c r="Q35" s="109"/>
      <c r="R35" s="105"/>
      <c r="S35" s="34" t="s">
        <v>59</v>
      </c>
      <c r="T35" s="108"/>
      <c r="U35" s="34" t="s">
        <v>60</v>
      </c>
      <c r="V35" s="43"/>
      <c r="W35" s="36" t="str">
        <f>IF(X35=0,"（　 時間　 分)","（"&amp;INT(X35/60)&amp;"時間"&amp;RIGHT("0"&amp;MOD(X35,60),2)&amp;"分）")</f>
        <v>（　 時間　 分)</v>
      </c>
      <c r="X35" s="21">
        <f>IF(J35="",0,IF(L35="",0,IF(R35="",0,IF(T35="",0,IF(I35=Q35,(R35*60+T35)-(J35*60+L35),IF(R35&lt;12,((R35+12)*60+T35)-(J35*60+L35),(R35*60+T35)-(J35*60+L35)))))))</f>
        <v>0</v>
      </c>
      <c r="Z35" s="18" t="str">
        <f>IF(E35="","",VLOOKUP(E35,$AA$1:$AB$9,2,0))</f>
        <v/>
      </c>
      <c r="AA35" s="18" t="str">
        <f>IF(G35="",IF(E35="","",VLOOKUP(E35,$AA$1:$AB$9,2,0)),VLOOKUP(G35,$AA$1:$AB$9,2,0))</f>
        <v/>
      </c>
      <c r="AB35" s="18">
        <f>IF(X35=0,0,IF(Z35="",0,IF(AA35="","",AA35-Z35+1)))</f>
        <v>0</v>
      </c>
      <c r="AC35" s="18">
        <f>IF(D35="",0,IF(D35="毎週",AB35*(365/12/7),IF(D35="隔週",AB35*(365/12/7/2),AB35)))</f>
        <v>0</v>
      </c>
      <c r="AD35" s="18">
        <f>X35*AC35</f>
        <v>0</v>
      </c>
      <c r="AE35" s="19">
        <f>IF(SUM(AB35:AB36)=0,0,SUM(AD35:AD36)/SUM(AC35:AC36)/60)</f>
        <v>0</v>
      </c>
      <c r="AF35" s="18">
        <f>AE35*Z12</f>
        <v>0</v>
      </c>
      <c r="AG35" s="22">
        <f>IF(SUM(Z12:Z17)=0,0,SUM(AF35:AF48)/SUM(Z12:Z17))</f>
        <v>0</v>
      </c>
      <c r="AH35" s="48"/>
    </row>
    <row r="36" spans="1:34" ht="20.25" customHeight="1">
      <c r="A36" s="191"/>
      <c r="B36" s="191"/>
      <c r="C36" s="145"/>
      <c r="D36" s="107"/>
      <c r="E36" s="106"/>
      <c r="F36" s="31" t="s">
        <v>180</v>
      </c>
      <c r="G36" s="106"/>
      <c r="H36" s="33" t="s">
        <v>57</v>
      </c>
      <c r="I36" s="109"/>
      <c r="J36" s="105"/>
      <c r="K36" s="34" t="s">
        <v>59</v>
      </c>
      <c r="L36" s="108"/>
      <c r="M36" s="34" t="s">
        <v>60</v>
      </c>
      <c r="N36" s="179"/>
      <c r="O36" s="31" t="s">
        <v>180</v>
      </c>
      <c r="P36" s="179"/>
      <c r="Q36" s="109"/>
      <c r="R36" s="105"/>
      <c r="S36" s="34" t="s">
        <v>59</v>
      </c>
      <c r="T36" s="108"/>
      <c r="U36" s="34" t="s">
        <v>60</v>
      </c>
      <c r="V36" s="43"/>
      <c r="W36" s="36" t="str">
        <f>IF(X36=0,"（　 時間　 分)","（"&amp;INT(X36/60)&amp;"時間"&amp;RIGHT("0"&amp;MOD(X36,60),2)&amp;"分）")</f>
        <v>（　 時間　 分)</v>
      </c>
      <c r="X36" s="21">
        <f>IF(J36="",0,IF(L36="",0,IF(R36="",0,IF(T36="",0,IF(I36=Q36,(R36*60+T36)-(J36*60+L36),IF(R36&lt;12,((R36+12)*60+T36)-(J36*60+L36),(R36*60+T36)-(J36*60+L36)))))))</f>
        <v>0</v>
      </c>
      <c r="Z36" s="18" t="str">
        <f>IF(E36="","",VLOOKUP(E36,$AA$1:$AB$9,2,0))</f>
        <v/>
      </c>
      <c r="AA36" s="18" t="str">
        <f>IF(G36="",IF(E36="","",VLOOKUP(E36,$AA$1:$AB$9,2,0)),VLOOKUP(G36,$AA$1:$AB$9,2,0))</f>
        <v/>
      </c>
      <c r="AB36" s="18">
        <f>IF(X36=0,0,IF(Z36="",0,IF(AA36="","",AA36-Z36+1)))</f>
        <v>0</v>
      </c>
      <c r="AC36" s="18">
        <f>IF(D36="",0,IF(D36="毎週",AB36*(365/12/7),IF(D36="隔週",AB36*(365/12/7/2),AB36)))</f>
        <v>0</v>
      </c>
      <c r="AD36" s="18">
        <f>X36*AC36</f>
        <v>0</v>
      </c>
      <c r="AE36" s="19"/>
    </row>
    <row r="37" spans="1:34" ht="20.25" customHeight="1">
      <c r="A37" s="191"/>
      <c r="B37" s="191"/>
      <c r="C37" s="4" t="s">
        <v>121</v>
      </c>
      <c r="D37" s="54" t="s">
        <v>129</v>
      </c>
      <c r="E37" s="32"/>
      <c r="F37" s="32"/>
      <c r="G37" s="32"/>
      <c r="H37" s="32"/>
      <c r="I37" s="36"/>
      <c r="J37" s="36"/>
      <c r="K37" s="179"/>
      <c r="L37" s="36"/>
      <c r="M37" s="179"/>
      <c r="N37" s="179"/>
      <c r="O37" s="36"/>
      <c r="P37" s="36"/>
      <c r="Q37" s="36"/>
      <c r="R37" s="36"/>
      <c r="S37" s="179"/>
      <c r="T37" s="36"/>
      <c r="U37" s="179"/>
      <c r="V37" s="43"/>
      <c r="W37" s="36"/>
      <c r="X37" s="163"/>
      <c r="AE37" s="19"/>
    </row>
    <row r="38" spans="1:34" ht="20.25" customHeight="1">
      <c r="A38" s="191"/>
      <c r="B38" s="191"/>
      <c r="C38" s="145"/>
      <c r="D38" s="106"/>
      <c r="E38" s="106"/>
      <c r="F38" s="31" t="s">
        <v>180</v>
      </c>
      <c r="G38" s="106"/>
      <c r="H38" s="33" t="s">
        <v>57</v>
      </c>
      <c r="I38" s="109"/>
      <c r="J38" s="105"/>
      <c r="K38" s="34" t="s">
        <v>59</v>
      </c>
      <c r="L38" s="108"/>
      <c r="M38" s="34" t="s">
        <v>60</v>
      </c>
      <c r="N38" s="179"/>
      <c r="O38" s="31" t="s">
        <v>180</v>
      </c>
      <c r="P38" s="179"/>
      <c r="Q38" s="109"/>
      <c r="R38" s="105"/>
      <c r="S38" s="34" t="s">
        <v>59</v>
      </c>
      <c r="T38" s="108"/>
      <c r="U38" s="34" t="s">
        <v>60</v>
      </c>
      <c r="V38" s="43"/>
      <c r="W38" s="36" t="str">
        <f>IF(X38=0,"（　 時間　 分)","（"&amp;INT(X38/60)&amp;"時間"&amp;RIGHT("0"&amp;MOD(X38,60),2)&amp;"分）")</f>
        <v>（　 時間　 分)</v>
      </c>
      <c r="X38" s="21">
        <f>IF(J38="",0,IF(L38="",0,IF(R38="",0,IF(T38="",0,IF(I38=Q38,(R38*60+T38)-(J38*60+L38),IF(R38&lt;12,((R38+12)*60+T38)-(J38*60+L38),(R38*60+T38)-(J38*60+L38)))))))</f>
        <v>0</v>
      </c>
      <c r="Z38" s="18" t="str">
        <f>IF(E38="","",VLOOKUP(E38,$AA$1:$AB$9,2,0))</f>
        <v/>
      </c>
      <c r="AA38" s="18" t="str">
        <f>IF(G38="",IF(E38="","",VLOOKUP(E38,$AA$1:$AB$9,2,0)),VLOOKUP(G38,$AA$1:$AB$9,2,0))</f>
        <v/>
      </c>
      <c r="AB38" s="18">
        <f>IF(X38=0,0,IF(Z38="",0,IF(AA38="","",AA38-Z38+1)))</f>
        <v>0</v>
      </c>
      <c r="AC38" s="18">
        <f>IF(D38="",0,IF(D38="毎週",AB38*(365/12/7),IF(D38="隔週",AB38*(365/12/7/2),AB38)))</f>
        <v>0</v>
      </c>
      <c r="AD38" s="18">
        <f>X38*AC38</f>
        <v>0</v>
      </c>
      <c r="AE38" s="19">
        <f>IF(SUM(AB38:AB39)=0,0,SUM(AD38:AD39)/SUM(AC38:AC39)/60)</f>
        <v>0</v>
      </c>
      <c r="AF38" s="18">
        <f>AE38*Z13</f>
        <v>0</v>
      </c>
    </row>
    <row r="39" spans="1:34" ht="20.25" customHeight="1">
      <c r="A39" s="191"/>
      <c r="B39" s="191"/>
      <c r="C39" s="145"/>
      <c r="D39" s="107"/>
      <c r="E39" s="106"/>
      <c r="F39" s="31" t="s">
        <v>180</v>
      </c>
      <c r="G39" s="106"/>
      <c r="H39" s="33" t="s">
        <v>57</v>
      </c>
      <c r="I39" s="109"/>
      <c r="J39" s="105"/>
      <c r="K39" s="34" t="s">
        <v>59</v>
      </c>
      <c r="L39" s="108"/>
      <c r="M39" s="34" t="s">
        <v>60</v>
      </c>
      <c r="N39" s="179"/>
      <c r="O39" s="31" t="s">
        <v>180</v>
      </c>
      <c r="P39" s="179"/>
      <c r="Q39" s="109"/>
      <c r="R39" s="105"/>
      <c r="S39" s="34" t="s">
        <v>59</v>
      </c>
      <c r="T39" s="108"/>
      <c r="U39" s="34" t="s">
        <v>60</v>
      </c>
      <c r="V39" s="43"/>
      <c r="W39" s="36" t="str">
        <f>IF(X39=0,"（　 時間　 分)","（"&amp;INT(X39/60)&amp;"時間"&amp;RIGHT("0"&amp;MOD(X39,60),2)&amp;"分）")</f>
        <v>（　 時間　 分)</v>
      </c>
      <c r="X39" s="21">
        <f>IF(J39="",0,IF(L39="",0,IF(R39="",0,IF(T39="",0,IF(I39=Q39,(R39*60+T39)-(J39*60+L39),IF(R39&lt;12,((R39+12)*60+T39)-(J39*60+L39),(R39*60+T39)-(J39*60+L39)))))))</f>
        <v>0</v>
      </c>
      <c r="Z39" s="18" t="str">
        <f>IF(E39="","",VLOOKUP(E39,$AA$1:$AB$9,2,0))</f>
        <v/>
      </c>
      <c r="AA39" s="18" t="str">
        <f>IF(G39="",IF(E39="","",VLOOKUP(E39,$AA$1:$AB$9,2,0)),VLOOKUP(G39,$AA$1:$AB$9,2,0))</f>
        <v/>
      </c>
      <c r="AB39" s="18">
        <f>IF(X39=0,0,IF(Z39="",0,IF(AA39="","",AA39-Z39+1)))</f>
        <v>0</v>
      </c>
      <c r="AC39" s="18">
        <f>IF(D39="",0,IF(D39="毎週",AB39*(365/12/7),IF(D39="隔週",AB39*(365/12/7/2),AB39)))</f>
        <v>0</v>
      </c>
      <c r="AD39" s="18">
        <f>X39*AC39</f>
        <v>0</v>
      </c>
      <c r="AE39" s="19"/>
    </row>
    <row r="40" spans="1:34" ht="20.25" customHeight="1">
      <c r="A40" s="191"/>
      <c r="B40" s="191"/>
      <c r="C40" s="4" t="s">
        <v>123</v>
      </c>
      <c r="D40" s="54" t="s">
        <v>130</v>
      </c>
      <c r="E40" s="32"/>
      <c r="F40" s="32"/>
      <c r="G40" s="32"/>
      <c r="H40" s="32"/>
      <c r="I40" s="36"/>
      <c r="J40" s="36"/>
      <c r="K40" s="179"/>
      <c r="L40" s="36"/>
      <c r="M40" s="179"/>
      <c r="N40" s="179"/>
      <c r="O40" s="36"/>
      <c r="P40" s="36"/>
      <c r="Q40" s="36"/>
      <c r="R40" s="36"/>
      <c r="S40" s="179"/>
      <c r="T40" s="36"/>
      <c r="U40" s="179"/>
      <c r="V40" s="43"/>
      <c r="W40" s="36"/>
      <c r="X40" s="163"/>
      <c r="AE40" s="19"/>
      <c r="AH40" s="27"/>
    </row>
    <row r="41" spans="1:34" ht="20.25" customHeight="1">
      <c r="A41" s="191"/>
      <c r="B41" s="191"/>
      <c r="C41" s="145"/>
      <c r="D41" s="106"/>
      <c r="E41" s="106"/>
      <c r="F41" s="31" t="s">
        <v>180</v>
      </c>
      <c r="G41" s="106"/>
      <c r="H41" s="33" t="s">
        <v>57</v>
      </c>
      <c r="I41" s="109"/>
      <c r="J41" s="105"/>
      <c r="K41" s="34" t="s">
        <v>59</v>
      </c>
      <c r="L41" s="108"/>
      <c r="M41" s="34" t="s">
        <v>60</v>
      </c>
      <c r="N41" s="179"/>
      <c r="O41" s="31" t="s">
        <v>180</v>
      </c>
      <c r="P41" s="179"/>
      <c r="Q41" s="109"/>
      <c r="R41" s="105"/>
      <c r="S41" s="34" t="s">
        <v>59</v>
      </c>
      <c r="T41" s="108"/>
      <c r="U41" s="34" t="s">
        <v>60</v>
      </c>
      <c r="V41" s="43"/>
      <c r="W41" s="36" t="str">
        <f>IF(X41=0,"（　 時間　 分)","（"&amp;INT(X41/60)&amp;"時間"&amp;RIGHT("0"&amp;MOD(X41,60),2)&amp;"分）")</f>
        <v>（　 時間　 分)</v>
      </c>
      <c r="X41" s="21">
        <f>IF(J41="",0,IF(L41="",0,IF(R41="",0,IF(T41="",0,IF(I41=Q41,(R41*60+T41)-(J41*60+L41),IF(R41&lt;12,((R41+12)*60+T41)-(J41*60+L41),(R41*60+T41)-(J41*60+L41)))))))</f>
        <v>0</v>
      </c>
      <c r="Z41" s="18" t="str">
        <f>IF(E41="","",VLOOKUP(E41,$AA$1:$AB$9,2,0))</f>
        <v/>
      </c>
      <c r="AA41" s="18" t="str">
        <f>IF(G41="",IF(E41="","",VLOOKUP(E41,$AA$1:$AB$9,2,0)),VLOOKUP(G41,$AA$1:$AB$9,2,0))</f>
        <v/>
      </c>
      <c r="AB41" s="18">
        <f>IF(X41=0,0,IF(Z41="",0,IF(AA41="","",AA41-Z41+1)))</f>
        <v>0</v>
      </c>
      <c r="AC41" s="18">
        <f>IF(D41="",0,IF(D41="毎週",AB41*(365/12/7),IF(D41="隔週",AB41*(365/12/7/2),AB41)))</f>
        <v>0</v>
      </c>
      <c r="AD41" s="18">
        <f>X41*AC41</f>
        <v>0</v>
      </c>
      <c r="AE41" s="19">
        <f>IF(SUM(AB41:AB42)=0,0,SUM(AD41:AD42)/SUM(AC41:AC42)/60)</f>
        <v>0</v>
      </c>
      <c r="AF41" s="18">
        <f>AE41*(SUM(Z14:Z15))</f>
        <v>0</v>
      </c>
    </row>
    <row r="42" spans="1:34" ht="20.25" customHeight="1">
      <c r="A42" s="191"/>
      <c r="B42" s="191"/>
      <c r="C42" s="145"/>
      <c r="D42" s="107"/>
      <c r="E42" s="106"/>
      <c r="F42" s="31" t="s">
        <v>180</v>
      </c>
      <c r="G42" s="106"/>
      <c r="H42" s="33" t="s">
        <v>57</v>
      </c>
      <c r="I42" s="109"/>
      <c r="J42" s="105"/>
      <c r="K42" s="34" t="s">
        <v>59</v>
      </c>
      <c r="L42" s="108"/>
      <c r="M42" s="34" t="s">
        <v>60</v>
      </c>
      <c r="N42" s="179"/>
      <c r="O42" s="31" t="s">
        <v>180</v>
      </c>
      <c r="P42" s="179"/>
      <c r="Q42" s="109"/>
      <c r="R42" s="105"/>
      <c r="S42" s="34" t="s">
        <v>59</v>
      </c>
      <c r="T42" s="108"/>
      <c r="U42" s="34" t="s">
        <v>60</v>
      </c>
      <c r="V42" s="43"/>
      <c r="W42" s="36" t="str">
        <f>IF(X42=0,"（　 時間　 分)","（"&amp;INT(X42/60)&amp;"時間"&amp;RIGHT("0"&amp;MOD(X42,60),2)&amp;"分）")</f>
        <v>（　 時間　 分)</v>
      </c>
      <c r="X42" s="21">
        <f>IF(J42="",0,IF(L42="",0,IF(R42="",0,IF(T42="",0,IF(I42=Q42,(R42*60+T42)-(J42*60+L42),IF(R42&lt;12,((R42+12)*60+T42)-(J42*60+L42),(R42*60+T42)-(J42*60+L42)))))))</f>
        <v>0</v>
      </c>
      <c r="Z42" s="18" t="str">
        <f>IF(E42="","",VLOOKUP(E42,$AA$1:$AB$9,2,0))</f>
        <v/>
      </c>
      <c r="AA42" s="18" t="str">
        <f>IF(G42="",IF(E42="","",VLOOKUP(E42,$AA$1:$AB$9,2,0)),VLOOKUP(G42,$AA$1:$AB$9,2,0))</f>
        <v/>
      </c>
      <c r="AB42" s="18">
        <f>IF(X42=0,0,IF(Z42="",0,IF(AA42="","",AA42-Z42+1)))</f>
        <v>0</v>
      </c>
      <c r="AC42" s="18">
        <f>IF(D42="",0,IF(D42="毎週",AB42*(365/12/7),IF(D42="隔週",AB42*(365/12/7/2),AB42)))</f>
        <v>0</v>
      </c>
      <c r="AD42" s="18">
        <f>X42*AC42</f>
        <v>0</v>
      </c>
      <c r="AE42" s="19"/>
    </row>
    <row r="43" spans="1:34" ht="20.25" customHeight="1">
      <c r="A43" s="191"/>
      <c r="B43" s="191"/>
      <c r="C43" s="4" t="s">
        <v>124</v>
      </c>
      <c r="D43" s="54" t="s">
        <v>91</v>
      </c>
      <c r="E43" s="32"/>
      <c r="F43" s="32"/>
      <c r="G43" s="32"/>
      <c r="H43" s="32"/>
      <c r="I43" s="36"/>
      <c r="J43" s="36"/>
      <c r="K43" s="179"/>
      <c r="L43" s="36"/>
      <c r="M43" s="179"/>
      <c r="N43" s="179"/>
      <c r="O43" s="36"/>
      <c r="P43" s="36"/>
      <c r="Q43" s="36"/>
      <c r="R43" s="36"/>
      <c r="S43" s="179"/>
      <c r="T43" s="36"/>
      <c r="U43" s="179"/>
      <c r="V43" s="43"/>
      <c r="W43" s="36"/>
      <c r="X43" s="163"/>
      <c r="AE43" s="19"/>
    </row>
    <row r="44" spans="1:34" ht="20.25" customHeight="1">
      <c r="A44" s="191"/>
      <c r="B44" s="191"/>
      <c r="C44" s="145"/>
      <c r="D44" s="155" t="str">
        <f>IF(I16="","",I16)</f>
        <v/>
      </c>
      <c r="E44" s="652" t="s">
        <v>164</v>
      </c>
      <c r="F44" s="652"/>
      <c r="G44" s="652"/>
      <c r="H44" s="33" t="s">
        <v>57</v>
      </c>
      <c r="I44" s="109"/>
      <c r="J44" s="105"/>
      <c r="K44" s="34" t="s">
        <v>59</v>
      </c>
      <c r="L44" s="108"/>
      <c r="M44" s="34" t="s">
        <v>60</v>
      </c>
      <c r="N44" s="179"/>
      <c r="O44" s="31" t="s">
        <v>120</v>
      </c>
      <c r="P44" s="179"/>
      <c r="Q44" s="109"/>
      <c r="R44" s="105"/>
      <c r="S44" s="34" t="s">
        <v>59</v>
      </c>
      <c r="T44" s="108"/>
      <c r="U44" s="34" t="s">
        <v>60</v>
      </c>
      <c r="V44" s="43"/>
      <c r="W44" s="36" t="str">
        <f>IF(X44=0,"（　 時間　 分)","（"&amp;INT(X44/60)&amp;"時間"&amp;RIGHT("0"&amp;MOD(X44,60),2)&amp;"分）")</f>
        <v>（　 時間　 分)</v>
      </c>
      <c r="X44" s="21">
        <f>IF(E44="",0,IF(J44="",0,IF(L44="",0,IF(R44="",0,IF(T44="",0,IF(I44=Q44,(R44*60+T44)-(J44*60+L44),IF(R44&lt;12,((R44+12)*60+T44)-(J44*60+L44),(R44*60+T44)-(J44*60+L44))))))))</f>
        <v>0</v>
      </c>
      <c r="Z44" s="18">
        <f>IF(E44="","",VLOOKUP(E44,$AA$1:$AB$9,2,0))</f>
        <v>6</v>
      </c>
      <c r="AA44" s="18">
        <f>IF(G44="",IF(E44="","",VLOOKUP(E44,$AA$1:$AB$9,2,0)),VLOOKUP(G44,$AA$1:$AB$9,2,0))</f>
        <v>6</v>
      </c>
      <c r="AB44" s="18">
        <f>IF(X44=0,0,IF(Z44="",0,IF(AA44="","",AA44-Z44+1)))</f>
        <v>0</v>
      </c>
      <c r="AC44" s="18">
        <f>IF(D44="",0,IF(D44="毎週",AB44*(365/12/7),IF(D44="隔週",AB44*(365/12/7/2),AB44)))</f>
        <v>0</v>
      </c>
      <c r="AD44" s="18">
        <f>X44*AC44</f>
        <v>0</v>
      </c>
      <c r="AE44" s="19">
        <f>IF(AB44=0,0,AD44/AC44/60)</f>
        <v>0</v>
      </c>
      <c r="AF44" s="18">
        <f>AE44*Z16</f>
        <v>0</v>
      </c>
    </row>
    <row r="45" spans="1:34" ht="20.25" customHeight="1">
      <c r="A45" s="191"/>
      <c r="B45" s="191"/>
      <c r="C45" s="4" t="s">
        <v>131</v>
      </c>
      <c r="D45" s="54" t="s">
        <v>132</v>
      </c>
      <c r="E45" s="32"/>
      <c r="F45" s="32"/>
      <c r="G45" s="32"/>
      <c r="H45" s="32"/>
      <c r="I45" s="36"/>
      <c r="J45" s="36"/>
      <c r="K45" s="179"/>
      <c r="L45" s="36"/>
      <c r="M45" s="179"/>
      <c r="N45" s="179"/>
      <c r="O45" s="36"/>
      <c r="P45" s="36"/>
      <c r="Q45" s="36"/>
      <c r="R45" s="36"/>
      <c r="S45" s="179"/>
      <c r="T45" s="36"/>
      <c r="U45" s="179"/>
      <c r="V45" s="43"/>
      <c r="W45" s="36"/>
      <c r="X45" s="163"/>
      <c r="AE45" s="19"/>
    </row>
    <row r="46" spans="1:34" ht="20.25" customHeight="1">
      <c r="A46" s="191"/>
      <c r="B46" s="191"/>
      <c r="C46" s="145"/>
      <c r="D46" s="191"/>
      <c r="E46" s="177" t="s">
        <v>95</v>
      </c>
      <c r="F46" s="657"/>
      <c r="G46" s="657"/>
      <c r="H46" s="14" t="s">
        <v>64</v>
      </c>
      <c r="I46" s="109"/>
      <c r="J46" s="105"/>
      <c r="K46" s="34" t="s">
        <v>59</v>
      </c>
      <c r="L46" s="108"/>
      <c r="M46" s="34" t="s">
        <v>60</v>
      </c>
      <c r="N46" s="179"/>
      <c r="O46" s="31" t="s">
        <v>180</v>
      </c>
      <c r="P46" s="179"/>
      <c r="Q46" s="109"/>
      <c r="R46" s="105"/>
      <c r="S46" s="34" t="s">
        <v>59</v>
      </c>
      <c r="T46" s="108"/>
      <c r="U46" s="34" t="s">
        <v>60</v>
      </c>
      <c r="V46" s="43"/>
      <c r="W46" s="36" t="str">
        <f>IF(X46=0,"（　 時間　 分)","（"&amp;INT(X46/60)&amp;"時間"&amp;RIGHT("0"&amp;MOD(X46,60),2)&amp;"分）")</f>
        <v>（　 時間　 分)</v>
      </c>
      <c r="X46" s="21">
        <f>IF(F46="",0,IF(J46="",0,IF(L46="",0,IF(R46="",0,IF(T46="",0,IF(I46=Q46,(R46*60+T46)-(J46*60+L46),IF(R46&lt;12,((R46+12)*60+T46)-(J46*60+L46),(R46*60+T46)-(J46*60+L46))))))))</f>
        <v>0</v>
      </c>
      <c r="Z46" s="24"/>
      <c r="AA46" s="24"/>
      <c r="AB46" s="18">
        <f>F46</f>
        <v>0</v>
      </c>
      <c r="AC46" s="24"/>
      <c r="AD46" s="18">
        <f>X46*AB46</f>
        <v>0</v>
      </c>
      <c r="AE46" s="19">
        <f>IF(SUM(AB46:AB48)=0,0,SUM(AD46:AD48)/SUM(AB46:AB48)/60)</f>
        <v>0</v>
      </c>
      <c r="AF46" s="18">
        <f>IF(G17="",0,AE46*Z17)</f>
        <v>0</v>
      </c>
    </row>
    <row r="47" spans="1:34" ht="20.25" customHeight="1">
      <c r="A47" s="191"/>
      <c r="B47" s="191"/>
      <c r="C47" s="145"/>
      <c r="D47" s="191"/>
      <c r="E47" s="177" t="s">
        <v>95</v>
      </c>
      <c r="F47" s="674"/>
      <c r="G47" s="674"/>
      <c r="H47" s="14" t="s">
        <v>64</v>
      </c>
      <c r="I47" s="109"/>
      <c r="J47" s="105"/>
      <c r="K47" s="34" t="s">
        <v>59</v>
      </c>
      <c r="L47" s="108"/>
      <c r="M47" s="34" t="s">
        <v>60</v>
      </c>
      <c r="N47" s="179"/>
      <c r="O47" s="31" t="s">
        <v>182</v>
      </c>
      <c r="P47" s="179"/>
      <c r="Q47" s="109"/>
      <c r="R47" s="105"/>
      <c r="S47" s="34" t="s">
        <v>59</v>
      </c>
      <c r="T47" s="108"/>
      <c r="U47" s="34" t="s">
        <v>60</v>
      </c>
      <c r="V47" s="43"/>
      <c r="W47" s="36" t="str">
        <f>IF(X47=0,"（　 時間　 分)","（"&amp;INT(X47/60)&amp;"時間"&amp;RIGHT("0"&amp;MOD(X47,60),2)&amp;"分）")</f>
        <v>（　 時間　 分)</v>
      </c>
      <c r="X47" s="21">
        <f>IF(F47="",0,IF(J47="",0,IF(L47="",0,IF(R47="",0,IF(T47="",0,IF(I47=Q47,(R47*60+T47)-(J47*60+L47),IF(R47&lt;12,((R47+12)*60+T47)-(J47*60+L47),(R47*60+T47)-(J47*60+L47))))))))</f>
        <v>0</v>
      </c>
      <c r="Z47" s="24"/>
      <c r="AA47" s="24"/>
      <c r="AB47" s="18">
        <f>F47</f>
        <v>0</v>
      </c>
      <c r="AC47" s="24"/>
      <c r="AD47" s="18">
        <f>X47*AB47</f>
        <v>0</v>
      </c>
      <c r="AE47" s="19"/>
    </row>
    <row r="48" spans="1:34" ht="20.25" customHeight="1">
      <c r="A48" s="191"/>
      <c r="B48" s="191"/>
      <c r="C48" s="191"/>
      <c r="D48" s="191"/>
      <c r="E48" s="177" t="s">
        <v>95</v>
      </c>
      <c r="F48" s="674"/>
      <c r="G48" s="674"/>
      <c r="H48" s="14" t="s">
        <v>64</v>
      </c>
      <c r="I48" s="109"/>
      <c r="J48" s="105"/>
      <c r="K48" s="34" t="s">
        <v>59</v>
      </c>
      <c r="L48" s="108"/>
      <c r="M48" s="34" t="s">
        <v>60</v>
      </c>
      <c r="N48" s="179"/>
      <c r="O48" s="31" t="s">
        <v>182</v>
      </c>
      <c r="P48" s="179"/>
      <c r="Q48" s="109"/>
      <c r="R48" s="105"/>
      <c r="S48" s="34" t="s">
        <v>59</v>
      </c>
      <c r="T48" s="108"/>
      <c r="U48" s="34" t="s">
        <v>60</v>
      </c>
      <c r="V48" s="43"/>
      <c r="W48" s="36" t="str">
        <f>IF(X48=0,"（　 時間　 分)","（"&amp;INT(X48/60)&amp;"時間"&amp;RIGHT("0"&amp;MOD(X48,60),2)&amp;"分）")</f>
        <v>（　 時間　 分)</v>
      </c>
      <c r="X48" s="21">
        <f>IF(F48="",0,IF(J48="",0,IF(L48="",0,IF(R48="",0,IF(T48="",0,IF(I48=Q48,(R48*60+T48)-(J48*60+L48),IF(R48&lt;12,((R48+12)*60+T48)-(J48*60+L48),(R48*60+T48)-(J48*60+L48))))))))</f>
        <v>0</v>
      </c>
      <c r="Z48" s="24"/>
      <c r="AA48" s="24"/>
      <c r="AB48" s="18">
        <f>F48</f>
        <v>0</v>
      </c>
      <c r="AC48" s="24"/>
      <c r="AD48" s="18">
        <f>X48*AB48</f>
        <v>0</v>
      </c>
    </row>
    <row r="49" spans="1:33" ht="17.25" customHeight="1">
      <c r="A49" s="191"/>
      <c r="B49" s="191"/>
      <c r="C49" s="191"/>
      <c r="D49" s="191"/>
      <c r="E49" s="191"/>
      <c r="F49" s="191"/>
      <c r="G49" s="191"/>
      <c r="H49" s="191"/>
      <c r="I49" s="191"/>
      <c r="J49" s="191"/>
      <c r="K49" s="193"/>
      <c r="L49" s="191"/>
      <c r="M49" s="193"/>
      <c r="N49" s="193"/>
      <c r="O49" s="191"/>
      <c r="P49" s="191"/>
      <c r="Q49" s="191"/>
      <c r="R49" s="191"/>
      <c r="S49" s="193"/>
      <c r="T49" s="191"/>
      <c r="U49" s="193"/>
      <c r="V49" s="191"/>
      <c r="W49" s="191"/>
      <c r="Z49" s="2" t="s">
        <v>102</v>
      </c>
      <c r="AA49" s="1" t="s">
        <v>81</v>
      </c>
      <c r="AB49" s="18">
        <v>4</v>
      </c>
      <c r="AC49" s="1" t="s">
        <v>103</v>
      </c>
    </row>
    <row r="50" spans="1:33" s="253" customFormat="1" ht="17.25" customHeight="1">
      <c r="A50" s="49" t="s">
        <v>301</v>
      </c>
      <c r="B50" s="18"/>
      <c r="C50" s="18"/>
      <c r="D50" s="18"/>
      <c r="E50" s="18"/>
      <c r="F50" s="18"/>
      <c r="G50" s="18"/>
      <c r="H50" s="18"/>
      <c r="I50" s="18"/>
      <c r="J50" s="18"/>
      <c r="K50" s="264"/>
      <c r="L50" s="18"/>
      <c r="M50" s="264"/>
      <c r="N50" s="264"/>
      <c r="O50" s="18"/>
      <c r="P50" s="18"/>
      <c r="Q50" s="18"/>
      <c r="R50" s="18"/>
      <c r="S50" s="264"/>
      <c r="T50" s="18"/>
      <c r="U50" s="264"/>
      <c r="V50" s="18"/>
      <c r="W50" s="18"/>
    </row>
    <row r="51" spans="1:33" s="253" customFormat="1" ht="17.25" customHeight="1">
      <c r="A51" s="49"/>
      <c r="B51" s="1"/>
      <c r="C51" s="260" t="s">
        <v>339</v>
      </c>
      <c r="D51" s="1"/>
      <c r="E51" s="1"/>
      <c r="F51" s="275"/>
      <c r="G51" s="275"/>
      <c r="H51" s="259" t="s">
        <v>95</v>
      </c>
      <c r="I51" s="675"/>
      <c r="J51" s="675"/>
      <c r="K51" s="276" t="s">
        <v>64</v>
      </c>
      <c r="L51" s="261"/>
      <c r="M51" s="261"/>
      <c r="N51" s="261"/>
      <c r="O51" s="261"/>
      <c r="P51" s="261"/>
      <c r="Q51" s="261"/>
      <c r="R51" s="261"/>
      <c r="S51" s="261"/>
      <c r="T51" s="261"/>
      <c r="U51" s="676"/>
      <c r="V51" s="676"/>
      <c r="W51" s="18"/>
      <c r="AC51" s="255" t="s">
        <v>302</v>
      </c>
      <c r="AD51" s="255" t="s">
        <v>303</v>
      </c>
      <c r="AE51" s="254" t="s">
        <v>304</v>
      </c>
      <c r="AF51" s="254"/>
      <c r="AG51" s="254"/>
    </row>
    <row r="52" spans="1:33">
      <c r="A52" s="1"/>
      <c r="B52" s="1"/>
      <c r="C52" s="260" t="s">
        <v>340</v>
      </c>
      <c r="D52" s="1"/>
      <c r="E52" s="1"/>
      <c r="F52" s="677" t="s">
        <v>305</v>
      </c>
      <c r="G52" s="677"/>
      <c r="H52" s="275"/>
      <c r="I52" s="109"/>
      <c r="J52" s="105"/>
      <c r="K52" s="34" t="s">
        <v>59</v>
      </c>
      <c r="L52" s="108"/>
      <c r="M52" s="34" t="s">
        <v>60</v>
      </c>
      <c r="N52" s="258"/>
      <c r="O52" s="31" t="s">
        <v>106</v>
      </c>
      <c r="P52" s="258"/>
      <c r="Q52" s="109"/>
      <c r="R52" s="105"/>
      <c r="S52" s="34" t="s">
        <v>59</v>
      </c>
      <c r="T52" s="108"/>
      <c r="U52" s="34" t="s">
        <v>60</v>
      </c>
      <c r="V52" s="43"/>
      <c r="W52" s="36" t="str">
        <f>IF(X52=0,"（　 時間　 分)","（"&amp;INT(X52/60)&amp;"時間"&amp;RIGHT("0"&amp;MOD(X52,60),2)&amp;"分）")</f>
        <v>（　 時間　 分)</v>
      </c>
      <c r="X52" s="256">
        <f>IF(I51="",0,IF(J52="",0,IF(L52="",0,IF(R52="",0,IF(T52="",0,IF(I52=Q52,(R52*60+T52)-(J52*60+L52),IF(R52&lt;12,((R52+12)*60+T52)-(J52*60+L52),(R52*60+T52)-(J52*60+L52))))))))</f>
        <v>0</v>
      </c>
      <c r="AC52" s="253">
        <f>5*365/12/7</f>
        <v>21.726190476190478</v>
      </c>
      <c r="AD52" s="253">
        <f>X52*AC52</f>
        <v>0</v>
      </c>
      <c r="AE52" s="257">
        <f>SUM(AD52:AD53)/SUM(AC52:AC53)/60</f>
        <v>0</v>
      </c>
    </row>
    <row r="53" spans="1:33">
      <c r="A53" s="1"/>
      <c r="B53" s="1"/>
      <c r="C53" s="1"/>
      <c r="D53" s="1"/>
      <c r="E53" s="1"/>
      <c r="F53" s="677" t="s">
        <v>306</v>
      </c>
      <c r="G53" s="677"/>
      <c r="H53" s="275"/>
      <c r="I53" s="109"/>
      <c r="J53" s="105"/>
      <c r="K53" s="34" t="s">
        <v>59</v>
      </c>
      <c r="L53" s="108"/>
      <c r="M53" s="34" t="s">
        <v>60</v>
      </c>
      <c r="N53" s="258"/>
      <c r="O53" s="31" t="s">
        <v>106</v>
      </c>
      <c r="P53" s="258"/>
      <c r="Q53" s="109"/>
      <c r="R53" s="105"/>
      <c r="S53" s="34" t="s">
        <v>59</v>
      </c>
      <c r="T53" s="108"/>
      <c r="U53" s="34" t="s">
        <v>60</v>
      </c>
      <c r="V53" s="43"/>
      <c r="W53" s="36" t="str">
        <f>IF(X53=0,"（　 時間　 分)","（"&amp;INT(X53/60)&amp;"時間"&amp;RIGHT("0"&amp;MOD(X53,60),2)&amp;"分）")</f>
        <v>（　 時間　 分)</v>
      </c>
      <c r="X53" s="256">
        <f>IF(I52="",0,IF(J53="",0,IF(L53="",0,IF(R53="",0,IF(T53="",0,IF(I53=Q53,(R53*60+T53)-(J53*60+L53),IF(R53&lt;12,((R53+12)*60+T53)-(J53*60+L53),(R53*60+T53)-(J53*60+L53))))))))</f>
        <v>0</v>
      </c>
      <c r="AC53" s="253">
        <f>1*365/12/7</f>
        <v>4.3452380952380958</v>
      </c>
      <c r="AD53" s="253">
        <f>X53*AC53</f>
        <v>0</v>
      </c>
      <c r="AE53" s="253"/>
    </row>
    <row r="54" spans="1:33" ht="17.25" customHeight="1"/>
    <row r="55" spans="1:33" ht="17.25" customHeight="1">
      <c r="G55" s="48"/>
      <c r="H55" s="139"/>
    </row>
    <row r="56" spans="1:33" ht="17.25" customHeight="1">
      <c r="G56" s="48"/>
    </row>
    <row r="57" spans="1:33" ht="17.25" customHeight="1">
      <c r="G57" s="140"/>
    </row>
    <row r="58" spans="1:33" ht="17.25" customHeight="1"/>
  </sheetData>
  <sheetProtection algorithmName="SHA-512" hashValue="1kTbrWpvztg30N8v251K8UPBnZF5YgpJyE+0IkuMAGsKF87bTxXNgOhOZvmjVPgCFAPKkhRmyALGAUD3RGbgbg==" saltValue="bKzS090YvzbDOe0FQwkDGg==" spinCount="100000" sheet="1" selectLockedCells="1"/>
  <mergeCells count="21">
    <mergeCell ref="F47:G47"/>
    <mergeCell ref="I51:J51"/>
    <mergeCell ref="U51:V51"/>
    <mergeCell ref="F52:G52"/>
    <mergeCell ref="F53:G53"/>
    <mergeCell ref="F48:G48"/>
    <mergeCell ref="E44:G44"/>
    <mergeCell ref="K17:V17"/>
    <mergeCell ref="V1:W1"/>
    <mergeCell ref="V2:W2"/>
    <mergeCell ref="F46:G46"/>
    <mergeCell ref="K1:N1"/>
    <mergeCell ref="K2:N2"/>
    <mergeCell ref="I16:J16"/>
    <mergeCell ref="K16:M16"/>
    <mergeCell ref="O1:U1"/>
    <mergeCell ref="O2:U2"/>
    <mergeCell ref="K3:N3"/>
    <mergeCell ref="K4:N4"/>
    <mergeCell ref="O3:W3"/>
    <mergeCell ref="O4:W4"/>
  </mergeCells>
  <phoneticPr fontId="4"/>
  <conditionalFormatting sqref="W20 W25 W33:W34 W37 W40 W43 W45">
    <cfRule type="expression" dxfId="243" priority="39" stopIfTrue="1">
      <formula>AND(X20&lt;=0,W20&lt;&gt;"")</formula>
    </cfRule>
  </conditionalFormatting>
  <conditionalFormatting sqref="W31:W32 W21:W24 W26:W29 W35:W36 W38:W39 W41:W42 W44 W46:W48">
    <cfRule type="expression" dxfId="242" priority="40" stopIfTrue="1">
      <formula>X21&lt;0</formula>
    </cfRule>
  </conditionalFormatting>
  <conditionalFormatting sqref="B9">
    <cfRule type="expression" dxfId="241" priority="41" stopIfTrue="1">
      <formula>AND(D26&lt;&gt;"",B9&lt;&gt;"☑")</formula>
    </cfRule>
    <cfRule type="cellIs" dxfId="240" priority="42" stopIfTrue="1" operator="equal">
      <formula>""</formula>
    </cfRule>
  </conditionalFormatting>
  <conditionalFormatting sqref="B10">
    <cfRule type="expression" dxfId="239" priority="43" stopIfTrue="1">
      <formula>AND(D31&lt;&gt;"",B10&lt;&gt;"☑")</formula>
    </cfRule>
    <cfRule type="cellIs" dxfId="238" priority="44" stopIfTrue="1" operator="equal">
      <formula>""</formula>
    </cfRule>
  </conditionalFormatting>
  <conditionalFormatting sqref="B11">
    <cfRule type="expression" dxfId="237" priority="45" stopIfTrue="1">
      <formula>AND(B11&lt;&gt;"☑",OR(C12="☑",C13="☑",C14="☑",C16="☑",C17="☑"))</formula>
    </cfRule>
    <cfRule type="cellIs" dxfId="236" priority="46" stopIfTrue="1" operator="equal">
      <formula>""</formula>
    </cfRule>
  </conditionalFormatting>
  <conditionalFormatting sqref="C12">
    <cfRule type="cellIs" dxfId="235" priority="47" stopIfTrue="1" operator="equal">
      <formula>""</formula>
    </cfRule>
    <cfRule type="expression" dxfId="234" priority="48" stopIfTrue="1">
      <formula>AND(C12&lt;&gt;"☑",OR(L12&lt;&gt;"",N12&lt;&gt;"",T12&lt;&gt;"",V12&lt;&gt;"",D35&lt;&gt;""))</formula>
    </cfRule>
  </conditionalFormatting>
  <conditionalFormatting sqref="C13">
    <cfRule type="cellIs" dxfId="233" priority="49" stopIfTrue="1" operator="equal">
      <formula>""</formula>
    </cfRule>
    <cfRule type="expression" dxfId="232" priority="50" stopIfTrue="1">
      <formula>AND(C13&lt;&gt;"☑",OR(N13&lt;&gt;"",V13&lt;&gt;"",D38&lt;&gt;""))</formula>
    </cfRule>
  </conditionalFormatting>
  <conditionalFormatting sqref="C14">
    <cfRule type="cellIs" dxfId="231" priority="51" stopIfTrue="1" operator="equal">
      <formula>""</formula>
    </cfRule>
    <cfRule type="expression" dxfId="230" priority="52" stopIfTrue="1">
      <formula>AND(C14&lt;&gt;"☑",OR(N14&lt;&gt;"",V14&lt;&gt;"",N15&lt;&gt;"",V15&lt;&gt;"",D41&lt;&gt;""))</formula>
    </cfRule>
  </conditionalFormatting>
  <conditionalFormatting sqref="C16">
    <cfRule type="cellIs" dxfId="229" priority="53" stopIfTrue="1" operator="equal">
      <formula>""</formula>
    </cfRule>
    <cfRule type="expression" dxfId="228" priority="54" stopIfTrue="1">
      <formula>AND(C16&lt;&gt;"☑",OR(I16&lt;&gt;"",I44&lt;&gt;""))</formula>
    </cfRule>
  </conditionalFormatting>
  <conditionalFormatting sqref="C17">
    <cfRule type="cellIs" dxfId="227" priority="55" stopIfTrue="1" operator="equal">
      <formula>""</formula>
    </cfRule>
    <cfRule type="expression" dxfId="226" priority="56" stopIfTrue="1">
      <formula>AND(C17&lt;&gt;"☑",OR(K17&lt;&gt;"",F46&lt;&gt;""))</formula>
    </cfRule>
  </conditionalFormatting>
  <conditionalFormatting sqref="L12 T12 V12:V14 N12:N14 I16:J16 K17:V17">
    <cfRule type="expression" dxfId="225" priority="57" stopIfTrue="1">
      <formula>AND($C12="☑",I12="")</formula>
    </cfRule>
    <cfRule type="expression" dxfId="224" priority="58" stopIfTrue="1">
      <formula>AND($C12="☐",I12&lt;&gt;"")</formula>
    </cfRule>
  </conditionalFormatting>
  <conditionalFormatting sqref="N15">
    <cfRule type="expression" dxfId="223" priority="59" stopIfTrue="1">
      <formula>AND($C14="☑",N15="")</formula>
    </cfRule>
    <cfRule type="expression" dxfId="222" priority="60" stopIfTrue="1">
      <formula>AND($C14="☐",N15&lt;&gt;"")</formula>
    </cfRule>
  </conditionalFormatting>
  <conditionalFormatting sqref="E21:E24 E26:E29 E31:E32 E35:E36 E38:E39 E41:E42">
    <cfRule type="expression" dxfId="221" priority="61" stopIfTrue="1">
      <formula>AND($E21="",OR($D21&lt;&gt;"",$G21&lt;&gt;""))</formula>
    </cfRule>
  </conditionalFormatting>
  <conditionalFormatting sqref="G21:G24 G31:G32">
    <cfRule type="expression" dxfId="220" priority="62" stopIfTrue="1">
      <formula>AND($G21="",OR($E21&lt;&gt;"",$J21&lt;&gt;""))</formula>
    </cfRule>
  </conditionalFormatting>
  <conditionalFormatting sqref="J21:J24 J31:J32">
    <cfRule type="expression" dxfId="219" priority="63" stopIfTrue="1">
      <formula>AND(J21="",OR(G21&lt;&gt;"",L21&lt;&gt;""))</formula>
    </cfRule>
  </conditionalFormatting>
  <conditionalFormatting sqref="L21:L24 L26:L29 L38:L39 L35:L36 L41:L42 L44 L46:L48">
    <cfRule type="expression" dxfId="218" priority="64" stopIfTrue="1">
      <formula>AND(L21="",OR(J21&lt;&gt;"",Q21&lt;&gt;""))</formula>
    </cfRule>
  </conditionalFormatting>
  <conditionalFormatting sqref="Q21:Q24 Q26:Q29 Q35:Q36 Q39 Q42 Q47:Q48">
    <cfRule type="expression" dxfId="217" priority="65" stopIfTrue="1">
      <formula>AND(Q21="",OR(L21&lt;&gt;"",R21&lt;&gt;""))</formula>
    </cfRule>
  </conditionalFormatting>
  <conditionalFormatting sqref="R21:R24 R26:R29 J26:J29 R47:R48 J35:J36 J39 R35:R36 R39 R42 J42 J47:J48">
    <cfRule type="expression" dxfId="216" priority="66" stopIfTrue="1">
      <formula>AND(J21="",OR(I21&lt;&gt;"",L21&lt;&gt;""))</formula>
    </cfRule>
  </conditionalFormatting>
  <conditionalFormatting sqref="T21:T24 T26:T29 T31:T32 T35:T36 T38:T39 T41:T42 T44 T46:T48">
    <cfRule type="expression" dxfId="215" priority="67" stopIfTrue="1">
      <formula>AND(T21="",R21&lt;&gt;"")</formula>
    </cfRule>
  </conditionalFormatting>
  <conditionalFormatting sqref="D24 D29 D32 D36 D39 D42">
    <cfRule type="expression" dxfId="214" priority="68" stopIfTrue="1">
      <formula>AND(D24&lt;&gt;"",D23="")</formula>
    </cfRule>
    <cfRule type="expression" dxfId="213" priority="69" stopIfTrue="1">
      <formula>AND(D24="",E24&lt;&gt;"")</formula>
    </cfRule>
  </conditionalFormatting>
  <conditionalFormatting sqref="D22:D23 D27:D28">
    <cfRule type="expression" dxfId="212" priority="71" stopIfTrue="1">
      <formula>AND(D22="",OR(E22&lt;&gt;"",D23&lt;&gt;""))</formula>
    </cfRule>
  </conditionalFormatting>
  <conditionalFormatting sqref="D26">
    <cfRule type="expression" dxfId="211" priority="72" stopIfTrue="1">
      <formula>OR(AND(D26="",B9="☑"),AND(D26&lt;&gt;"",B9="☐"))</formula>
    </cfRule>
    <cfRule type="expression" dxfId="210" priority="73" stopIfTrue="1">
      <formula>AND(D26="",D27&lt;&gt;"")</formula>
    </cfRule>
  </conditionalFormatting>
  <conditionalFormatting sqref="I26:I29 I39 I35:I36 I42">
    <cfRule type="expression" dxfId="209" priority="75" stopIfTrue="1">
      <formula>AND(I26="",OR(G26&lt;&gt;"",J26&lt;&gt;""))</formula>
    </cfRule>
  </conditionalFormatting>
  <conditionalFormatting sqref="R31:R32">
    <cfRule type="expression" dxfId="208" priority="76" stopIfTrue="1">
      <formula>AND(R31="",OR(L31&lt;&gt;"",T31&lt;&gt;""))</formula>
    </cfRule>
  </conditionalFormatting>
  <conditionalFormatting sqref="L31:L32">
    <cfRule type="expression" dxfId="207" priority="77" stopIfTrue="1">
      <formula>AND(L31="",OR(J31&lt;&gt;"",R31&lt;&gt;""))</formula>
    </cfRule>
  </conditionalFormatting>
  <conditionalFormatting sqref="D31">
    <cfRule type="expression" dxfId="206" priority="78" stopIfTrue="1">
      <formula>OR(AND(D31="",B10="☑"),AND(D31&lt;&gt;"",B10="☐"))</formula>
    </cfRule>
    <cfRule type="expression" dxfId="205" priority="79" stopIfTrue="1">
      <formula>AND(D31="",OR(E31&lt;&gt;"",D32&lt;&gt;""))</formula>
    </cfRule>
  </conditionalFormatting>
  <conditionalFormatting sqref="D35">
    <cfRule type="expression" dxfId="204" priority="80" stopIfTrue="1">
      <formula>OR(AND(D35="",C12="☑"),AND(D35&lt;&gt;"",C12="☐"))</formula>
    </cfRule>
    <cfRule type="expression" dxfId="203" priority="81" stopIfTrue="1">
      <formula>AND(D35="",OR(E35&lt;&gt;"",D36&lt;&gt;""))</formula>
    </cfRule>
  </conditionalFormatting>
  <conditionalFormatting sqref="F46:G46">
    <cfRule type="expression" dxfId="202" priority="86" stopIfTrue="1">
      <formula>OR(AND(F46="",C17="☑"),AND(F46&lt;&gt;"",C17="☐"))</formula>
    </cfRule>
    <cfRule type="expression" dxfId="201" priority="87" stopIfTrue="1">
      <formula>AND(F46="",OR(I46&lt;&gt;"",F47&lt;&gt;""))</formula>
    </cfRule>
  </conditionalFormatting>
  <conditionalFormatting sqref="I47:I48">
    <cfRule type="expression" dxfId="200" priority="88" stopIfTrue="1">
      <formula>AND(I47="",OR(F47&lt;&gt;"",J47&lt;&gt;""))</formula>
    </cfRule>
  </conditionalFormatting>
  <conditionalFormatting sqref="F47:G48">
    <cfRule type="expression" dxfId="199" priority="89" stopIfTrue="1">
      <formula>AND(F47&lt;&gt;"",F46="")</formula>
    </cfRule>
    <cfRule type="expression" dxfId="198" priority="90" stopIfTrue="1">
      <formula>AND(F47="",I47&lt;&gt;"")</formula>
    </cfRule>
  </conditionalFormatting>
  <conditionalFormatting sqref="D21">
    <cfRule type="expression" dxfId="197" priority="91" stopIfTrue="1">
      <formula>AND(D21="",D26&lt;&gt;"")</formula>
    </cfRule>
  </conditionalFormatting>
  <conditionalFormatting sqref="O2:S2">
    <cfRule type="expression" dxfId="196" priority="93" stopIfTrue="1">
      <formula>OR(AND(O2="",D21&lt;&gt;""),AND(O2="",V2&lt;&gt;""))</formula>
    </cfRule>
  </conditionalFormatting>
  <conditionalFormatting sqref="V2:W2">
    <cfRule type="expression" dxfId="195" priority="94" stopIfTrue="1">
      <formula>OR(AND(V2="",D21&lt;&gt;""),AND(V2="",O2&lt;&gt;""))</formula>
    </cfRule>
  </conditionalFormatting>
  <conditionalFormatting sqref="Q45 I45 Q43 I43 Q40 I40 Q37 I33:I34 I37 Q25 Q33:Q34 I25 I20">
    <cfRule type="cellIs" dxfId="194" priority="99" stopIfTrue="1" operator="equal">
      <formula>"午前"</formula>
    </cfRule>
    <cfRule type="cellIs" dxfId="193" priority="100" stopIfTrue="1" operator="equal">
      <formula>"午後"</formula>
    </cfRule>
  </conditionalFormatting>
  <conditionalFormatting sqref="V15">
    <cfRule type="expression" dxfId="192" priority="101" stopIfTrue="1">
      <formula>AND($C$14="☑",V15="")</formula>
    </cfRule>
    <cfRule type="expression" dxfId="191" priority="102" stopIfTrue="1">
      <formula>AND($C$14="☐",V15&lt;&gt;"")</formula>
    </cfRule>
  </conditionalFormatting>
  <conditionalFormatting sqref="D38">
    <cfRule type="expression" dxfId="190" priority="37" stopIfTrue="1">
      <formula>OR(AND(D38="",C13="☑"),AND(D38&lt;&gt;"",C13="☐"))</formula>
    </cfRule>
    <cfRule type="expression" dxfId="189" priority="38" stopIfTrue="1">
      <formula>AND(D38="",OR(E38&lt;&gt;"",D39&lt;&gt;""))</formula>
    </cfRule>
  </conditionalFormatting>
  <conditionalFormatting sqref="D41">
    <cfRule type="expression" dxfId="188" priority="34" stopIfTrue="1">
      <formula>OR(AND(D41="",C14="☑"),AND(D41&lt;&gt;"",C14="☐"))</formula>
    </cfRule>
    <cfRule type="expression" dxfId="187" priority="35" stopIfTrue="1">
      <formula>AND(D41="",OR(E41&lt;&gt;"",D42&lt;&gt;""))</formula>
    </cfRule>
  </conditionalFormatting>
  <conditionalFormatting sqref="J38">
    <cfRule type="expression" dxfId="186" priority="31" stopIfTrue="1">
      <formula>AND(J38="",OR(I38&lt;&gt;"",L38&lt;&gt;""))</formula>
    </cfRule>
  </conditionalFormatting>
  <conditionalFormatting sqref="I38">
    <cfRule type="expression" dxfId="185" priority="32" stopIfTrue="1">
      <formula>AND(I38="",OR(G38&lt;&gt;"",J38&lt;&gt;""))</formula>
    </cfRule>
  </conditionalFormatting>
  <conditionalFormatting sqref="J41">
    <cfRule type="expression" dxfId="184" priority="29" stopIfTrue="1">
      <formula>AND(J41="",OR(I41&lt;&gt;"",L41&lt;&gt;""))</formula>
    </cfRule>
  </conditionalFormatting>
  <conditionalFormatting sqref="I41">
    <cfRule type="expression" dxfId="183" priority="30" stopIfTrue="1">
      <formula>AND(I41="",OR(G41&lt;&gt;"",J41&lt;&gt;""))</formula>
    </cfRule>
  </conditionalFormatting>
  <conditionalFormatting sqref="J44">
    <cfRule type="expression" dxfId="182" priority="27" stopIfTrue="1">
      <formula>AND(J44="",OR(I44&lt;&gt;"",L44&lt;&gt;""))</formula>
    </cfRule>
  </conditionalFormatting>
  <conditionalFormatting sqref="I44">
    <cfRule type="expression" dxfId="181" priority="28" stopIfTrue="1">
      <formula>AND(I44="",OR(C16="☑",J44&lt;&gt;""))</formula>
    </cfRule>
  </conditionalFormatting>
  <conditionalFormatting sqref="J46">
    <cfRule type="expression" dxfId="180" priority="25" stopIfTrue="1">
      <formula>AND(J46="",OR(I46&lt;&gt;"",L46&lt;&gt;""))</formula>
    </cfRule>
  </conditionalFormatting>
  <conditionalFormatting sqref="I46">
    <cfRule type="expression" dxfId="179" priority="26" stopIfTrue="1">
      <formula>AND(I46="",OR(F46&lt;&gt;"",J46&lt;&gt;""))</formula>
    </cfRule>
  </conditionalFormatting>
  <conditionalFormatting sqref="Q38">
    <cfRule type="expression" dxfId="178" priority="23" stopIfTrue="1">
      <formula>AND(Q38="",OR(L38&lt;&gt;"",R38&lt;&gt;""))</formula>
    </cfRule>
  </conditionalFormatting>
  <conditionalFormatting sqref="R38">
    <cfRule type="expression" dxfId="177" priority="24" stopIfTrue="1">
      <formula>AND(R38="",OR(Q38&lt;&gt;"",T38&lt;&gt;""))</formula>
    </cfRule>
  </conditionalFormatting>
  <conditionalFormatting sqref="Q41">
    <cfRule type="expression" dxfId="176" priority="21" stopIfTrue="1">
      <formula>AND(Q41="",OR(L41&lt;&gt;"",R41&lt;&gt;""))</formula>
    </cfRule>
  </conditionalFormatting>
  <conditionalFormatting sqref="R41">
    <cfRule type="expression" dxfId="175" priority="22" stopIfTrue="1">
      <formula>AND(R41="",OR(Q41&lt;&gt;"",T41&lt;&gt;""))</formula>
    </cfRule>
  </conditionalFormatting>
  <conditionalFormatting sqref="Q44">
    <cfRule type="expression" dxfId="174" priority="19" stopIfTrue="1">
      <formula>AND(Q44="",OR(L44&lt;&gt;"",R44&lt;&gt;""))</formula>
    </cfRule>
  </conditionalFormatting>
  <conditionalFormatting sqref="R44">
    <cfRule type="expression" dxfId="173" priority="20" stopIfTrue="1">
      <formula>AND(R44="",OR(Q44&lt;&gt;"",T44&lt;&gt;""))</formula>
    </cfRule>
  </conditionalFormatting>
  <conditionalFormatting sqref="Q46">
    <cfRule type="expression" dxfId="172" priority="17" stopIfTrue="1">
      <formula>AND(Q46="",OR(L46&lt;&gt;"",R46&lt;&gt;""))</formula>
    </cfRule>
  </conditionalFormatting>
  <conditionalFormatting sqref="R46">
    <cfRule type="expression" dxfId="171" priority="18" stopIfTrue="1">
      <formula>AND(R46="",OR(Q46&lt;&gt;"",T46&lt;&gt;""))</formula>
    </cfRule>
  </conditionalFormatting>
  <conditionalFormatting sqref="L52">
    <cfRule type="expression" dxfId="170" priority="13" stopIfTrue="1">
      <formula>AND(L52="",OR(J52&lt;&gt;"",Q52&lt;&gt;""))</formula>
    </cfRule>
  </conditionalFormatting>
  <conditionalFormatting sqref="Q52">
    <cfRule type="expression" dxfId="169" priority="14" stopIfTrue="1">
      <formula>AND(Q52="",OR(L52&lt;&gt;"",R52&lt;&gt;""))</formula>
    </cfRule>
  </conditionalFormatting>
  <conditionalFormatting sqref="R52 J52">
    <cfRule type="expression" dxfId="168" priority="15" stopIfTrue="1">
      <formula>AND(J52="",OR(I52&lt;&gt;"",L52&lt;&gt;""))</formula>
    </cfRule>
  </conditionalFormatting>
  <conditionalFormatting sqref="T52">
    <cfRule type="expression" dxfId="167" priority="16" stopIfTrue="1">
      <formula>AND(T52="",R52&lt;&gt;"")</formula>
    </cfRule>
  </conditionalFormatting>
  <conditionalFormatting sqref="W52">
    <cfRule type="expression" dxfId="166" priority="12" stopIfTrue="1">
      <formula>X52&lt;0</formula>
    </cfRule>
  </conditionalFormatting>
  <conditionalFormatting sqref="L53">
    <cfRule type="expression" dxfId="165" priority="8" stopIfTrue="1">
      <formula>AND(L53="",OR(J53&lt;&gt;"",Q53&lt;&gt;""))</formula>
    </cfRule>
  </conditionalFormatting>
  <conditionalFormatting sqref="Q53">
    <cfRule type="expression" dxfId="164" priority="9" stopIfTrue="1">
      <formula>AND(Q53="",OR(L53&lt;&gt;"",R53&lt;&gt;""))</formula>
    </cfRule>
  </conditionalFormatting>
  <conditionalFormatting sqref="R53 J53">
    <cfRule type="expression" dxfId="163" priority="10" stopIfTrue="1">
      <formula>AND(J53="",OR(I53&lt;&gt;"",L53&lt;&gt;""))</formula>
    </cfRule>
  </conditionalFormatting>
  <conditionalFormatting sqref="T53">
    <cfRule type="expression" dxfId="162" priority="11" stopIfTrue="1">
      <formula>AND(T53="",R53&lt;&gt;"")</formula>
    </cfRule>
  </conditionalFormatting>
  <conditionalFormatting sqref="W53">
    <cfRule type="expression" dxfId="161" priority="7" stopIfTrue="1">
      <formula>X53&lt;0</formula>
    </cfRule>
  </conditionalFormatting>
  <conditionalFormatting sqref="K2:N2">
    <cfRule type="expression" dxfId="160" priority="6">
      <formula>OR(AND(K2="",D19&lt;&gt;""),AND(K2="",O2&lt;&gt;""))</formula>
    </cfRule>
  </conditionalFormatting>
  <conditionalFormatting sqref="T2:U2">
    <cfRule type="expression" dxfId="159" priority="135" stopIfTrue="1">
      <formula>OR(AND(T2="",I21&lt;&gt;""),AND(T2="",AA4&lt;&gt;""))</formula>
    </cfRule>
  </conditionalFormatting>
  <conditionalFormatting sqref="D21:D23 D26:D28 D31 D35 D38 D41">
    <cfRule type="expression" dxfId="158" priority="92" stopIfTrue="1">
      <formula>AND($D21="",$D22&lt;&gt;"")</formula>
    </cfRule>
  </conditionalFormatting>
  <conditionalFormatting sqref="D21:D24 D26:D29 D31:D32 D35:D36 D38:D39 D41:D42">
    <cfRule type="expression" dxfId="157" priority="5">
      <formula>AND($D21="",$E21&lt;&gt;"")</formula>
    </cfRule>
  </conditionalFormatting>
  <conditionalFormatting sqref="D22:D24 D27:D29 D32 D36 D39 D42">
    <cfRule type="expression" dxfId="156" priority="70" stopIfTrue="1">
      <formula>AND(D22&lt;&gt;"",D21="")</formula>
    </cfRule>
  </conditionalFormatting>
  <conditionalFormatting sqref="G26:G29 G35:G36 G38:G39 G41:G42">
    <cfRule type="expression" dxfId="155" priority="4">
      <formula>AND($G26="",OR($E26&lt;&gt;"",$I26&lt;&gt;""))</formula>
    </cfRule>
  </conditionalFormatting>
  <dataValidations count="9">
    <dataValidation type="list" allowBlank="1" showInputMessage="1" showErrorMessage="1" sqref="D31:D32 D41:D42 D21:D24 D35:D36 I16 D38:D39 D26:D29">
      <formula1>"毎週,隔週,第１,第２,第３,第４,第５"</formula1>
    </dataValidation>
    <dataValidation type="list" allowBlank="1" showInputMessage="1" showErrorMessage="1" sqref="G31:G32 G41:G42 G21:G24 E35:E36 G35:G36 E31:E32 E41:E42 E38:E39 G38:G39 E26:E29 G26:G29 E21:E24">
      <formula1>"日,月,火,水,木,金,土"</formula1>
    </dataValidation>
    <dataValidation type="list" allowBlank="1" showInputMessage="1" showErrorMessage="1" sqref="J31:J32 J44 J26:J29 R38:R39 J46:J48 J41:J42 J38:J39 J21:J24 J35:J36 R35:R36 R41:R42 R26:R29 R31:R32 R44 R21:R24 R46:R48 J52:J53 R52:R53">
      <formula1>"1,2,3,4,5,6,7,8,9,10,11,12"</formula1>
    </dataValidation>
    <dataValidation type="list" allowBlank="1" showInputMessage="1" showErrorMessage="1" sqref="I38:I39 Q44 I46:I48 I35:I36 Q38:Q39 Q21:Q24 I41:I42 Q26:Q29 Q41:Q42 Q35:Q36 I26:I29 I44 Q46:Q48 I52:I53 Q52:Q53">
      <formula1>$Z$1:$Z$2</formula1>
    </dataValidation>
    <dataValidation type="list" allowBlank="1" showInputMessage="1" showErrorMessage="1" sqref="T12 L12">
      <formula1>"7,8,9"</formula1>
    </dataValidation>
    <dataValidation type="list" allowBlank="1" showInputMessage="1" showErrorMessage="1" sqref="B9:B11 C16:C17 C12:C14">
      <formula1>$Z$6:$Z$7</formula1>
    </dataValidation>
    <dataValidation imeMode="disabled" allowBlank="1" showInputMessage="1" showErrorMessage="1" sqref="T52:T53 L46:L48 L44 L41:L42 T41:T42 T38:T39 L38:L39 L31:L32 L35:L36 T35:T36 T31:T32 T26:T29 L26:L29 L21:L24 T21:T24 T44 T46:T48 L52:L53 V2:W2"/>
    <dataValidation type="whole" imeMode="disabled" allowBlank="1" showInputMessage="1" showErrorMessage="1" sqref="N12:N13 V15 N15 V12:V13">
      <formula1>1</formula1>
      <formula2>31</formula2>
    </dataValidation>
    <dataValidation type="whole" imeMode="disabled" allowBlank="1" showInputMessage="1" showErrorMessage="1" sqref="N14 V14">
      <formula1>1</formula1>
      <formula2>30</formula2>
    </dataValidation>
  </dataValidations>
  <pageMargins left="0.47244094488188981" right="0.47244094488188981" top="0.51181102362204722" bottom="0.59055118110236227" header="0.31496062992125984" footer="0.31496062992125984"/>
  <pageSetup paperSize="9" scale="78" orientation="portrait" r:id="rId1"/>
  <headerFooter alignWithMargins="0">
    <oddFooter>&amp;C&amp;14 1</oddFooter>
  </headerFooter>
  <colBreaks count="1" manualBreakCount="1">
    <brk id="23" max="4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3" id="{7607FAF9-5407-44A2-AA6A-A385D38989F1}">
            <xm:f>AND(I51="",一番最初に入力!$C$7&gt;70000)</xm:f>
            <x14:dxf>
              <fill>
                <patternFill>
                  <bgColor rgb="FFFF0000"/>
                </patternFill>
              </fill>
            </x14:dxf>
          </x14:cfRule>
          <xm:sqref>I51:J51</xm:sqref>
        </x14:conditionalFormatting>
        <x14:conditionalFormatting xmlns:xm="http://schemas.microsoft.com/office/excel/2006/main">
          <x14:cfRule type="expression" priority="2" id="{C9E47EAB-D181-4EA1-8A97-02F4A5A3D44D}">
            <xm:f>AND(I52="",一番最初に入力!$C$7&gt;70000)</xm:f>
            <x14:dxf>
              <fill>
                <patternFill>
                  <bgColor rgb="FFFF0000"/>
                </patternFill>
              </fill>
            </x14:dxf>
          </x14:cfRule>
          <xm:sqref>I52</xm:sqref>
        </x14:conditionalFormatting>
        <x14:conditionalFormatting xmlns:xm="http://schemas.microsoft.com/office/excel/2006/main">
          <x14:cfRule type="expression" priority="1" id="{DE11E1F6-D38E-4671-B20A-4B4D5D94DD1E}">
            <xm:f>AND(I53="",一番最初に入力!$C$7&gt;70000)</xm:f>
            <x14:dxf>
              <fill>
                <patternFill>
                  <bgColor rgb="FFFF0000"/>
                </patternFill>
              </fill>
            </x14:dxf>
          </x14:cfRule>
          <xm:sqref>I53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showGridLines="0" view="pageBreakPreview" zoomScale="85" zoomScaleNormal="75" zoomScaleSheetLayoutView="85" workbookViewId="0">
      <selection activeCell="F23" sqref="F23:F24"/>
    </sheetView>
  </sheetViews>
  <sheetFormatPr defaultRowHeight="15.75"/>
  <cols>
    <col min="1" max="1" width="4.625" style="18" customWidth="1"/>
    <col min="2" max="2" width="23.125" style="18" customWidth="1"/>
    <col min="3" max="3" width="16.25" style="18" customWidth="1"/>
    <col min="4" max="4" width="11.75" style="18" customWidth="1"/>
    <col min="5" max="5" width="12.25" style="18" customWidth="1"/>
    <col min="6" max="6" width="5.75" style="18" customWidth="1"/>
    <col min="7" max="7" width="13.125" style="18" customWidth="1"/>
    <col min="8" max="8" width="5.875" style="18" customWidth="1"/>
    <col min="9" max="9" width="13.125" style="18" bestFit="1" customWidth="1"/>
    <col min="10" max="11" width="9" style="18" hidden="1" customWidth="1"/>
    <col min="12" max="13" width="0" style="18" hidden="1" customWidth="1"/>
    <col min="14" max="16384" width="9" style="18"/>
  </cols>
  <sheetData>
    <row r="1" spans="1:14" ht="20.25" customHeight="1">
      <c r="A1" s="196" t="s">
        <v>341</v>
      </c>
      <c r="B1" s="191"/>
      <c r="C1" s="191"/>
      <c r="D1" s="191"/>
      <c r="E1" s="191"/>
      <c r="F1" s="191"/>
      <c r="G1" s="191"/>
      <c r="H1" s="191"/>
      <c r="I1" s="197" t="str">
        <f>IF('実績報告書１ページ '!V2="","",'実績報告書１ページ '!V2&amp;"_"&amp;'実績報告書１ページ '!O2)</f>
        <v/>
      </c>
      <c r="K1" s="1"/>
    </row>
    <row r="2" spans="1:14" ht="20.25" customHeight="1">
      <c r="A2" s="191"/>
      <c r="B2" s="190" t="s">
        <v>133</v>
      </c>
      <c r="C2" s="145" t="str">
        <f>'実績報告書１ページ '!B9</f>
        <v>☐</v>
      </c>
      <c r="D2" s="192" t="s">
        <v>195</v>
      </c>
      <c r="E2" s="152" t="s">
        <v>67</v>
      </c>
      <c r="F2" s="224"/>
      <c r="G2" s="14" t="s">
        <v>68</v>
      </c>
      <c r="H2" s="191"/>
      <c r="I2" s="191"/>
      <c r="K2" s="1" t="s">
        <v>227</v>
      </c>
    </row>
    <row r="3" spans="1:14" ht="20.25" customHeight="1">
      <c r="A3" s="191"/>
      <c r="B3" s="191"/>
      <c r="C3" s="145" t="str">
        <f>'実績報告書１ページ '!B10</f>
        <v>☐</v>
      </c>
      <c r="D3" s="192" t="s">
        <v>194</v>
      </c>
      <c r="E3" s="152" t="s">
        <v>67</v>
      </c>
      <c r="F3" s="224"/>
      <c r="G3" s="14" t="s">
        <v>68</v>
      </c>
      <c r="H3" s="191"/>
      <c r="I3" s="191"/>
      <c r="K3" s="48" t="s">
        <v>173</v>
      </c>
      <c r="M3" s="126"/>
    </row>
    <row r="4" spans="1:14" ht="20.25" customHeight="1">
      <c r="A4" s="191"/>
      <c r="B4" s="191"/>
      <c r="C4" s="145" t="str">
        <f>'実績報告書１ページ '!B11</f>
        <v>☐</v>
      </c>
      <c r="D4" s="192" t="s">
        <v>69</v>
      </c>
      <c r="E4" s="152" t="s">
        <v>67</v>
      </c>
      <c r="F4" s="224"/>
      <c r="G4" s="14" t="s">
        <v>68</v>
      </c>
      <c r="H4" s="191"/>
      <c r="I4" s="191"/>
    </row>
    <row r="5" spans="1:14" ht="10.5" customHeight="1" thickBot="1">
      <c r="A5" s="191"/>
      <c r="B5" s="191"/>
      <c r="C5" s="145"/>
      <c r="D5" s="191"/>
      <c r="E5" s="191"/>
      <c r="F5" s="191"/>
      <c r="G5" s="145"/>
      <c r="H5" s="191"/>
      <c r="I5" s="191"/>
      <c r="K5" s="1" t="s">
        <v>70</v>
      </c>
    </row>
    <row r="6" spans="1:14" ht="33.75" customHeight="1">
      <c r="A6" s="191"/>
      <c r="B6" s="55" t="s">
        <v>134</v>
      </c>
      <c r="C6" s="181" t="s">
        <v>168</v>
      </c>
      <c r="D6" s="678" t="s">
        <v>211</v>
      </c>
      <c r="E6" s="679"/>
      <c r="F6" s="678" t="s">
        <v>174</v>
      </c>
      <c r="G6" s="679"/>
      <c r="H6" s="690" t="s">
        <v>196</v>
      </c>
      <c r="I6" s="691"/>
      <c r="K6" s="1" t="s">
        <v>212</v>
      </c>
    </row>
    <row r="7" spans="1:14" ht="32.25" customHeight="1">
      <c r="A7" s="191"/>
      <c r="B7" s="405"/>
      <c r="C7" s="125"/>
      <c r="D7" s="680"/>
      <c r="E7" s="681"/>
      <c r="F7" s="680"/>
      <c r="G7" s="681"/>
      <c r="H7" s="682"/>
      <c r="I7" s="683"/>
      <c r="J7" s="27"/>
      <c r="K7" s="27"/>
      <c r="L7" s="27"/>
    </row>
    <row r="8" spans="1:14" ht="32.25" customHeight="1">
      <c r="A8" s="191"/>
      <c r="B8" s="124"/>
      <c r="C8" s="125"/>
      <c r="D8" s="680"/>
      <c r="E8" s="681"/>
      <c r="F8" s="680"/>
      <c r="G8" s="681"/>
      <c r="H8" s="682"/>
      <c r="I8" s="683"/>
      <c r="J8" s="27"/>
      <c r="K8" s="5" t="s">
        <v>71</v>
      </c>
      <c r="L8" s="27"/>
    </row>
    <row r="9" spans="1:14" ht="32.25" customHeight="1">
      <c r="A9" s="191"/>
      <c r="B9" s="124"/>
      <c r="C9" s="125"/>
      <c r="D9" s="680"/>
      <c r="E9" s="681"/>
      <c r="F9" s="680"/>
      <c r="G9" s="681"/>
      <c r="H9" s="682"/>
      <c r="I9" s="683"/>
      <c r="J9" s="27"/>
      <c r="K9" s="5" t="s">
        <v>72</v>
      </c>
      <c r="L9" s="27"/>
    </row>
    <row r="10" spans="1:14" ht="32.25" customHeight="1">
      <c r="A10" s="191"/>
      <c r="B10" s="124"/>
      <c r="C10" s="125"/>
      <c r="D10" s="680"/>
      <c r="E10" s="681"/>
      <c r="F10" s="680"/>
      <c r="G10" s="681"/>
      <c r="H10" s="682"/>
      <c r="I10" s="683"/>
      <c r="J10" s="27"/>
      <c r="K10" s="27"/>
      <c r="L10" s="27"/>
    </row>
    <row r="11" spans="1:14" ht="32.25" customHeight="1">
      <c r="A11" s="191"/>
      <c r="B11" s="124"/>
      <c r="C11" s="125"/>
      <c r="D11" s="680"/>
      <c r="E11" s="681"/>
      <c r="F11" s="680"/>
      <c r="G11" s="681"/>
      <c r="H11" s="682"/>
      <c r="I11" s="683"/>
      <c r="J11" s="27"/>
      <c r="K11" s="6" t="s">
        <v>135</v>
      </c>
      <c r="L11" s="27"/>
    </row>
    <row r="12" spans="1:14" ht="32.25" customHeight="1">
      <c r="A12" s="191"/>
      <c r="B12" s="124"/>
      <c r="C12" s="125"/>
      <c r="D12" s="680"/>
      <c r="E12" s="681"/>
      <c r="F12" s="680"/>
      <c r="G12" s="681"/>
      <c r="H12" s="682"/>
      <c r="I12" s="683"/>
      <c r="J12" s="27"/>
      <c r="K12" s="5" t="s">
        <v>136</v>
      </c>
      <c r="L12" s="27"/>
    </row>
    <row r="13" spans="1:14" ht="32.25" customHeight="1">
      <c r="A13" s="191"/>
      <c r="B13" s="124"/>
      <c r="C13" s="125"/>
      <c r="D13" s="680"/>
      <c r="E13" s="681"/>
      <c r="F13" s="680"/>
      <c r="G13" s="681"/>
      <c r="H13" s="682"/>
      <c r="I13" s="683"/>
      <c r="J13" s="27"/>
      <c r="K13" s="44"/>
      <c r="L13" s="27"/>
    </row>
    <row r="14" spans="1:14" ht="32.25" customHeight="1">
      <c r="A14" s="191"/>
      <c r="B14" s="124"/>
      <c r="C14" s="125"/>
      <c r="D14" s="680"/>
      <c r="E14" s="681"/>
      <c r="F14" s="680"/>
      <c r="G14" s="681"/>
      <c r="H14" s="682"/>
      <c r="I14" s="683"/>
      <c r="J14" s="27"/>
      <c r="K14" s="44"/>
      <c r="L14" s="27"/>
    </row>
    <row r="15" spans="1:14" ht="32.25" customHeight="1" thickBot="1">
      <c r="A15" s="191"/>
      <c r="B15" s="124"/>
      <c r="C15" s="125"/>
      <c r="D15" s="680"/>
      <c r="E15" s="681"/>
      <c r="F15" s="680"/>
      <c r="G15" s="681"/>
      <c r="H15" s="705"/>
      <c r="I15" s="706"/>
      <c r="J15" s="27"/>
      <c r="K15" s="44"/>
      <c r="L15" s="27"/>
      <c r="M15" s="27"/>
      <c r="N15" s="27"/>
    </row>
    <row r="16" spans="1:14" ht="63.75" customHeight="1">
      <c r="A16" s="191"/>
      <c r="B16" s="725" t="s">
        <v>221</v>
      </c>
      <c r="C16" s="725"/>
      <c r="D16" s="725"/>
      <c r="E16" s="725"/>
      <c r="F16" s="725"/>
      <c r="G16" s="725"/>
      <c r="H16" s="725"/>
      <c r="I16" s="725"/>
    </row>
    <row r="17" spans="1:9" ht="20.25" customHeight="1">
      <c r="A17" s="191"/>
      <c r="B17" s="191"/>
      <c r="C17" s="191"/>
      <c r="D17" s="191"/>
      <c r="E17" s="191"/>
      <c r="F17" s="191"/>
      <c r="G17" s="191"/>
      <c r="H17" s="191"/>
      <c r="I17" s="191"/>
    </row>
    <row r="18" spans="1:9" ht="20.25" customHeight="1" thickBot="1">
      <c r="A18" s="196" t="s">
        <v>342</v>
      </c>
      <c r="B18" s="191"/>
      <c r="C18" s="191"/>
      <c r="D18" s="191"/>
      <c r="E18" s="191"/>
      <c r="F18" s="191"/>
      <c r="G18" s="191"/>
      <c r="H18" s="191"/>
      <c r="I18" s="191"/>
    </row>
    <row r="19" spans="1:9" ht="20.25" customHeight="1" thickBot="1">
      <c r="A19" s="191"/>
      <c r="B19" s="726" t="s">
        <v>0</v>
      </c>
      <c r="C19" s="727"/>
      <c r="D19" s="727"/>
      <c r="E19" s="728"/>
      <c r="F19" s="699" t="s">
        <v>1</v>
      </c>
      <c r="G19" s="700"/>
      <c r="H19" s="700"/>
      <c r="I19" s="701"/>
    </row>
    <row r="20" spans="1:9" ht="19.5" customHeight="1">
      <c r="A20" s="191"/>
      <c r="B20" s="687" t="s">
        <v>169</v>
      </c>
      <c r="C20" s="688"/>
      <c r="D20" s="688"/>
      <c r="E20" s="689"/>
      <c r="F20" s="697" t="s">
        <v>65</v>
      </c>
      <c r="G20" s="694" t="s">
        <v>137</v>
      </c>
      <c r="H20" s="697" t="s">
        <v>65</v>
      </c>
      <c r="I20" s="704" t="s">
        <v>138</v>
      </c>
    </row>
    <row r="21" spans="1:9" ht="33" customHeight="1">
      <c r="A21" s="191"/>
      <c r="B21" s="684" t="s">
        <v>720</v>
      </c>
      <c r="C21" s="685"/>
      <c r="D21" s="685"/>
      <c r="E21" s="686"/>
      <c r="F21" s="698"/>
      <c r="G21" s="695"/>
      <c r="H21" s="698"/>
      <c r="I21" s="693"/>
    </row>
    <row r="22" spans="1:9" ht="36" customHeight="1">
      <c r="A22" s="191"/>
      <c r="B22" s="713" t="s">
        <v>170</v>
      </c>
      <c r="C22" s="729"/>
      <c r="D22" s="729"/>
      <c r="E22" s="730"/>
      <c r="F22" s="225" t="s">
        <v>65</v>
      </c>
      <c r="G22" s="180" t="s">
        <v>75</v>
      </c>
      <c r="H22" s="225" t="s">
        <v>65</v>
      </c>
      <c r="I22" s="199" t="s">
        <v>76</v>
      </c>
    </row>
    <row r="23" spans="1:9" ht="21" customHeight="1">
      <c r="A23" s="191"/>
      <c r="B23" s="707" t="s">
        <v>171</v>
      </c>
      <c r="C23" s="720"/>
      <c r="D23" s="720"/>
      <c r="E23" s="721"/>
      <c r="F23" s="702" t="s">
        <v>65</v>
      </c>
      <c r="G23" s="696" t="s">
        <v>73</v>
      </c>
      <c r="H23" s="719" t="s">
        <v>65</v>
      </c>
      <c r="I23" s="692" t="s">
        <v>74</v>
      </c>
    </row>
    <row r="24" spans="1:9" ht="36.75" customHeight="1">
      <c r="A24" s="191"/>
      <c r="B24" s="684" t="s">
        <v>220</v>
      </c>
      <c r="C24" s="685"/>
      <c r="D24" s="685"/>
      <c r="E24" s="686"/>
      <c r="F24" s="703"/>
      <c r="G24" s="695"/>
      <c r="H24" s="698"/>
      <c r="I24" s="693"/>
    </row>
    <row r="25" spans="1:9" ht="21" customHeight="1">
      <c r="A25" s="191"/>
      <c r="B25" s="707" t="s">
        <v>224</v>
      </c>
      <c r="C25" s="720"/>
      <c r="D25" s="720"/>
      <c r="E25" s="721"/>
      <c r="F25" s="702" t="s">
        <v>65</v>
      </c>
      <c r="G25" s="696" t="s">
        <v>73</v>
      </c>
      <c r="H25" s="719" t="s">
        <v>65</v>
      </c>
      <c r="I25" s="692" t="s">
        <v>74</v>
      </c>
    </row>
    <row r="26" spans="1:9" ht="36.75" customHeight="1">
      <c r="A26" s="191"/>
      <c r="B26" s="722" t="s">
        <v>225</v>
      </c>
      <c r="C26" s="723"/>
      <c r="D26" s="723"/>
      <c r="E26" s="724"/>
      <c r="F26" s="703"/>
      <c r="G26" s="695"/>
      <c r="H26" s="698"/>
      <c r="I26" s="693"/>
    </row>
    <row r="27" spans="1:9" ht="36.75" hidden="1" customHeight="1">
      <c r="A27" s="191"/>
      <c r="B27" s="713" t="s">
        <v>226</v>
      </c>
      <c r="C27" s="714"/>
      <c r="D27" s="714"/>
      <c r="E27" s="715"/>
      <c r="F27" s="716"/>
      <c r="G27" s="717"/>
      <c r="H27" s="717"/>
      <c r="I27" s="718"/>
    </row>
    <row r="28" spans="1:9" ht="123.75" customHeight="1">
      <c r="A28" s="191"/>
      <c r="B28" s="707" t="s">
        <v>552</v>
      </c>
      <c r="C28" s="708"/>
      <c r="D28" s="708"/>
      <c r="E28" s="709"/>
      <c r="F28" s="278" t="s">
        <v>65</v>
      </c>
      <c r="G28" s="279" t="s">
        <v>239</v>
      </c>
      <c r="H28" s="280" t="s">
        <v>65</v>
      </c>
      <c r="I28" s="281" t="s">
        <v>355</v>
      </c>
    </row>
    <row r="29" spans="1:9" ht="30.75" customHeight="1" thickBot="1">
      <c r="B29" s="710"/>
      <c r="C29" s="711"/>
      <c r="D29" s="711"/>
      <c r="E29" s="712"/>
      <c r="F29" s="284" t="s">
        <v>65</v>
      </c>
      <c r="G29" s="283" t="s">
        <v>354</v>
      </c>
      <c r="H29" s="282"/>
      <c r="I29" s="277"/>
    </row>
  </sheetData>
  <sheetProtection algorithmName="SHA-512" hashValue="1zcZTmiO4+8hr8r416V8vZcsZk67wT2Sh60EcasrGMyIyHLjR/srSnGGZ3XiF9LknUSsrIZvaUUf39vWuNzhqQ==" saltValue="tVf7KqUkOnm0TwKoeFIJUQ==" spinCount="100000" sheet="1" selectLockedCells="1"/>
  <mergeCells count="55">
    <mergeCell ref="B28:E29"/>
    <mergeCell ref="B27:E27"/>
    <mergeCell ref="F27:I27"/>
    <mergeCell ref="D10:E10"/>
    <mergeCell ref="H23:H24"/>
    <mergeCell ref="I25:I26"/>
    <mergeCell ref="B25:E25"/>
    <mergeCell ref="B26:E26"/>
    <mergeCell ref="F25:F26"/>
    <mergeCell ref="G25:G26"/>
    <mergeCell ref="H25:H26"/>
    <mergeCell ref="B16:I16"/>
    <mergeCell ref="B19:E19"/>
    <mergeCell ref="B24:E24"/>
    <mergeCell ref="B23:E23"/>
    <mergeCell ref="B22:E22"/>
    <mergeCell ref="B21:E21"/>
    <mergeCell ref="B20:E20"/>
    <mergeCell ref="H6:I6"/>
    <mergeCell ref="I23:I24"/>
    <mergeCell ref="G20:G21"/>
    <mergeCell ref="G23:G24"/>
    <mergeCell ref="H20:H21"/>
    <mergeCell ref="F19:I19"/>
    <mergeCell ref="F23:F24"/>
    <mergeCell ref="F13:G13"/>
    <mergeCell ref="F20:F21"/>
    <mergeCell ref="F7:G7"/>
    <mergeCell ref="H10:I10"/>
    <mergeCell ref="I20:I21"/>
    <mergeCell ref="H15:I15"/>
    <mergeCell ref="H14:I14"/>
    <mergeCell ref="H13:I13"/>
    <mergeCell ref="H12:I12"/>
    <mergeCell ref="F6:G6"/>
    <mergeCell ref="F15:G15"/>
    <mergeCell ref="F14:G14"/>
    <mergeCell ref="F12:G12"/>
    <mergeCell ref="F11:G11"/>
    <mergeCell ref="F10:G10"/>
    <mergeCell ref="F9:G9"/>
    <mergeCell ref="F8:G8"/>
    <mergeCell ref="H7:I7"/>
    <mergeCell ref="H11:I11"/>
    <mergeCell ref="H9:I9"/>
    <mergeCell ref="H8:I8"/>
    <mergeCell ref="D6:E6"/>
    <mergeCell ref="D15:E15"/>
    <mergeCell ref="D14:E14"/>
    <mergeCell ref="D13:E13"/>
    <mergeCell ref="D12:E12"/>
    <mergeCell ref="D11:E11"/>
    <mergeCell ref="D7:E7"/>
    <mergeCell ref="D9:E9"/>
    <mergeCell ref="D8:E8"/>
  </mergeCells>
  <phoneticPr fontId="4"/>
  <conditionalFormatting sqref="H7:I15">
    <cfRule type="expression" dxfId="151" priority="19" stopIfTrue="1">
      <formula>AND(B7&lt;&gt;"",OR(C7="",C7="無"),H7="")</formula>
    </cfRule>
  </conditionalFormatting>
  <conditionalFormatting sqref="C7:C15">
    <cfRule type="expression" dxfId="150" priority="20" stopIfTrue="1">
      <formula>AND(B7&lt;&gt;"",C7="")</formula>
    </cfRule>
  </conditionalFormatting>
  <conditionalFormatting sqref="D7:E15">
    <cfRule type="expression" dxfId="149" priority="21" stopIfTrue="1">
      <formula>AND(B7&lt;&gt;"",D7="")</formula>
    </cfRule>
  </conditionalFormatting>
  <conditionalFormatting sqref="F7:G15">
    <cfRule type="expression" dxfId="148" priority="22" stopIfTrue="1">
      <formula>AND(B7&lt;&gt;"",F7="")</formula>
    </cfRule>
  </conditionalFormatting>
  <conditionalFormatting sqref="F23:F24">
    <cfRule type="expression" dxfId="147" priority="27" stopIfTrue="1">
      <formula>OR(AND(F23="☐",H23="☐",F2&lt;&gt;""),F23="")</formula>
    </cfRule>
    <cfRule type="expression" dxfId="146" priority="28" stopIfTrue="1">
      <formula>AND(F23="☑",H23="☑")</formula>
    </cfRule>
  </conditionalFormatting>
  <conditionalFormatting sqref="H23:H24">
    <cfRule type="expression" dxfId="145" priority="29" stopIfTrue="1">
      <formula>OR(AND(F23="☐",H23="☐",F2&lt;&gt;""),H23="")</formula>
    </cfRule>
    <cfRule type="expression" dxfId="144" priority="30" stopIfTrue="1">
      <formula>AND(F23="☑",H23="☑")</formula>
    </cfRule>
  </conditionalFormatting>
  <conditionalFormatting sqref="F2">
    <cfRule type="expression" dxfId="143" priority="35" stopIfTrue="1">
      <formula>OR(AND(C2="☐",F2&gt;0),AND($C2="☑",$F2=""))</formula>
    </cfRule>
  </conditionalFormatting>
  <conditionalFormatting sqref="F3">
    <cfRule type="expression" dxfId="142" priority="40" stopIfTrue="1">
      <formula>OR(AND(C3="☐",F3&gt;0),AND($C3="☑",$F3=""),AND(F2&lt;&gt;"",F3=""))</formula>
    </cfRule>
  </conditionalFormatting>
  <conditionalFormatting sqref="F4">
    <cfRule type="expression" dxfId="141" priority="41" stopIfTrue="1">
      <formula>OR(AND(C4="☐",F4&gt;0),AND($C4="☑",$F4=""),AND(F2&lt;&gt;"",F4=""))</formula>
    </cfRule>
  </conditionalFormatting>
  <conditionalFormatting sqref="F20:F21">
    <cfRule type="expression" dxfId="140" priority="111" stopIfTrue="1">
      <formula>OR(AND(F20="☐",H20="☐",F2&lt;&gt;""),F20="")</formula>
    </cfRule>
    <cfRule type="expression" dxfId="139" priority="112" stopIfTrue="1">
      <formula>AND(F20="☑",H20="☑")</formula>
    </cfRule>
  </conditionalFormatting>
  <conditionalFormatting sqref="H20:H21">
    <cfRule type="expression" dxfId="138" priority="113" stopIfTrue="1">
      <formula>OR(AND(F20="☐",H20="☐",F2&lt;&gt;""),H20="")</formula>
    </cfRule>
    <cfRule type="expression" dxfId="137" priority="114" stopIfTrue="1">
      <formula>AND(F20="☑",H20="☑")</formula>
    </cfRule>
  </conditionalFormatting>
  <conditionalFormatting sqref="F22">
    <cfRule type="expression" dxfId="136" priority="115" stopIfTrue="1">
      <formula>OR(AND(F22="☐",H22="☐",F2&lt;&gt;""),F22="")</formula>
    </cfRule>
    <cfRule type="expression" dxfId="135" priority="116" stopIfTrue="1">
      <formula>AND(F22="☑",H22="☑")</formula>
    </cfRule>
  </conditionalFormatting>
  <conditionalFormatting sqref="H22">
    <cfRule type="expression" dxfId="134" priority="117" stopIfTrue="1">
      <formula>OR(AND(F22="☐",H22="☐",F2&lt;&gt;""),H22="")</formula>
    </cfRule>
    <cfRule type="expression" dxfId="133" priority="118" stopIfTrue="1">
      <formula>AND(F22="☑",H22="☑")</formula>
    </cfRule>
  </conditionalFormatting>
  <conditionalFormatting sqref="F28">
    <cfRule type="expression" dxfId="132" priority="123" stopIfTrue="1">
      <formula>OR(AND(F28="☐",H28="☐",F29="☐",F2&lt;&gt;""),F28="")</formula>
    </cfRule>
    <cfRule type="expression" dxfId="131" priority="124" stopIfTrue="1">
      <formula>OR(AND(F28="☑",H28="☑"),AND(F28="☑",F29="☑"))</formula>
    </cfRule>
  </conditionalFormatting>
  <conditionalFormatting sqref="H28">
    <cfRule type="expression" dxfId="130" priority="125" stopIfTrue="1">
      <formula>OR(AND(F28="☐",H28="☐",F29="☐",F2&lt;&gt;""),H28="")</formula>
    </cfRule>
    <cfRule type="expression" dxfId="129" priority="126" stopIfTrue="1">
      <formula>OR(AND(F28="☑",H28="☑"),AND(F29="☑",H28="☑"))</formula>
    </cfRule>
  </conditionalFormatting>
  <conditionalFormatting sqref="F25:F26">
    <cfRule type="expression" dxfId="128" priority="6">
      <formula>AND($F$25="☐",$H$25="☐",NOT($F$27=""))</formula>
    </cfRule>
    <cfRule type="expression" dxfId="127" priority="15" stopIfTrue="1">
      <formula>OR(AND(F25="☐",H25="☐",F4&lt;&gt;""),F25="")</formula>
    </cfRule>
    <cfRule type="expression" dxfId="126" priority="16">
      <formula>AND(F25="☑",H25="☑")</formula>
    </cfRule>
  </conditionalFormatting>
  <conditionalFormatting sqref="H25:H26">
    <cfRule type="expression" dxfId="125" priority="17" stopIfTrue="1">
      <formula>OR(AND(F25="☐",H25="☐",F4&lt;&gt;""),H25="")</formula>
    </cfRule>
    <cfRule type="expression" dxfId="124" priority="18" stopIfTrue="1">
      <formula>AND(F25="☑",H25="☑")</formula>
    </cfRule>
  </conditionalFormatting>
  <conditionalFormatting sqref="F27:I27">
    <cfRule type="expression" dxfId="123" priority="10">
      <formula>AND($H$25="☑",$F$27&gt;0)</formula>
    </cfRule>
    <cfRule type="expression" dxfId="122" priority="11">
      <formula>AND($F$25="☑",$F$27=0)</formula>
    </cfRule>
  </conditionalFormatting>
  <conditionalFormatting sqref="G25:G26">
    <cfRule type="expression" dxfId="121" priority="5">
      <formula>AND($F$25="☐",$H$25="☐",NOT($F$27=""))</formula>
    </cfRule>
  </conditionalFormatting>
  <conditionalFormatting sqref="F29">
    <cfRule type="expression" dxfId="120" priority="1" stopIfTrue="1">
      <formula>OR(AND(F28="☐",H28="☐",F29="☐",F2&lt;&gt;""),F29="")</formula>
    </cfRule>
    <cfRule type="expression" dxfId="119" priority="2" stopIfTrue="1">
      <formula>OR(AND(F28="☑",F29="☑"),AND(H28="☑",F29="☑"))</formula>
    </cfRule>
  </conditionalFormatting>
  <dataValidations count="5">
    <dataValidation type="list" allowBlank="1" showInputMessage="1" showErrorMessage="1" sqref="H28 H20:H26 F20:F26 F28:F29">
      <formula1>$K$11:$K$12</formula1>
    </dataValidation>
    <dataValidation imeMode="disabled" allowBlank="1" showInputMessage="1" showErrorMessage="1" sqref="F2:F4"/>
    <dataValidation type="list" allowBlank="1" showInputMessage="1" showErrorMessage="1" sqref="D7:D15">
      <formula1>$K$5:$K$6</formula1>
    </dataValidation>
    <dataValidation type="list" allowBlank="1" showInputMessage="1" showErrorMessage="1" sqref="F7:F15">
      <formula1>$K$8:$K$9</formula1>
    </dataValidation>
    <dataValidation type="list" allowBlank="1" showInputMessage="1" showErrorMessage="1" sqref="C7:C15">
      <formula1>$K$2:$K$3</formula1>
    </dataValidation>
  </dataValidations>
  <pageMargins left="0.51181102362204722" right="0.39370078740157483" top="0.94488188976377963" bottom="0.51181102362204722" header="0.51181102362204722" footer="0.31496062992125984"/>
  <pageSetup paperSize="9" scale="86" orientation="portrait" r:id="rId1"/>
  <headerFooter alignWithMargins="0">
    <oddFooter>&amp;C&amp;14 2</oddFooter>
  </headerFooter>
  <colBreaks count="1" manualBreakCount="1">
    <brk id="9" max="104857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14" id="{AE2E2386-2D44-410A-999C-9930908EBC8B}">
            <xm:f>AND($F$25="☑",'３ページ'!$S$11&gt;0,'３ページ'!$S$11&lt;19)</xm:f>
            <x14:dxf>
              <fill>
                <patternFill>
                  <bgColor rgb="FFFF0000"/>
                </patternFill>
              </fill>
            </x14:dxf>
          </x14:cfRule>
          <xm:sqref>F25:F26</xm:sqref>
        </x14:conditionalFormatting>
        <x14:conditionalFormatting xmlns:xm="http://schemas.microsoft.com/office/excel/2006/main">
          <x14:cfRule type="expression" priority="8" id="{69733EEC-1B80-440C-9AE3-CCF9BDF111CB}">
            <xm:f>AND($F$25="☑",'３ページ'!$S$11&lt;19)</xm:f>
            <x14:dxf>
              <fill>
                <patternFill>
                  <bgColor rgb="FFFF0000"/>
                </patternFill>
              </fill>
            </x14:dxf>
          </x14:cfRule>
          <xm:sqref>G25:G26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view="pageBreakPreview" zoomScale="85" zoomScaleNormal="75" workbookViewId="0">
      <selection activeCell="B4" sqref="B4"/>
    </sheetView>
  </sheetViews>
  <sheetFormatPr defaultRowHeight="15.75"/>
  <cols>
    <col min="1" max="1" width="4.625" style="18" customWidth="1"/>
    <col min="2" max="2" width="23.125" style="18" customWidth="1"/>
    <col min="3" max="3" width="16.25" style="18" customWidth="1"/>
    <col min="4" max="4" width="11.75" style="18" customWidth="1"/>
    <col min="5" max="5" width="12.25" style="18" customWidth="1"/>
    <col min="6" max="6" width="5.75" style="18" customWidth="1"/>
    <col min="7" max="7" width="13.125" style="18" customWidth="1"/>
    <col min="8" max="8" width="5.875" style="18" customWidth="1"/>
    <col min="9" max="9" width="13.125" style="18" bestFit="1" customWidth="1"/>
    <col min="10" max="11" width="9" style="18" hidden="1" customWidth="1"/>
    <col min="12" max="16384" width="9" style="18"/>
  </cols>
  <sheetData>
    <row r="1" spans="1:12" ht="20.25" customHeight="1">
      <c r="A1" s="49" t="s">
        <v>343</v>
      </c>
      <c r="I1" s="25" t="str">
        <f>IF('実績報告書１ページ '!V2="","",'実績報告書１ページ '!V2&amp;"_"&amp;'実績報告書１ページ '!O2)</f>
        <v/>
      </c>
      <c r="K1" s="1"/>
    </row>
    <row r="2" spans="1:12" ht="10.5" customHeight="1" thickBot="1">
      <c r="C2" s="26"/>
      <c r="G2" s="26"/>
      <c r="K2" s="1" t="s">
        <v>227</v>
      </c>
    </row>
    <row r="3" spans="1:12" ht="33.75" customHeight="1">
      <c r="B3" s="55" t="s">
        <v>134</v>
      </c>
      <c r="C3" s="417" t="s">
        <v>168</v>
      </c>
      <c r="D3" s="678" t="s">
        <v>211</v>
      </c>
      <c r="E3" s="679"/>
      <c r="F3" s="678" t="s">
        <v>174</v>
      </c>
      <c r="G3" s="679"/>
      <c r="H3" s="690" t="s">
        <v>198</v>
      </c>
      <c r="I3" s="691"/>
      <c r="K3" s="48" t="s">
        <v>173</v>
      </c>
    </row>
    <row r="4" spans="1:12" ht="33.75" customHeight="1">
      <c r="B4" s="124"/>
      <c r="C4" s="125"/>
      <c r="D4" s="680"/>
      <c r="E4" s="681"/>
      <c r="F4" s="680"/>
      <c r="G4" s="681"/>
      <c r="H4" s="682"/>
      <c r="I4" s="683"/>
      <c r="J4" s="27"/>
      <c r="L4" s="27"/>
    </row>
    <row r="5" spans="1:12" ht="33.75" customHeight="1">
      <c r="B5" s="124"/>
      <c r="C5" s="125"/>
      <c r="D5" s="680"/>
      <c r="E5" s="681"/>
      <c r="F5" s="680"/>
      <c r="G5" s="681"/>
      <c r="H5" s="682"/>
      <c r="I5" s="683"/>
      <c r="J5" s="27"/>
      <c r="K5" s="1" t="s">
        <v>70</v>
      </c>
      <c r="L5" s="27"/>
    </row>
    <row r="6" spans="1:12" ht="33.75" customHeight="1">
      <c r="B6" s="124"/>
      <c r="C6" s="125"/>
      <c r="D6" s="680"/>
      <c r="E6" s="681"/>
      <c r="F6" s="680"/>
      <c r="G6" s="681"/>
      <c r="H6" s="682"/>
      <c r="I6" s="683"/>
      <c r="J6" s="27"/>
      <c r="K6" s="1" t="s">
        <v>212</v>
      </c>
      <c r="L6" s="27"/>
    </row>
    <row r="7" spans="1:12" ht="33.75" customHeight="1">
      <c r="B7" s="124"/>
      <c r="C7" s="125"/>
      <c r="D7" s="680"/>
      <c r="E7" s="681"/>
      <c r="F7" s="680"/>
      <c r="G7" s="681"/>
      <c r="H7" s="682"/>
      <c r="I7" s="683"/>
      <c r="J7" s="27"/>
      <c r="K7" s="27"/>
      <c r="L7" s="27"/>
    </row>
    <row r="8" spans="1:12" ht="33.75" customHeight="1">
      <c r="B8" s="124"/>
      <c r="C8" s="125"/>
      <c r="D8" s="680"/>
      <c r="E8" s="681"/>
      <c r="F8" s="680"/>
      <c r="G8" s="681"/>
      <c r="H8" s="682"/>
      <c r="I8" s="683"/>
      <c r="J8" s="27"/>
      <c r="K8" s="5" t="s">
        <v>71</v>
      </c>
      <c r="L8" s="27"/>
    </row>
    <row r="9" spans="1:12" ht="33.75" customHeight="1">
      <c r="B9" s="124"/>
      <c r="C9" s="125"/>
      <c r="D9" s="680"/>
      <c r="E9" s="681"/>
      <c r="F9" s="680"/>
      <c r="G9" s="681"/>
      <c r="H9" s="682"/>
      <c r="I9" s="683"/>
      <c r="J9" s="27"/>
      <c r="K9" s="5" t="s">
        <v>72</v>
      </c>
      <c r="L9" s="27"/>
    </row>
    <row r="10" spans="1:12" ht="33.75" customHeight="1">
      <c r="B10" s="124"/>
      <c r="C10" s="125"/>
      <c r="D10" s="680"/>
      <c r="E10" s="681"/>
      <c r="F10" s="680"/>
      <c r="G10" s="681"/>
      <c r="H10" s="682"/>
      <c r="I10" s="683"/>
      <c r="J10" s="27"/>
      <c r="K10" s="27"/>
      <c r="L10" s="27"/>
    </row>
    <row r="11" spans="1:12" ht="33.75" customHeight="1">
      <c r="B11" s="124"/>
      <c r="C11" s="125"/>
      <c r="D11" s="680"/>
      <c r="E11" s="681"/>
      <c r="F11" s="680"/>
      <c r="G11" s="681"/>
      <c r="H11" s="682"/>
      <c r="I11" s="683"/>
      <c r="J11" s="27"/>
      <c r="K11" s="6"/>
      <c r="L11" s="27"/>
    </row>
    <row r="12" spans="1:12" ht="33.75" customHeight="1">
      <c r="B12" s="124"/>
      <c r="C12" s="125"/>
      <c r="D12" s="680"/>
      <c r="E12" s="681"/>
      <c r="F12" s="680"/>
      <c r="G12" s="681"/>
      <c r="H12" s="682"/>
      <c r="I12" s="683"/>
      <c r="J12" s="27"/>
      <c r="K12" s="5"/>
      <c r="L12" s="27"/>
    </row>
    <row r="13" spans="1:12" ht="33.75" customHeight="1">
      <c r="B13" s="124"/>
      <c r="C13" s="125"/>
      <c r="D13" s="680"/>
      <c r="E13" s="681"/>
      <c r="F13" s="680"/>
      <c r="G13" s="681"/>
      <c r="H13" s="682"/>
      <c r="I13" s="683"/>
      <c r="J13" s="27"/>
      <c r="K13" s="27"/>
      <c r="L13" s="27"/>
    </row>
    <row r="14" spans="1:12" ht="33.75" customHeight="1">
      <c r="B14" s="124"/>
      <c r="C14" s="125"/>
      <c r="D14" s="680"/>
      <c r="E14" s="681"/>
      <c r="F14" s="680"/>
      <c r="G14" s="681"/>
      <c r="H14" s="682"/>
      <c r="I14" s="683"/>
      <c r="J14" s="27"/>
      <c r="K14" s="44"/>
      <c r="L14" s="27"/>
    </row>
    <row r="15" spans="1:12" ht="33.75" customHeight="1">
      <c r="B15" s="124"/>
      <c r="C15" s="125"/>
      <c r="D15" s="680"/>
      <c r="E15" s="681"/>
      <c r="F15" s="680"/>
      <c r="G15" s="681"/>
      <c r="H15" s="682"/>
      <c r="I15" s="683"/>
      <c r="J15" s="27"/>
      <c r="K15" s="44"/>
      <c r="L15" s="27"/>
    </row>
    <row r="16" spans="1:12" ht="33.75" customHeight="1">
      <c r="B16" s="124"/>
      <c r="C16" s="125"/>
      <c r="D16" s="680"/>
      <c r="E16" s="681"/>
      <c r="F16" s="680"/>
      <c r="G16" s="681"/>
      <c r="H16" s="682"/>
      <c r="I16" s="683"/>
      <c r="J16" s="27"/>
      <c r="K16" s="44"/>
      <c r="L16" s="27"/>
    </row>
    <row r="17" spans="2:14" ht="33.75" customHeight="1">
      <c r="B17" s="124"/>
      <c r="C17" s="125"/>
      <c r="D17" s="680"/>
      <c r="E17" s="681"/>
      <c r="F17" s="680"/>
      <c r="G17" s="681"/>
      <c r="H17" s="682"/>
      <c r="I17" s="683"/>
      <c r="J17" s="27"/>
      <c r="L17" s="27"/>
    </row>
    <row r="18" spans="2:14" ht="33.75" customHeight="1">
      <c r="B18" s="124"/>
      <c r="C18" s="125"/>
      <c r="D18" s="680"/>
      <c r="E18" s="681"/>
      <c r="F18" s="680"/>
      <c r="G18" s="681"/>
      <c r="H18" s="682"/>
      <c r="I18" s="683"/>
      <c r="J18" s="27"/>
      <c r="L18" s="27"/>
    </row>
    <row r="19" spans="2:14" ht="33.75" customHeight="1">
      <c r="B19" s="124"/>
      <c r="C19" s="125"/>
      <c r="D19" s="680"/>
      <c r="E19" s="681"/>
      <c r="F19" s="680"/>
      <c r="G19" s="681"/>
      <c r="H19" s="682"/>
      <c r="I19" s="683"/>
      <c r="J19" s="27"/>
      <c r="L19" s="27"/>
    </row>
    <row r="20" spans="2:14" ht="33.75" customHeight="1">
      <c r="B20" s="124"/>
      <c r="C20" s="125"/>
      <c r="D20" s="680"/>
      <c r="E20" s="681"/>
      <c r="F20" s="680"/>
      <c r="G20" s="681"/>
      <c r="H20" s="682"/>
      <c r="I20" s="683"/>
      <c r="J20" s="27"/>
      <c r="L20" s="27"/>
    </row>
    <row r="21" spans="2:14" ht="33.75" customHeight="1">
      <c r="B21" s="124"/>
      <c r="C21" s="125"/>
      <c r="D21" s="680"/>
      <c r="E21" s="681"/>
      <c r="F21" s="680"/>
      <c r="G21" s="681"/>
      <c r="H21" s="682"/>
      <c r="I21" s="683"/>
      <c r="J21" s="27"/>
      <c r="L21" s="27"/>
    </row>
    <row r="22" spans="2:14" ht="33.75" customHeight="1">
      <c r="B22" s="124"/>
      <c r="C22" s="125"/>
      <c r="D22" s="680"/>
      <c r="E22" s="681"/>
      <c r="F22" s="680"/>
      <c r="G22" s="681"/>
      <c r="H22" s="682"/>
      <c r="I22" s="683"/>
      <c r="J22" s="27"/>
      <c r="L22" s="27"/>
    </row>
    <row r="23" spans="2:14" ht="33.75" customHeight="1" thickBot="1">
      <c r="B23" s="124"/>
      <c r="C23" s="125"/>
      <c r="D23" s="680"/>
      <c r="E23" s="681"/>
      <c r="F23" s="680"/>
      <c r="G23" s="681"/>
      <c r="H23" s="682"/>
      <c r="I23" s="683"/>
      <c r="J23" s="27"/>
      <c r="L23" s="27"/>
      <c r="M23" s="27"/>
      <c r="N23" s="27"/>
    </row>
    <row r="24" spans="2:14" ht="63.75" customHeight="1">
      <c r="B24" s="725" t="s">
        <v>221</v>
      </c>
      <c r="C24" s="725"/>
      <c r="D24" s="725"/>
      <c r="E24" s="725"/>
      <c r="F24" s="725"/>
      <c r="G24" s="725"/>
      <c r="H24" s="725"/>
      <c r="I24" s="725"/>
    </row>
    <row r="25" spans="2:14" ht="20.25" customHeight="1"/>
  </sheetData>
  <sheetProtection algorithmName="SHA-512" hashValue="tGhLC4ehP4J0kHWY2ddBSvO1kTx8kAeYq9lQugpBJv6WV9zT+nsxZGX//ZTDhAaKVmhxc2z/cpx8O07qfQ1YNw==" saltValue="eOV3IF7qt7teZwNZHWIHxw==" spinCount="100000" sheet="1" selectLockedCells="1"/>
  <mergeCells count="64">
    <mergeCell ref="B24:I24"/>
    <mergeCell ref="F3:G3"/>
    <mergeCell ref="F23:G23"/>
    <mergeCell ref="F22:G22"/>
    <mergeCell ref="F20:G20"/>
    <mergeCell ref="F19:G19"/>
    <mergeCell ref="F4:G4"/>
    <mergeCell ref="F5:G5"/>
    <mergeCell ref="F6:G6"/>
    <mergeCell ref="F7:G7"/>
    <mergeCell ref="D17:E17"/>
    <mergeCell ref="D18:E18"/>
    <mergeCell ref="F17:G17"/>
    <mergeCell ref="F18:G18"/>
    <mergeCell ref="H20:I20"/>
    <mergeCell ref="H19:I19"/>
    <mergeCell ref="H17:I17"/>
    <mergeCell ref="H18:I18"/>
    <mergeCell ref="H8:I8"/>
    <mergeCell ref="H9:I9"/>
    <mergeCell ref="H10:I10"/>
    <mergeCell ref="F8:G8"/>
    <mergeCell ref="H23:I23"/>
    <mergeCell ref="H22:I22"/>
    <mergeCell ref="H21:I21"/>
    <mergeCell ref="F21:G21"/>
    <mergeCell ref="F12:G12"/>
    <mergeCell ref="F13:G13"/>
    <mergeCell ref="F14:G14"/>
    <mergeCell ref="F15:G15"/>
    <mergeCell ref="F16:G16"/>
    <mergeCell ref="H15:I15"/>
    <mergeCell ref="H16:I16"/>
    <mergeCell ref="H11:I11"/>
    <mergeCell ref="H12:I12"/>
    <mergeCell ref="H13:I13"/>
    <mergeCell ref="H14:I14"/>
    <mergeCell ref="H4:I4"/>
    <mergeCell ref="H3:I3"/>
    <mergeCell ref="H5:I5"/>
    <mergeCell ref="H6:I6"/>
    <mergeCell ref="H7:I7"/>
    <mergeCell ref="D23:E23"/>
    <mergeCell ref="D22:E22"/>
    <mergeCell ref="D21:E21"/>
    <mergeCell ref="D20:E20"/>
    <mergeCell ref="D19:E19"/>
    <mergeCell ref="D13:E13"/>
    <mergeCell ref="D14:E14"/>
    <mergeCell ref="D15:E15"/>
    <mergeCell ref="D16:E16"/>
    <mergeCell ref="D3:E3"/>
    <mergeCell ref="D12:E12"/>
    <mergeCell ref="D5:E5"/>
    <mergeCell ref="D6:E6"/>
    <mergeCell ref="D7:E7"/>
    <mergeCell ref="D8:E8"/>
    <mergeCell ref="D4:E4"/>
    <mergeCell ref="F10:G10"/>
    <mergeCell ref="F11:G11"/>
    <mergeCell ref="D9:E9"/>
    <mergeCell ref="D10:E10"/>
    <mergeCell ref="D11:E11"/>
    <mergeCell ref="F9:G9"/>
  </mergeCells>
  <phoneticPr fontId="4"/>
  <conditionalFormatting sqref="H4:I23">
    <cfRule type="expression" dxfId="116" priority="1" stopIfTrue="1">
      <formula>AND(B4&lt;&gt;"",OR(C4="",C4="無"),H4="")</formula>
    </cfRule>
  </conditionalFormatting>
  <conditionalFormatting sqref="C4:C23">
    <cfRule type="expression" dxfId="115" priority="2" stopIfTrue="1">
      <formula>AND(B4&lt;&gt;"",C4="")</formula>
    </cfRule>
  </conditionalFormatting>
  <conditionalFormatting sqref="D4:E23">
    <cfRule type="expression" dxfId="114" priority="3" stopIfTrue="1">
      <formula>AND(B4&lt;&gt;"",D4="")</formula>
    </cfRule>
  </conditionalFormatting>
  <conditionalFormatting sqref="F4:G23">
    <cfRule type="expression" dxfId="113" priority="4" stopIfTrue="1">
      <formula>AND(B4&lt;&gt;"",F4="")</formula>
    </cfRule>
  </conditionalFormatting>
  <dataValidations count="3">
    <dataValidation type="list" allowBlank="1" showInputMessage="1" showErrorMessage="1" sqref="D4:D23">
      <formula1>$K$5:$K$6</formula1>
    </dataValidation>
    <dataValidation type="list" allowBlank="1" showInputMessage="1" showErrorMessage="1" sqref="F4:F23">
      <formula1>$K$8:$K$9</formula1>
    </dataValidation>
    <dataValidation type="list" allowBlank="1" showInputMessage="1" showErrorMessage="1" sqref="C4:C23">
      <formula1>$K$2:$K$3</formula1>
    </dataValidation>
  </dataValidations>
  <pageMargins left="0.51181102362204722" right="0.39370078740157483" top="0.94488188976377963" bottom="0.78740157480314965" header="0.51181102362204722" footer="0.51181102362204722"/>
  <pageSetup paperSize="9" scale="89" orientation="portrait" r:id="rId1"/>
  <headerFooter alignWithMargins="0">
    <oddFooter>&amp;C&amp;14 2-2</oddFooter>
  </headerFooter>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F35"/>
  <sheetViews>
    <sheetView showGridLines="0" view="pageBreakPreview" zoomScale="75" zoomScaleNormal="75" zoomScaleSheetLayoutView="75" workbookViewId="0">
      <selection activeCell="E7" sqref="E7:E8"/>
    </sheetView>
  </sheetViews>
  <sheetFormatPr defaultRowHeight="15.75"/>
  <cols>
    <col min="1" max="1" width="3.625" style="18" customWidth="1"/>
    <col min="2" max="2" width="5" style="18" customWidth="1"/>
    <col min="3" max="3" width="5.625" style="18" customWidth="1"/>
    <col min="4" max="4" width="9" style="18"/>
    <col min="5" max="7" width="10.375" style="18" customWidth="1"/>
    <col min="8" max="8" width="12.75" style="18" customWidth="1"/>
    <col min="9" max="9" width="10.875" style="18" customWidth="1"/>
    <col min="10" max="10" width="12.75" style="18" customWidth="1"/>
    <col min="11" max="11" width="10.875" style="18" customWidth="1"/>
    <col min="12" max="18" width="10.375" style="18" customWidth="1"/>
    <col min="19" max="19" width="14.75" style="18" bestFit="1" customWidth="1"/>
    <col min="20" max="20" width="43.875" style="18" customWidth="1"/>
    <col min="21" max="16384" width="9" style="18"/>
  </cols>
  <sheetData>
    <row r="1" spans="2:32">
      <c r="AF1" s="142">
        <f>SUM(E10,F10,G10,I13,K13,L10,M10,N10,O10,P10,Q10,R10)</f>
        <v>0</v>
      </c>
    </row>
    <row r="2" spans="2:32" ht="110.25" customHeight="1"/>
    <row r="3" spans="2:32" ht="34.5" customHeight="1">
      <c r="B3" s="159" t="s">
        <v>344</v>
      </c>
      <c r="C3" s="191"/>
      <c r="D3" s="191"/>
      <c r="E3" s="191"/>
      <c r="F3" s="191"/>
      <c r="G3" s="191"/>
      <c r="H3" s="191"/>
      <c r="I3" s="191"/>
      <c r="J3" s="191"/>
      <c r="K3" s="191"/>
      <c r="L3" s="191"/>
      <c r="M3" s="191"/>
      <c r="N3" s="191"/>
      <c r="O3" s="191"/>
      <c r="P3" s="191"/>
      <c r="Q3" s="191"/>
      <c r="R3" s="191"/>
      <c r="S3" s="191"/>
      <c r="T3" s="197" t="str">
        <f>IF('実績報告書１ページ '!V2="","",'実績報告書１ページ '!V2&amp;"_"&amp;'実績報告書１ページ '!O2)</f>
        <v/>
      </c>
    </row>
    <row r="4" spans="2:32" ht="27" customHeight="1" thickBot="1">
      <c r="B4" s="191"/>
      <c r="C4" s="800"/>
      <c r="D4" s="801"/>
      <c r="E4" s="185" t="s">
        <v>2</v>
      </c>
      <c r="F4" s="185" t="s">
        <v>3</v>
      </c>
      <c r="G4" s="185" t="s">
        <v>4</v>
      </c>
      <c r="H4" s="755" t="s">
        <v>166</v>
      </c>
      <c r="I4" s="756"/>
      <c r="J4" s="755" t="s">
        <v>5</v>
      </c>
      <c r="K4" s="756"/>
      <c r="L4" s="185" t="s">
        <v>6</v>
      </c>
      <c r="M4" s="186" t="s">
        <v>139</v>
      </c>
      <c r="N4" s="186" t="s">
        <v>140</v>
      </c>
      <c r="O4" s="58" t="s">
        <v>141</v>
      </c>
      <c r="P4" s="185" t="s">
        <v>7</v>
      </c>
      <c r="Q4" s="185" t="s">
        <v>8</v>
      </c>
      <c r="R4" s="59" t="s">
        <v>9</v>
      </c>
      <c r="S4" s="60" t="s">
        <v>10</v>
      </c>
      <c r="T4" s="185" t="s">
        <v>11</v>
      </c>
    </row>
    <row r="5" spans="2:32" ht="52.5" customHeight="1" thickTop="1" thickBot="1">
      <c r="B5" s="191"/>
      <c r="C5" s="731" t="s">
        <v>12</v>
      </c>
      <c r="D5" s="748" t="s">
        <v>13</v>
      </c>
      <c r="E5" s="188"/>
      <c r="F5" s="200"/>
      <c r="G5" s="200"/>
      <c r="H5" s="744"/>
      <c r="I5" s="745"/>
      <c r="J5" s="744"/>
      <c r="K5" s="745"/>
      <c r="L5" s="200"/>
      <c r="M5" s="200"/>
      <c r="N5" s="200"/>
      <c r="O5" s="200"/>
      <c r="P5" s="200"/>
      <c r="Q5" s="200"/>
      <c r="R5" s="200"/>
      <c r="S5" s="45" t="str">
        <f>IF(E5="","",SUM(E5:R5))</f>
        <v/>
      </c>
      <c r="T5" s="790" t="s">
        <v>205</v>
      </c>
    </row>
    <row r="6" spans="2:32" ht="17.25" thickTop="1" thickBot="1">
      <c r="B6" s="191"/>
      <c r="C6" s="731"/>
      <c r="D6" s="749"/>
      <c r="E6" s="8" t="s">
        <v>97</v>
      </c>
      <c r="F6" s="8" t="s">
        <v>97</v>
      </c>
      <c r="G6" s="8" t="s">
        <v>97</v>
      </c>
      <c r="H6" s="757" t="s">
        <v>97</v>
      </c>
      <c r="I6" s="758"/>
      <c r="J6" s="757" t="s">
        <v>97</v>
      </c>
      <c r="K6" s="758"/>
      <c r="L6" s="8" t="s">
        <v>97</v>
      </c>
      <c r="M6" s="8" t="s">
        <v>97</v>
      </c>
      <c r="N6" s="8" t="s">
        <v>97</v>
      </c>
      <c r="O6" s="7" t="s">
        <v>97</v>
      </c>
      <c r="P6" s="8" t="s">
        <v>97</v>
      </c>
      <c r="Q6" s="8" t="s">
        <v>189</v>
      </c>
      <c r="R6" s="189" t="s">
        <v>97</v>
      </c>
      <c r="S6" s="46" t="s">
        <v>97</v>
      </c>
      <c r="T6" s="791"/>
    </row>
    <row r="7" spans="2:32" ht="15.75" customHeight="1" thickTop="1" thickBot="1">
      <c r="B7" s="191"/>
      <c r="C7" s="731"/>
      <c r="D7" s="750" t="s">
        <v>16</v>
      </c>
      <c r="E7" s="784"/>
      <c r="F7" s="784"/>
      <c r="G7" s="784"/>
      <c r="H7" s="753"/>
      <c r="I7" s="754"/>
      <c r="J7" s="753"/>
      <c r="K7" s="754"/>
      <c r="L7" s="784"/>
      <c r="M7" s="784"/>
      <c r="N7" s="784"/>
      <c r="O7" s="784"/>
      <c r="P7" s="784"/>
      <c r="Q7" s="784"/>
      <c r="R7" s="784"/>
      <c r="S7" s="38" t="s">
        <v>145</v>
      </c>
      <c r="T7" s="792" t="s">
        <v>206</v>
      </c>
    </row>
    <row r="8" spans="2:32" ht="37.5" customHeight="1" thickTop="1" thickBot="1">
      <c r="B8" s="191"/>
      <c r="C8" s="731"/>
      <c r="D8" s="751"/>
      <c r="E8" s="785"/>
      <c r="F8" s="785"/>
      <c r="G8" s="785"/>
      <c r="H8" s="788"/>
      <c r="I8" s="789"/>
      <c r="J8" s="788"/>
      <c r="K8" s="789"/>
      <c r="L8" s="785"/>
      <c r="M8" s="785"/>
      <c r="N8" s="785"/>
      <c r="O8" s="785"/>
      <c r="P8" s="785"/>
      <c r="Q8" s="785"/>
      <c r="R8" s="785"/>
      <c r="S8" s="141" t="str">
        <f>IF(E7="","",SUM(E7:R7))</f>
        <v/>
      </c>
      <c r="T8" s="791"/>
    </row>
    <row r="9" spans="2:32" ht="17.25" thickTop="1" thickBot="1">
      <c r="B9" s="191"/>
      <c r="C9" s="731"/>
      <c r="D9" s="751"/>
      <c r="E9" s="10" t="s">
        <v>77</v>
      </c>
      <c r="F9" s="10" t="s">
        <v>77</v>
      </c>
      <c r="G9" s="10" t="s">
        <v>77</v>
      </c>
      <c r="H9" s="736" t="s">
        <v>77</v>
      </c>
      <c r="I9" s="737"/>
      <c r="J9" s="736" t="s">
        <v>77</v>
      </c>
      <c r="K9" s="737"/>
      <c r="L9" s="10" t="s">
        <v>77</v>
      </c>
      <c r="M9" s="10" t="s">
        <v>77</v>
      </c>
      <c r="N9" s="10" t="s">
        <v>77</v>
      </c>
      <c r="O9" s="10" t="s">
        <v>77</v>
      </c>
      <c r="P9" s="10" t="s">
        <v>77</v>
      </c>
      <c r="Q9" s="10" t="s">
        <v>77</v>
      </c>
      <c r="R9" s="183" t="s">
        <v>77</v>
      </c>
      <c r="S9" s="41" t="s">
        <v>77</v>
      </c>
      <c r="T9" s="793"/>
    </row>
    <row r="10" spans="2:32" ht="15" customHeight="1" thickTop="1" thickBot="1">
      <c r="B10" s="191"/>
      <c r="C10" s="731"/>
      <c r="D10" s="750" t="s">
        <v>15</v>
      </c>
      <c r="E10" s="784"/>
      <c r="F10" s="784"/>
      <c r="G10" s="784"/>
      <c r="H10" s="759" t="s">
        <v>184</v>
      </c>
      <c r="I10" s="761"/>
      <c r="J10" s="759" t="s">
        <v>184</v>
      </c>
      <c r="K10" s="761"/>
      <c r="L10" s="784"/>
      <c r="M10" s="784"/>
      <c r="N10" s="784"/>
      <c r="O10" s="784"/>
      <c r="P10" s="784"/>
      <c r="Q10" s="784"/>
      <c r="R10" s="784"/>
      <c r="S10" s="101" t="s">
        <v>142</v>
      </c>
      <c r="T10" s="794" t="s">
        <v>296</v>
      </c>
    </row>
    <row r="11" spans="2:32" ht="75" customHeight="1" thickTop="1" thickBot="1">
      <c r="B11" s="191"/>
      <c r="C11" s="731"/>
      <c r="D11" s="751"/>
      <c r="E11" s="785"/>
      <c r="F11" s="785"/>
      <c r="G11" s="785"/>
      <c r="H11" s="760"/>
      <c r="I11" s="762"/>
      <c r="J11" s="760"/>
      <c r="K11" s="762"/>
      <c r="L11" s="785"/>
      <c r="M11" s="785"/>
      <c r="N11" s="785"/>
      <c r="O11" s="785"/>
      <c r="P11" s="785"/>
      <c r="Q11" s="785"/>
      <c r="R11" s="785"/>
      <c r="S11" s="143" t="str">
        <f>IF(E10="","",IF('２ページ'!F23="☑",SUM(E10:G10,I13,K13,L10:R10),IF(AND('２ページ'!H28="☑",(I10+K10)&gt;8),SUM(8,E10:G10,I13,K13,L10:R10),SUM(E10:G10,I10,I13,K10,K13,L10:R10))))</f>
        <v/>
      </c>
      <c r="T11" s="795"/>
    </row>
    <row r="12" spans="2:32" ht="15" customHeight="1" thickTop="1" thickBot="1">
      <c r="B12" s="191"/>
      <c r="C12" s="731"/>
      <c r="D12" s="751"/>
      <c r="E12" s="785"/>
      <c r="F12" s="785"/>
      <c r="G12" s="785"/>
      <c r="H12" s="760"/>
      <c r="I12" s="104" t="s">
        <v>300</v>
      </c>
      <c r="J12" s="760"/>
      <c r="K12" s="56" t="s">
        <v>77</v>
      </c>
      <c r="L12" s="785"/>
      <c r="M12" s="785"/>
      <c r="N12" s="785"/>
      <c r="O12" s="785"/>
      <c r="P12" s="785"/>
      <c r="Q12" s="785"/>
      <c r="R12" s="785"/>
      <c r="S12" s="144" t="s">
        <v>97</v>
      </c>
      <c r="T12" s="795"/>
    </row>
    <row r="13" spans="2:32" ht="90" customHeight="1" thickTop="1" thickBot="1">
      <c r="B13" s="191"/>
      <c r="C13" s="731"/>
      <c r="D13" s="751"/>
      <c r="E13" s="785"/>
      <c r="F13" s="785"/>
      <c r="G13" s="785"/>
      <c r="H13" s="746" t="s">
        <v>185</v>
      </c>
      <c r="I13" s="123"/>
      <c r="J13" s="746" t="s">
        <v>299</v>
      </c>
      <c r="K13" s="123"/>
      <c r="L13" s="785"/>
      <c r="M13" s="785"/>
      <c r="N13" s="785"/>
      <c r="O13" s="785"/>
      <c r="P13" s="785"/>
      <c r="Q13" s="785"/>
      <c r="R13" s="785"/>
      <c r="S13" s="141" t="str">
        <f>IF(E10="","",IF(AND('２ページ'!F25="☑",SUM(E10:G13,I10,I13,K10,K13,L10:R13)&lt;19),SUM(E10:G13,I10,I13,K10,K13,L10:R13),IF(AND('２ページ'!F25="☑",SUM(E10:G13,I10,I13,K10,K13,L10:R13)&gt;=19),0,S11)))</f>
        <v/>
      </c>
      <c r="T13" s="796" t="s">
        <v>295</v>
      </c>
    </row>
    <row r="14" spans="2:32" ht="15.75" customHeight="1" thickTop="1" thickBot="1">
      <c r="B14" s="191"/>
      <c r="C14" s="731"/>
      <c r="D14" s="752"/>
      <c r="E14" s="9" t="s">
        <v>143</v>
      </c>
      <c r="F14" s="9" t="s">
        <v>143</v>
      </c>
      <c r="G14" s="9" t="s">
        <v>143</v>
      </c>
      <c r="H14" s="747"/>
      <c r="I14" s="102" t="s">
        <v>77</v>
      </c>
      <c r="J14" s="747"/>
      <c r="K14" s="102" t="s">
        <v>77</v>
      </c>
      <c r="L14" s="9" t="s">
        <v>144</v>
      </c>
      <c r="M14" s="9" t="s">
        <v>144</v>
      </c>
      <c r="N14" s="9" t="s">
        <v>144</v>
      </c>
      <c r="O14" s="9" t="s">
        <v>144</v>
      </c>
      <c r="P14" s="9" t="s">
        <v>144</v>
      </c>
      <c r="Q14" s="9" t="s">
        <v>144</v>
      </c>
      <c r="R14" s="184" t="s">
        <v>144</v>
      </c>
      <c r="S14" s="39" t="s">
        <v>144</v>
      </c>
      <c r="T14" s="797"/>
    </row>
    <row r="15" spans="2:32" ht="51.75" customHeight="1" thickTop="1">
      <c r="B15" s="191"/>
      <c r="C15" s="774" t="s">
        <v>17</v>
      </c>
      <c r="D15" s="780" t="s">
        <v>13</v>
      </c>
      <c r="E15" s="188"/>
      <c r="F15" s="188"/>
      <c r="G15" s="188"/>
      <c r="H15" s="744"/>
      <c r="I15" s="745"/>
      <c r="J15" s="744"/>
      <c r="K15" s="745"/>
      <c r="L15" s="188"/>
      <c r="M15" s="188"/>
      <c r="N15" s="188"/>
      <c r="O15" s="188"/>
      <c r="P15" s="188"/>
      <c r="Q15" s="188"/>
      <c r="R15" s="188"/>
      <c r="S15" s="141" t="str">
        <f>IF(E15="","",SUM(E15:R15))</f>
        <v/>
      </c>
      <c r="T15" s="782" t="s">
        <v>207</v>
      </c>
    </row>
    <row r="16" spans="2:32" ht="15" customHeight="1">
      <c r="B16" s="191"/>
      <c r="C16" s="775"/>
      <c r="D16" s="781"/>
      <c r="E16" s="8" t="s">
        <v>18</v>
      </c>
      <c r="F16" s="8" t="s">
        <v>18</v>
      </c>
      <c r="G16" s="8" t="s">
        <v>18</v>
      </c>
      <c r="H16" s="757" t="s">
        <v>18</v>
      </c>
      <c r="I16" s="758"/>
      <c r="J16" s="757" t="s">
        <v>18</v>
      </c>
      <c r="K16" s="758"/>
      <c r="L16" s="8" t="s">
        <v>18</v>
      </c>
      <c r="M16" s="8" t="s">
        <v>18</v>
      </c>
      <c r="N16" s="8" t="s">
        <v>18</v>
      </c>
      <c r="O16" s="8" t="s">
        <v>18</v>
      </c>
      <c r="P16" s="8" t="s">
        <v>18</v>
      </c>
      <c r="Q16" s="8" t="s">
        <v>18</v>
      </c>
      <c r="R16" s="189" t="s">
        <v>18</v>
      </c>
      <c r="S16" s="37" t="s">
        <v>18</v>
      </c>
      <c r="T16" s="783"/>
    </row>
    <row r="17" spans="2:20" ht="86.25" customHeight="1">
      <c r="B17" s="191"/>
      <c r="C17" s="775"/>
      <c r="D17" s="777" t="s">
        <v>146</v>
      </c>
      <c r="E17" s="188"/>
      <c r="F17" s="188"/>
      <c r="G17" s="188"/>
      <c r="H17" s="753"/>
      <c r="I17" s="754"/>
      <c r="J17" s="753"/>
      <c r="K17" s="754"/>
      <c r="L17" s="188"/>
      <c r="M17" s="188"/>
      <c r="N17" s="188"/>
      <c r="O17" s="188"/>
      <c r="P17" s="188"/>
      <c r="Q17" s="188"/>
      <c r="R17" s="188"/>
      <c r="S17" s="40" t="str">
        <f>IF(E17="","",SUM(E17:R17))</f>
        <v/>
      </c>
      <c r="T17" s="786" t="s">
        <v>250</v>
      </c>
    </row>
    <row r="18" spans="2:20">
      <c r="B18" s="191"/>
      <c r="C18" s="775"/>
      <c r="D18" s="778"/>
      <c r="E18" s="10" t="s">
        <v>18</v>
      </c>
      <c r="F18" s="10" t="s">
        <v>18</v>
      </c>
      <c r="G18" s="10" t="s">
        <v>18</v>
      </c>
      <c r="H18" s="736" t="s">
        <v>18</v>
      </c>
      <c r="I18" s="737"/>
      <c r="J18" s="736" t="s">
        <v>18</v>
      </c>
      <c r="K18" s="737"/>
      <c r="L18" s="10" t="s">
        <v>18</v>
      </c>
      <c r="M18" s="10" t="s">
        <v>18</v>
      </c>
      <c r="N18" s="10" t="s">
        <v>18</v>
      </c>
      <c r="O18" s="10" t="s">
        <v>18</v>
      </c>
      <c r="P18" s="10" t="s">
        <v>18</v>
      </c>
      <c r="Q18" s="10" t="s">
        <v>18</v>
      </c>
      <c r="R18" s="183" t="s">
        <v>18</v>
      </c>
      <c r="S18" s="41" t="s">
        <v>18</v>
      </c>
      <c r="T18" s="787"/>
    </row>
    <row r="19" spans="2:20" ht="53.25" customHeight="1">
      <c r="B19" s="191"/>
      <c r="C19" s="775"/>
      <c r="D19" s="750" t="s">
        <v>15</v>
      </c>
      <c r="E19" s="187"/>
      <c r="F19" s="187"/>
      <c r="G19" s="187"/>
      <c r="H19" s="753"/>
      <c r="I19" s="754"/>
      <c r="J19" s="753"/>
      <c r="K19" s="754"/>
      <c r="L19" s="187"/>
      <c r="M19" s="187"/>
      <c r="N19" s="187"/>
      <c r="O19" s="187"/>
      <c r="P19" s="187"/>
      <c r="Q19" s="187"/>
      <c r="R19" s="187"/>
      <c r="S19" s="40" t="str">
        <f>IF(E19="","",SUM(E19:R19))</f>
        <v/>
      </c>
      <c r="T19" s="782" t="s">
        <v>100</v>
      </c>
    </row>
    <row r="20" spans="2:20" ht="16.5" thickBot="1">
      <c r="B20" s="191"/>
      <c r="C20" s="775"/>
      <c r="D20" s="752"/>
      <c r="E20" s="9" t="s">
        <v>18</v>
      </c>
      <c r="F20" s="9" t="s">
        <v>18</v>
      </c>
      <c r="G20" s="9" t="s">
        <v>18</v>
      </c>
      <c r="H20" s="742" t="s">
        <v>18</v>
      </c>
      <c r="I20" s="743"/>
      <c r="J20" s="742" t="s">
        <v>18</v>
      </c>
      <c r="K20" s="743"/>
      <c r="L20" s="9" t="s">
        <v>18</v>
      </c>
      <c r="M20" s="9" t="s">
        <v>18</v>
      </c>
      <c r="N20" s="9" t="s">
        <v>18</v>
      </c>
      <c r="O20" s="9" t="s">
        <v>18</v>
      </c>
      <c r="P20" s="9" t="s">
        <v>18</v>
      </c>
      <c r="Q20" s="9" t="s">
        <v>18</v>
      </c>
      <c r="R20" s="184" t="s">
        <v>18</v>
      </c>
      <c r="S20" s="39" t="s">
        <v>18</v>
      </c>
      <c r="T20" s="783"/>
    </row>
    <row r="21" spans="2:20" ht="15.75" customHeight="1" thickTop="1">
      <c r="B21" s="191"/>
      <c r="C21" s="775"/>
      <c r="D21" s="779" t="s">
        <v>10</v>
      </c>
      <c r="E21" s="772" t="str">
        <f>IF(E15="","",SUM(E15,E19,E17))</f>
        <v/>
      </c>
      <c r="F21" s="772" t="str">
        <f>IF(F15="","",SUM(F15,F19,F17))</f>
        <v/>
      </c>
      <c r="G21" s="772" t="str">
        <f>IF(G15="","",SUM(G15,G19,G17))</f>
        <v/>
      </c>
      <c r="H21" s="738" t="str">
        <f>IF(H15="","",SUM(H15,H19,H17))</f>
        <v/>
      </c>
      <c r="I21" s="739"/>
      <c r="J21" s="738" t="str">
        <f>IF(J15="","",SUM(J15,J19,J17))</f>
        <v/>
      </c>
      <c r="K21" s="739"/>
      <c r="L21" s="772" t="str">
        <f t="shared" ref="L21:R21" si="0">IF(L15="","",SUM(L15,L19,L17))</f>
        <v/>
      </c>
      <c r="M21" s="772" t="str">
        <f t="shared" si="0"/>
        <v/>
      </c>
      <c r="N21" s="772" t="str">
        <f t="shared" si="0"/>
        <v/>
      </c>
      <c r="O21" s="772" t="str">
        <f t="shared" si="0"/>
        <v/>
      </c>
      <c r="P21" s="772" t="str">
        <f t="shared" si="0"/>
        <v/>
      </c>
      <c r="Q21" s="772" t="str">
        <f t="shared" si="0"/>
        <v/>
      </c>
      <c r="R21" s="738" t="str">
        <f t="shared" si="0"/>
        <v/>
      </c>
      <c r="S21" s="42" t="s">
        <v>147</v>
      </c>
      <c r="T21" s="61"/>
    </row>
    <row r="22" spans="2:20" ht="37.5" customHeight="1">
      <c r="B22" s="191"/>
      <c r="C22" s="775"/>
      <c r="D22" s="751"/>
      <c r="E22" s="773"/>
      <c r="F22" s="773"/>
      <c r="G22" s="773"/>
      <c r="H22" s="740"/>
      <c r="I22" s="741"/>
      <c r="J22" s="740"/>
      <c r="K22" s="741"/>
      <c r="L22" s="773"/>
      <c r="M22" s="773"/>
      <c r="N22" s="773"/>
      <c r="O22" s="773"/>
      <c r="P22" s="773"/>
      <c r="Q22" s="773"/>
      <c r="R22" s="740"/>
      <c r="S22" s="141" t="str">
        <f>IF(E21="","",SUM(E21:R22))</f>
        <v/>
      </c>
      <c r="T22" s="62"/>
    </row>
    <row r="23" spans="2:20" ht="16.5" thickBot="1">
      <c r="B23" s="191"/>
      <c r="C23" s="776"/>
      <c r="D23" s="752"/>
      <c r="E23" s="9" t="s">
        <v>18</v>
      </c>
      <c r="F23" s="9" t="s">
        <v>18</v>
      </c>
      <c r="G23" s="9" t="s">
        <v>18</v>
      </c>
      <c r="H23" s="742" t="s">
        <v>18</v>
      </c>
      <c r="I23" s="743"/>
      <c r="J23" s="742" t="s">
        <v>18</v>
      </c>
      <c r="K23" s="743"/>
      <c r="L23" s="9" t="s">
        <v>18</v>
      </c>
      <c r="M23" s="9" t="s">
        <v>18</v>
      </c>
      <c r="N23" s="9" t="s">
        <v>18</v>
      </c>
      <c r="O23" s="9" t="s">
        <v>18</v>
      </c>
      <c r="P23" s="9" t="s">
        <v>18</v>
      </c>
      <c r="Q23" s="9" t="s">
        <v>18</v>
      </c>
      <c r="R23" s="184" t="s">
        <v>18</v>
      </c>
      <c r="S23" s="41" t="s">
        <v>18</v>
      </c>
      <c r="T23" s="63"/>
    </row>
    <row r="24" spans="2:20" ht="53.25" customHeight="1" thickTop="1">
      <c r="B24" s="191"/>
      <c r="C24" s="766" t="s">
        <v>203</v>
      </c>
      <c r="D24" s="767"/>
      <c r="E24" s="188"/>
      <c r="F24" s="188"/>
      <c r="G24" s="188"/>
      <c r="H24" s="744"/>
      <c r="I24" s="745"/>
      <c r="J24" s="744"/>
      <c r="K24" s="745"/>
      <c r="L24" s="188"/>
      <c r="M24" s="188"/>
      <c r="N24" s="188"/>
      <c r="O24" s="188"/>
      <c r="P24" s="188"/>
      <c r="Q24" s="188"/>
      <c r="R24" s="188"/>
      <c r="S24" s="45" t="str">
        <f>IF(E24="","",SUM(E24:R24))</f>
        <v/>
      </c>
      <c r="T24" s="64"/>
    </row>
    <row r="25" spans="2:20" ht="16.5" thickBot="1">
      <c r="B25" s="191"/>
      <c r="C25" s="768"/>
      <c r="D25" s="769"/>
      <c r="E25" s="12" t="s">
        <v>14</v>
      </c>
      <c r="F25" s="12" t="s">
        <v>14</v>
      </c>
      <c r="G25" s="12" t="s">
        <v>14</v>
      </c>
      <c r="H25" s="805" t="s">
        <v>148</v>
      </c>
      <c r="I25" s="806"/>
      <c r="J25" s="805" t="s">
        <v>148</v>
      </c>
      <c r="K25" s="806"/>
      <c r="L25" s="12" t="s">
        <v>14</v>
      </c>
      <c r="M25" s="12" t="s">
        <v>14</v>
      </c>
      <c r="N25" s="12" t="s">
        <v>148</v>
      </c>
      <c r="O25" s="11" t="s">
        <v>14</v>
      </c>
      <c r="P25" s="12" t="s">
        <v>14</v>
      </c>
      <c r="Q25" s="12" t="s">
        <v>14</v>
      </c>
      <c r="R25" s="182" t="s">
        <v>14</v>
      </c>
      <c r="S25" s="47" t="s">
        <v>14</v>
      </c>
      <c r="T25" s="65"/>
    </row>
    <row r="26" spans="2:20" ht="16.5" thickTop="1">
      <c r="B26" s="191"/>
      <c r="C26" s="191"/>
      <c r="D26" s="191"/>
      <c r="E26" s="191"/>
      <c r="F26" s="191"/>
      <c r="G26" s="191"/>
      <c r="H26" s="191"/>
      <c r="I26" s="191"/>
      <c r="J26" s="191"/>
      <c r="K26" s="191"/>
      <c r="L26" s="191"/>
      <c r="M26" s="191"/>
      <c r="N26" s="191"/>
      <c r="O26" s="191"/>
      <c r="P26" s="191"/>
      <c r="Q26" s="191"/>
      <c r="R26" s="191"/>
      <c r="S26" s="191"/>
      <c r="T26" s="191"/>
    </row>
    <row r="27" spans="2:20" ht="14.25" customHeight="1">
      <c r="B27" s="191"/>
      <c r="C27" s="157"/>
      <c r="D27" s="129"/>
      <c r="E27" s="191"/>
      <c r="F27" s="191"/>
      <c r="G27" s="735" t="s">
        <v>167</v>
      </c>
      <c r="H27" s="735"/>
      <c r="I27" s="733" t="s">
        <v>149</v>
      </c>
      <c r="J27" s="770" t="s">
        <v>199</v>
      </c>
      <c r="K27" s="770"/>
      <c r="L27" s="770"/>
      <c r="M27" s="770"/>
      <c r="N27" s="770"/>
      <c r="O27" s="733" t="s">
        <v>149</v>
      </c>
      <c r="P27" s="802" t="str">
        <f>S5</f>
        <v/>
      </c>
      <c r="Q27" s="677" t="s">
        <v>64</v>
      </c>
      <c r="R27" s="764" t="s">
        <v>150</v>
      </c>
      <c r="S27" s="67" t="s">
        <v>151</v>
      </c>
      <c r="T27" s="191"/>
    </row>
    <row r="28" spans="2:20" ht="14.25" customHeight="1">
      <c r="B28" s="191"/>
      <c r="C28" s="129"/>
      <c r="D28" s="129"/>
      <c r="E28" s="191"/>
      <c r="F28" s="191"/>
      <c r="G28" s="735"/>
      <c r="H28" s="735"/>
      <c r="I28" s="734"/>
      <c r="J28" s="771"/>
      <c r="K28" s="771"/>
      <c r="L28" s="771"/>
      <c r="M28" s="771"/>
      <c r="N28" s="771"/>
      <c r="O28" s="734"/>
      <c r="P28" s="803"/>
      <c r="Q28" s="763"/>
      <c r="R28" s="765"/>
      <c r="S28" s="798" t="str">
        <f>IF(P27="","",IF(P29=0,0,ROUNDDOWN(P27/P29,2)))</f>
        <v/>
      </c>
      <c r="T28" s="191"/>
    </row>
    <row r="29" spans="2:20" ht="14.25" customHeight="1">
      <c r="B29" s="191"/>
      <c r="C29" s="129"/>
      <c r="D29" s="129"/>
      <c r="E29" s="191"/>
      <c r="F29" s="191"/>
      <c r="G29" s="735"/>
      <c r="H29" s="735"/>
      <c r="I29" s="734"/>
      <c r="J29" s="770" t="s">
        <v>204</v>
      </c>
      <c r="K29" s="770"/>
      <c r="L29" s="770"/>
      <c r="M29" s="770"/>
      <c r="N29" s="770"/>
      <c r="O29" s="734"/>
      <c r="P29" s="802" t="str">
        <f>S24</f>
        <v/>
      </c>
      <c r="Q29" s="677" t="s">
        <v>64</v>
      </c>
      <c r="R29" s="765"/>
      <c r="S29" s="798"/>
      <c r="T29" s="191"/>
    </row>
    <row r="30" spans="2:20" ht="21.75" customHeight="1">
      <c r="B30" s="191"/>
      <c r="C30" s="129"/>
      <c r="D30" s="129"/>
      <c r="E30" s="191"/>
      <c r="F30" s="191"/>
      <c r="G30" s="735"/>
      <c r="H30" s="735"/>
      <c r="I30" s="734"/>
      <c r="J30" s="770"/>
      <c r="K30" s="770"/>
      <c r="L30" s="770"/>
      <c r="M30" s="770"/>
      <c r="N30" s="770"/>
      <c r="O30" s="734"/>
      <c r="P30" s="804"/>
      <c r="Q30" s="763"/>
      <c r="R30" s="765"/>
      <c r="S30" s="799"/>
      <c r="T30" s="195" t="s">
        <v>238</v>
      </c>
    </row>
    <row r="31" spans="2:20" ht="33" hidden="1" customHeight="1">
      <c r="B31" s="18" t="s">
        <v>228</v>
      </c>
      <c r="C31" s="68"/>
      <c r="D31" s="68"/>
      <c r="E31" s="161">
        <v>30</v>
      </c>
      <c r="F31" s="161">
        <v>31</v>
      </c>
      <c r="G31" s="161">
        <v>30</v>
      </c>
      <c r="H31" s="732">
        <v>31</v>
      </c>
      <c r="I31" s="732"/>
      <c r="J31" s="732">
        <v>31</v>
      </c>
      <c r="K31" s="732"/>
      <c r="L31" s="161">
        <v>30</v>
      </c>
      <c r="M31" s="161">
        <v>31</v>
      </c>
      <c r="N31" s="161">
        <v>30</v>
      </c>
      <c r="O31" s="161">
        <v>31</v>
      </c>
      <c r="P31" s="161">
        <v>31</v>
      </c>
      <c r="Q31" s="161">
        <v>28</v>
      </c>
      <c r="R31" s="161">
        <v>31</v>
      </c>
    </row>
    <row r="32" spans="2:20" ht="15.75" customHeight="1">
      <c r="H32" s="66"/>
      <c r="J32" s="69"/>
      <c r="K32" s="69"/>
      <c r="L32" s="69"/>
      <c r="M32" s="69"/>
      <c r="N32" s="69"/>
    </row>
    <row r="33" spans="8:14" ht="15.75" customHeight="1">
      <c r="H33" s="66"/>
      <c r="I33" s="69"/>
      <c r="J33" s="69"/>
      <c r="K33" s="69"/>
      <c r="L33" s="69"/>
      <c r="M33" s="69"/>
      <c r="N33" s="69"/>
    </row>
    <row r="34" spans="8:14" ht="15.75" customHeight="1">
      <c r="H34" s="66"/>
      <c r="J34" s="69"/>
      <c r="K34" s="69"/>
      <c r="L34" s="69"/>
      <c r="M34" s="69"/>
      <c r="N34" s="69"/>
    </row>
    <row r="35" spans="8:14" ht="15.75" customHeight="1">
      <c r="H35" s="66"/>
      <c r="I35" s="69"/>
      <c r="J35" s="69"/>
      <c r="K35" s="69"/>
      <c r="L35" s="69"/>
      <c r="M35" s="69"/>
      <c r="N35" s="69"/>
    </row>
  </sheetData>
  <sheetProtection algorithmName="SHA-512" hashValue="EhuDyC/1l9Nbska4BkeVyUuTgm7RolWNIHcu2puPTl+j52er9ieH9t8XAntLHXF9giaSDocEn/jZTGnXqjNncQ==" saltValue="RIPy7XbhavopgvMCuFakBw==" spinCount="100000" sheet="1" selectLockedCells="1"/>
  <mergeCells count="97">
    <mergeCell ref="S28:S30"/>
    <mergeCell ref="C4:D4"/>
    <mergeCell ref="O27:O30"/>
    <mergeCell ref="P27:P28"/>
    <mergeCell ref="P29:P30"/>
    <mergeCell ref="J24:K24"/>
    <mergeCell ref="J25:K25"/>
    <mergeCell ref="O21:O22"/>
    <mergeCell ref="J29:N30"/>
    <mergeCell ref="J9:K9"/>
    <mergeCell ref="H25:I25"/>
    <mergeCell ref="N21:N22"/>
    <mergeCell ref="M21:M22"/>
    <mergeCell ref="L21:L22"/>
    <mergeCell ref="J17:K17"/>
    <mergeCell ref="J20:K20"/>
    <mergeCell ref="J4:K4"/>
    <mergeCell ref="K10:K11"/>
    <mergeCell ref="Q10:Q13"/>
    <mergeCell ref="P10:P13"/>
    <mergeCell ref="M10:M13"/>
    <mergeCell ref="L10:L13"/>
    <mergeCell ref="J13:J14"/>
    <mergeCell ref="J7:K8"/>
    <mergeCell ref="J6:K6"/>
    <mergeCell ref="J5:K5"/>
    <mergeCell ref="Q7:Q8"/>
    <mergeCell ref="N7:N8"/>
    <mergeCell ref="M7:M8"/>
    <mergeCell ref="L7:L8"/>
    <mergeCell ref="P7:P8"/>
    <mergeCell ref="T5:T6"/>
    <mergeCell ref="T7:T9"/>
    <mergeCell ref="R10:R13"/>
    <mergeCell ref="R7:R8"/>
    <mergeCell ref="T10:T12"/>
    <mergeCell ref="T13:T14"/>
    <mergeCell ref="E7:E8"/>
    <mergeCell ref="G10:G13"/>
    <mergeCell ref="F10:F13"/>
    <mergeCell ref="G7:G8"/>
    <mergeCell ref="J10:J12"/>
    <mergeCell ref="E10:E13"/>
    <mergeCell ref="H7:I8"/>
    <mergeCell ref="H20:I20"/>
    <mergeCell ref="J15:K15"/>
    <mergeCell ref="J21:K22"/>
    <mergeCell ref="T15:T16"/>
    <mergeCell ref="F7:F8"/>
    <mergeCell ref="J16:K16"/>
    <mergeCell ref="T19:T20"/>
    <mergeCell ref="T17:T18"/>
    <mergeCell ref="J18:K18"/>
    <mergeCell ref="N10:N13"/>
    <mergeCell ref="O10:O13"/>
    <mergeCell ref="Q21:Q22"/>
    <mergeCell ref="P21:P22"/>
    <mergeCell ref="H17:I17"/>
    <mergeCell ref="O7:O8"/>
    <mergeCell ref="J19:K19"/>
    <mergeCell ref="Q27:Q28"/>
    <mergeCell ref="Q29:Q30"/>
    <mergeCell ref="R27:R30"/>
    <mergeCell ref="D19:D20"/>
    <mergeCell ref="C24:D25"/>
    <mergeCell ref="J27:N28"/>
    <mergeCell ref="E21:E22"/>
    <mergeCell ref="C15:C23"/>
    <mergeCell ref="R21:R22"/>
    <mergeCell ref="J23:K23"/>
    <mergeCell ref="D17:D18"/>
    <mergeCell ref="D21:D23"/>
    <mergeCell ref="D15:D16"/>
    <mergeCell ref="F21:F22"/>
    <mergeCell ref="G21:G22"/>
    <mergeCell ref="H16:I16"/>
    <mergeCell ref="H4:I4"/>
    <mergeCell ref="H5:I5"/>
    <mergeCell ref="H6:I6"/>
    <mergeCell ref="H10:H12"/>
    <mergeCell ref="I10:I11"/>
    <mergeCell ref="C5:C14"/>
    <mergeCell ref="H31:I31"/>
    <mergeCell ref="J31:K31"/>
    <mergeCell ref="I27:I30"/>
    <mergeCell ref="G27:H30"/>
    <mergeCell ref="H18:I18"/>
    <mergeCell ref="H21:I22"/>
    <mergeCell ref="H23:I23"/>
    <mergeCell ref="H24:I24"/>
    <mergeCell ref="H13:H14"/>
    <mergeCell ref="H9:I9"/>
    <mergeCell ref="H15:I15"/>
    <mergeCell ref="D5:D6"/>
    <mergeCell ref="D10:D14"/>
    <mergeCell ref="D7:D9"/>
    <mergeCell ref="H19:I19"/>
  </mergeCells>
  <phoneticPr fontId="4"/>
  <conditionalFormatting sqref="E10:G13 L10:R13">
    <cfRule type="expression" dxfId="112" priority="39" stopIfTrue="1">
      <formula>OR(AND(E10="",E7&lt;&gt;""),AND(E19&lt;&gt;"",E10&gt;E19))</formula>
    </cfRule>
    <cfRule type="expression" dxfId="111" priority="40" stopIfTrue="1">
      <formula>AND(E10&lt;&gt;"",(E10+E24)&gt;E31)</formula>
    </cfRule>
  </conditionalFormatting>
  <conditionalFormatting sqref="K10:K11 I10">
    <cfRule type="expression" dxfId="110" priority="41" stopIfTrue="1">
      <formula>OR(AND(I10="",H7&lt;&gt;""),AND(AND(I13&lt;&gt;"",H19&lt;&gt;""),(I10+I13)&gt;H19))</formula>
    </cfRule>
    <cfRule type="expression" dxfId="109" priority="42" stopIfTrue="1">
      <formula>AND(I10&lt;&gt;"",(I10+I13+H24)&gt;H31)</formula>
    </cfRule>
  </conditionalFormatting>
  <conditionalFormatting sqref="E15:G15 L15:R15">
    <cfRule type="expression" dxfId="108" priority="43" stopIfTrue="1">
      <formula>OR(AND(E15="",E5&lt;&gt;""),AND(E15&lt;&gt;"",E15&lt;E5))</formula>
    </cfRule>
  </conditionalFormatting>
  <conditionalFormatting sqref="E24:G24 L24:R24">
    <cfRule type="expression" dxfId="107" priority="44" stopIfTrue="1">
      <formula>OR(AND(OR(E24&lt;E5,E24&lt;E7),E24&lt;&gt;""),AND(E24="",E19&lt;&gt;""))</formula>
    </cfRule>
    <cfRule type="expression" dxfId="106" priority="45" stopIfTrue="1">
      <formula>AND(E24&lt;&gt;"",(E24+E10)&gt;E31)</formula>
    </cfRule>
  </conditionalFormatting>
  <conditionalFormatting sqref="H24:K24">
    <cfRule type="expression" dxfId="105" priority="46" stopIfTrue="1">
      <formula>OR(AND(OR(H24&lt;H5,H24&lt;H7),H24&lt;&gt;""),AND(H24="",H19&lt;&gt;""))</formula>
    </cfRule>
    <cfRule type="expression" dxfId="104" priority="47" stopIfTrue="1">
      <formula>AND(H24&lt;&gt;"",(H24+I10+I13)&gt;H31)</formula>
    </cfRule>
  </conditionalFormatting>
  <conditionalFormatting sqref="H15:K15">
    <cfRule type="expression" dxfId="103" priority="48" stopIfTrue="1">
      <formula>OR(AND(H15="",I13&lt;&gt;""),AND(H15&lt;&gt;"",H15&lt;H5))</formula>
    </cfRule>
  </conditionalFormatting>
  <conditionalFormatting sqref="E5:R5">
    <cfRule type="expression" dxfId="102" priority="49" stopIfTrue="1">
      <formula>OR(AND(E15&lt;&gt;"",E5&gt;E15),AND(E24&lt;&gt;"",E5&gt;E24),AND(E5="",E7&lt;&gt;""))</formula>
    </cfRule>
    <cfRule type="expression" dxfId="101" priority="50" stopIfTrue="1">
      <formula>AND(E10&lt;&gt;"",(E5+E10)&gt;E31)</formula>
    </cfRule>
  </conditionalFormatting>
  <conditionalFormatting sqref="I13 K13">
    <cfRule type="expression" dxfId="100" priority="51" stopIfTrue="1">
      <formula>OR(AND(I13="",I10&lt;&gt;""),AND(AND(I10&lt;&gt;"",H19&lt;&gt;""),(I10+I13)&gt;H19))</formula>
    </cfRule>
    <cfRule type="expression" dxfId="99" priority="52" stopIfTrue="1">
      <formula>AND(I13&lt;&gt;"",(I10+I13+H27)&gt;H31)</formula>
    </cfRule>
  </conditionalFormatting>
  <conditionalFormatting sqref="E19:G19 L19:R19">
    <cfRule type="expression" dxfId="98" priority="53">
      <formula>OR(AND(E19="",E10&lt;&gt;""),AND(E19&lt;E10))</formula>
    </cfRule>
  </conditionalFormatting>
  <conditionalFormatting sqref="E7:R8">
    <cfRule type="expression" dxfId="97" priority="54" stopIfTrue="1">
      <formula>OR(AND(E7="",E5&lt;&gt;""),AND(E24&lt;&gt;"",E7&gt;E24))</formula>
    </cfRule>
    <cfRule type="expression" dxfId="96" priority="55" stopIfTrue="1">
      <formula>AND(E10&lt;&gt;"",(E7+E10)&gt;E31)</formula>
    </cfRule>
  </conditionalFormatting>
  <conditionalFormatting sqref="E17:R17">
    <cfRule type="expression" dxfId="95" priority="56" stopIfTrue="1">
      <formula>AND(E17="",E15&lt;&gt;"")</formula>
    </cfRule>
  </conditionalFormatting>
  <conditionalFormatting sqref="E15">
    <cfRule type="expression" dxfId="94" priority="38">
      <formula>AND($E$5=0,$E$15&gt;0)</formula>
    </cfRule>
  </conditionalFormatting>
  <conditionalFormatting sqref="F15">
    <cfRule type="expression" dxfId="93" priority="37">
      <formula>AND($F$5=0,$F$15&gt;0)</formula>
    </cfRule>
  </conditionalFormatting>
  <conditionalFormatting sqref="G15">
    <cfRule type="expression" dxfId="92" priority="36">
      <formula>AND($G$5=0,$G$15&gt;0)</formula>
    </cfRule>
  </conditionalFormatting>
  <conditionalFormatting sqref="H15:I15">
    <cfRule type="expression" dxfId="91" priority="35">
      <formula>AND($H$5=0,$H$15&gt;0)</formula>
    </cfRule>
  </conditionalFormatting>
  <conditionalFormatting sqref="J15:K15">
    <cfRule type="expression" dxfId="90" priority="34">
      <formula>AND($J$5=0,$J$15&gt;0)</formula>
    </cfRule>
  </conditionalFormatting>
  <conditionalFormatting sqref="L15">
    <cfRule type="expression" dxfId="89" priority="33">
      <formula>AND($L$5=0,$L$15&gt;0)</formula>
    </cfRule>
  </conditionalFormatting>
  <conditionalFormatting sqref="M15">
    <cfRule type="expression" dxfId="88" priority="32">
      <formula>AND($M$5=0,$M$15&gt;0)</formula>
    </cfRule>
  </conditionalFormatting>
  <conditionalFormatting sqref="N15">
    <cfRule type="expression" dxfId="87" priority="31">
      <formula>AND($N$5=0,$N$15&gt;0)</formula>
    </cfRule>
  </conditionalFormatting>
  <conditionalFormatting sqref="O15">
    <cfRule type="expression" dxfId="86" priority="30">
      <formula>AND($O$5=0,$O$15&gt;0)</formula>
    </cfRule>
  </conditionalFormatting>
  <conditionalFormatting sqref="P15">
    <cfRule type="expression" dxfId="85" priority="29">
      <formula>AND($P$5=0,$P$15&gt;0)</formula>
    </cfRule>
  </conditionalFormatting>
  <conditionalFormatting sqref="Q15">
    <cfRule type="expression" dxfId="84" priority="28">
      <formula>AND($Q$5=0,$Q$15&gt;0)</formula>
    </cfRule>
  </conditionalFormatting>
  <conditionalFormatting sqref="R15">
    <cfRule type="expression" dxfId="83" priority="27">
      <formula>AND($R$5=0,$R$15&gt;0)</formula>
    </cfRule>
  </conditionalFormatting>
  <conditionalFormatting sqref="E17">
    <cfRule type="expression" dxfId="82" priority="26">
      <formula>AND($E$7=0,$E$17&gt;0)</formula>
    </cfRule>
  </conditionalFormatting>
  <conditionalFormatting sqref="F17">
    <cfRule type="expression" dxfId="81" priority="25">
      <formula>AND($F$7=0,$F$17&gt;0)</formula>
    </cfRule>
  </conditionalFormatting>
  <conditionalFormatting sqref="G17">
    <cfRule type="expression" dxfId="80" priority="24">
      <formula>AND($G$7=0,$G$17&gt;0)</formula>
    </cfRule>
  </conditionalFormatting>
  <conditionalFormatting sqref="H17:I17">
    <cfRule type="expression" dxfId="79" priority="23">
      <formula>AND($H$7=0,$H$17&gt;0)</formula>
    </cfRule>
  </conditionalFormatting>
  <conditionalFormatting sqref="J17:K17">
    <cfRule type="expression" dxfId="78" priority="22">
      <formula>AND($J$7=0,$J$17&gt;0)</formula>
    </cfRule>
  </conditionalFormatting>
  <conditionalFormatting sqref="L17">
    <cfRule type="expression" dxfId="77" priority="21">
      <formula>AND($L$7=0,$L$17&gt;0)</formula>
    </cfRule>
  </conditionalFormatting>
  <conditionalFormatting sqref="M17">
    <cfRule type="expression" dxfId="76" priority="20">
      <formula>AND($M$7=0,$M$17&gt;0)</formula>
    </cfRule>
  </conditionalFormatting>
  <conditionalFormatting sqref="N17">
    <cfRule type="expression" dxfId="75" priority="19">
      <formula>AND($N$7=0,$N$17&gt;0)</formula>
    </cfRule>
  </conditionalFormatting>
  <conditionalFormatting sqref="O17">
    <cfRule type="expression" dxfId="74" priority="18">
      <formula>AND($O$7=0,$O$17&gt;0)</formula>
    </cfRule>
  </conditionalFormatting>
  <conditionalFormatting sqref="P17">
    <cfRule type="expression" dxfId="73" priority="17">
      <formula>AND($P$7=0,$P$17&gt;0)</formula>
    </cfRule>
  </conditionalFormatting>
  <conditionalFormatting sqref="Q17">
    <cfRule type="expression" dxfId="72" priority="16">
      <formula>AND($Q$7=0,$Q$17&gt;0)</formula>
    </cfRule>
  </conditionalFormatting>
  <conditionalFormatting sqref="R17">
    <cfRule type="expression" dxfId="71" priority="15">
      <formula>AND($R$7=0,$R$17&gt;0)</formula>
    </cfRule>
  </conditionalFormatting>
  <conditionalFormatting sqref="E19">
    <cfRule type="expression" dxfId="70" priority="14">
      <formula>AND($E$10=0,$E$19&gt;0)</formula>
    </cfRule>
  </conditionalFormatting>
  <conditionalFormatting sqref="F19">
    <cfRule type="expression" dxfId="69" priority="13">
      <formula>AND($F$10=0,$F$19&gt;0)</formula>
    </cfRule>
  </conditionalFormatting>
  <conditionalFormatting sqref="G19">
    <cfRule type="expression" dxfId="68" priority="12">
      <formula>AND($G$10=0,$G$19&gt;0)</formula>
    </cfRule>
  </conditionalFormatting>
  <conditionalFormatting sqref="H19:I19">
    <cfRule type="expression" dxfId="67" priority="2">
      <formula>AND(OR($I$10&gt;0,$I$13&gt;0),$H$19&lt;($I$10+$I$13))</formula>
    </cfRule>
    <cfRule type="expression" dxfId="66" priority="11">
      <formula>AND($I$10=0,$I$13=0,$H$19&gt;0)</formula>
    </cfRule>
  </conditionalFormatting>
  <conditionalFormatting sqref="J19:K19">
    <cfRule type="expression" dxfId="65" priority="1">
      <formula>AND(OR($K$10&gt;0,$K$13&gt;0),$J$19&lt;($K$10+$K$13))</formula>
    </cfRule>
    <cfRule type="expression" dxfId="64" priority="10">
      <formula>AND($K$10=0,$K$13=0,$J$19&gt;0)</formula>
    </cfRule>
  </conditionalFormatting>
  <conditionalFormatting sqref="L19">
    <cfRule type="expression" dxfId="63" priority="9">
      <formula>AND($L$10=0,$L$19&gt;0)</formula>
    </cfRule>
  </conditionalFormatting>
  <conditionalFormatting sqref="M19">
    <cfRule type="expression" dxfId="62" priority="8">
      <formula>AND($M$10=0,$M$19&gt;0)</formula>
    </cfRule>
  </conditionalFormatting>
  <conditionalFormatting sqref="N19">
    <cfRule type="expression" dxfId="61" priority="7">
      <formula>AND($N$10=0,$N$19&gt;0)</formula>
    </cfRule>
  </conditionalFormatting>
  <conditionalFormatting sqref="O19">
    <cfRule type="expression" dxfId="60" priority="6">
      <formula>AND($O$10=0,$O$19&gt;0)</formula>
    </cfRule>
  </conditionalFormatting>
  <conditionalFormatting sqref="P19">
    <cfRule type="expression" dxfId="59" priority="5">
      <formula>AND($P$10=0,$P$19&gt;0)</formula>
    </cfRule>
  </conditionalFormatting>
  <conditionalFormatting sqref="Q19">
    <cfRule type="expression" dxfId="58" priority="4">
      <formula>AND($Q$10=0,$Q$19&gt;0)</formula>
    </cfRule>
  </conditionalFormatting>
  <conditionalFormatting sqref="R19">
    <cfRule type="expression" dxfId="57" priority="3">
      <formula>AND($R$10=0,$R$19&gt;0)</formula>
    </cfRule>
  </conditionalFormatting>
  <dataValidations count="1">
    <dataValidation imeMode="disabled" allowBlank="1" showInputMessage="1" showErrorMessage="1" sqref="E24:R24 E19:R19 E15:R15 E5:R5 I10 E10:E11 I13 K10:K11 K13 L10:R13 E17:R17 F10:G13 J7 F7:H7 E7:E8 L7:R7"/>
  </dataValidations>
  <pageMargins left="0.31496062992125984" right="0.31496062992125984" top="0.62992125984251968" bottom="0.55118110236220474" header="0.35433070866141736" footer="0.35433070866141736"/>
  <pageSetup paperSize="9" scale="62" orientation="landscape" r:id="rId1"/>
  <headerFooter alignWithMargins="0">
    <oddFooter>&amp;C&amp;14 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8"/>
  <sheetViews>
    <sheetView showGridLines="0" view="pageBreakPreview" topLeftCell="A16" zoomScale="70" zoomScaleNormal="75" zoomScaleSheetLayoutView="70" workbookViewId="0">
      <selection activeCell="F8" sqref="F8"/>
    </sheetView>
  </sheetViews>
  <sheetFormatPr defaultRowHeight="15.75"/>
  <cols>
    <col min="1" max="1" width="1.875" style="18" customWidth="1"/>
    <col min="2" max="2" width="20.375" style="18" customWidth="1"/>
    <col min="3" max="3" width="25.625" style="18" bestFit="1" customWidth="1"/>
    <col min="4" max="4" width="18" style="18" customWidth="1"/>
    <col min="5" max="5" width="12.625" style="18" customWidth="1"/>
    <col min="6" max="6" width="5.375" style="18" customWidth="1"/>
    <col min="7" max="7" width="12.625" style="18" customWidth="1"/>
    <col min="8" max="8" width="5.375" style="18" customWidth="1"/>
    <col min="9" max="9" width="6.75" style="18" customWidth="1"/>
    <col min="10" max="10" width="15.5" style="18" customWidth="1"/>
    <col min="11" max="11" width="4.375" style="18" customWidth="1"/>
    <col min="12" max="12" width="9.5" style="18" customWidth="1"/>
    <col min="13" max="13" width="7.625" style="18" hidden="1" customWidth="1"/>
    <col min="14" max="17" width="9" style="18" hidden="1" customWidth="1"/>
    <col min="18" max="18" width="0" style="18" hidden="1" customWidth="1"/>
    <col min="19" max="16384" width="9" style="18"/>
  </cols>
  <sheetData>
    <row r="1" spans="1:21" ht="15" customHeight="1">
      <c r="L1" s="205"/>
      <c r="S1" s="203"/>
    </row>
    <row r="2" spans="1:21" ht="25.5" customHeight="1">
      <c r="A2" s="57" t="s">
        <v>345</v>
      </c>
      <c r="L2" s="204" t="str">
        <f>IF('実績報告書１ページ '!V2="","",'実績報告書１ページ '!V2&amp;"_"&amp;'実績報告書１ページ '!O2)</f>
        <v/>
      </c>
    </row>
    <row r="3" spans="1:21" ht="20.25" customHeight="1">
      <c r="B3" s="750" t="s">
        <v>152</v>
      </c>
      <c r="C3" s="162" t="s">
        <v>19</v>
      </c>
      <c r="D3" s="810" t="s">
        <v>153</v>
      </c>
      <c r="E3" s="811"/>
      <c r="F3" s="811"/>
      <c r="G3" s="811"/>
      <c r="H3" s="811"/>
      <c r="I3" s="812"/>
      <c r="J3" s="842" t="s">
        <v>154</v>
      </c>
      <c r="K3" s="843"/>
      <c r="L3" s="750" t="s">
        <v>22</v>
      </c>
    </row>
    <row r="4" spans="1:21" ht="20.25" customHeight="1">
      <c r="B4" s="781"/>
      <c r="C4" s="165" t="s">
        <v>20</v>
      </c>
      <c r="D4" s="749"/>
      <c r="E4" s="813"/>
      <c r="F4" s="813"/>
      <c r="G4" s="813"/>
      <c r="H4" s="813"/>
      <c r="I4" s="814"/>
      <c r="J4" s="749" t="s">
        <v>21</v>
      </c>
      <c r="K4" s="814"/>
      <c r="L4" s="781"/>
    </row>
    <row r="5" spans="1:21" ht="24.95" customHeight="1">
      <c r="B5" s="166" t="s">
        <v>23</v>
      </c>
      <c r="C5" s="15" t="s">
        <v>24</v>
      </c>
      <c r="D5" s="815" t="str">
        <f>IF('３ページ'!S28="","預かり保育実施割合(ア)（  　　　  ）","預かり保育実施割合(ア)（  "&amp;'３ページ'!S28&amp;"  ）")</f>
        <v>預かり保育実施割合(ア)（  　　　  ）</v>
      </c>
      <c r="E5" s="816"/>
      <c r="F5" s="816"/>
      <c r="G5" s="816"/>
      <c r="H5" s="816"/>
      <c r="I5" s="817"/>
      <c r="J5" s="28" t="str">
        <f>IF('３ページ'!S28="","0",IF('３ページ'!S28=0,0,IF('２ページ'!H20="☑",IF('３ページ'!S28&lt;0.3,200000,300000),0)))</f>
        <v>0</v>
      </c>
      <c r="K5" s="70" t="s">
        <v>78</v>
      </c>
      <c r="L5" s="168" t="s">
        <v>26</v>
      </c>
      <c r="O5" s="18">
        <f>'実績報告書１ページ '!Q26</f>
        <v>0</v>
      </c>
      <c r="P5" s="98">
        <f>'実績報告書１ページ '!R26</f>
        <v>0</v>
      </c>
      <c r="Q5" s="18">
        <f>'実績報告書１ページ '!T26</f>
        <v>0</v>
      </c>
    </row>
    <row r="6" spans="1:21" ht="24.95" customHeight="1">
      <c r="B6" s="827" t="s">
        <v>27</v>
      </c>
      <c r="C6" s="829">
        <v>70000</v>
      </c>
      <c r="D6" s="846" t="str">
        <f>IF('３ページ'!S22="","延べ園児数(イ)　　（  　　　　人  ）","延べ園児数(イ)（  "&amp;'３ページ'!S22&amp;"人  ）")</f>
        <v>延べ園児数(イ)　　（  　　　　人  ）</v>
      </c>
      <c r="E6" s="847"/>
      <c r="F6" s="847"/>
      <c r="G6" s="847"/>
      <c r="H6" s="847"/>
      <c r="I6" s="848"/>
      <c r="J6" s="833" t="str">
        <f>IF('３ページ'!S22="","0",C6*ROUNDUP('３ページ'!S22/500,0))</f>
        <v>0</v>
      </c>
      <c r="K6" s="844" t="s">
        <v>78</v>
      </c>
      <c r="L6" s="835"/>
      <c r="O6" s="18">
        <f>(IF(O5="午前",0,12)+P5)*60+Q5</f>
        <v>720</v>
      </c>
    </row>
    <row r="7" spans="1:21" ht="24.95" customHeight="1">
      <c r="B7" s="828"/>
      <c r="C7" s="829"/>
      <c r="D7" s="821" t="str">
        <f>IF('３ページ'!S22="","(イ)÷500人＝  　　　　　≒　　　  （小数点切上げ）","(イ)÷500人＝  "&amp;'３ページ'!S22/500&amp;"　≒  "&amp;ROUNDUP('３ページ'!S22/500,0)&amp;" （小数点切上げ）")</f>
        <v>(イ)÷500人＝  　　　　　≒　　　  （小数点切上げ）</v>
      </c>
      <c r="E7" s="822"/>
      <c r="F7" s="822"/>
      <c r="G7" s="822"/>
      <c r="H7" s="822"/>
      <c r="I7" s="823"/>
      <c r="J7" s="834"/>
      <c r="K7" s="845"/>
      <c r="L7" s="835"/>
      <c r="U7" s="203"/>
    </row>
    <row r="8" spans="1:21" ht="24.95" customHeight="1">
      <c r="B8" s="840" t="s">
        <v>28</v>
      </c>
      <c r="C8" s="29">
        <v>3000</v>
      </c>
      <c r="D8" s="16" t="s">
        <v>190</v>
      </c>
      <c r="E8" s="30" t="s">
        <v>191</v>
      </c>
      <c r="F8" s="122"/>
      <c r="G8" s="17" t="s">
        <v>192</v>
      </c>
      <c r="H8" s="122"/>
      <c r="I8" s="167" t="s">
        <v>193</v>
      </c>
      <c r="J8" s="836" t="str">
        <f>IF(F8="","0",IF('２ページ'!H22="☑",IF(F8+H8&gt;12,"月数合計が12か月超えています。",F8*C8+H8*C9),0))</f>
        <v>0</v>
      </c>
      <c r="K8" s="844" t="s">
        <v>78</v>
      </c>
      <c r="L8" s="838" t="s">
        <v>29</v>
      </c>
      <c r="N8" s="18" t="str">
        <f>'２ページ'!H22</f>
        <v>☐</v>
      </c>
    </row>
    <row r="9" spans="1:21" ht="24.95" customHeight="1">
      <c r="B9" s="841"/>
      <c r="C9" s="127">
        <v>6000</v>
      </c>
      <c r="D9" s="128"/>
      <c r="E9" s="129" t="str">
        <f>IF('実績報告書１ページ '!Q21="","（　終了時間　　 時　　 分）","（　終了時間   "&amp;'実績報告書１ページ '!AD12&amp;"　）")</f>
        <v>（　終了時間　　 時　　 分）</v>
      </c>
      <c r="F9" s="129"/>
      <c r="G9" s="129"/>
      <c r="H9" s="130"/>
      <c r="I9" s="71"/>
      <c r="J9" s="837"/>
      <c r="K9" s="852"/>
      <c r="L9" s="839"/>
    </row>
    <row r="10" spans="1:21" ht="24.95" customHeight="1">
      <c r="B10" s="404" t="s">
        <v>30</v>
      </c>
      <c r="C10" s="131">
        <v>10000</v>
      </c>
      <c r="D10" s="830" t="str">
        <f>"休業日補助対象日数(ウ) （　"&amp;'３ページ'!S13&amp;"　　日）"</f>
        <v>休業日補助対象日数(ウ) （　　　日）</v>
      </c>
      <c r="E10" s="831"/>
      <c r="F10" s="831"/>
      <c r="G10" s="831"/>
      <c r="H10" s="831"/>
      <c r="I10" s="832"/>
      <c r="J10" s="132" t="str">
        <f>IF('３ページ'!S11="","0",IF(AND('２ページ'!F25="☑",'２ページ'!F27&gt;0),0,IF('２ページ'!H25="☑",'３ページ'!S11*C10,IF(AND('２ページ'!F25="☐",'２ページ'!H25="☐"),'３ページ'!S11*C10,0))))</f>
        <v>0</v>
      </c>
      <c r="K10" s="133" t="s">
        <v>78</v>
      </c>
      <c r="L10" s="134"/>
    </row>
    <row r="11" spans="1:21" ht="24.95" customHeight="1" thickBot="1">
      <c r="B11" s="404" t="s">
        <v>31</v>
      </c>
      <c r="C11" s="131">
        <v>1500</v>
      </c>
      <c r="D11" s="831" t="str">
        <f>"早朝補助対象日数(エ)　 （　"&amp;'３ページ'!S8&amp;"　　日）"</f>
        <v>早朝補助対象日数(エ)　 （　　　日）</v>
      </c>
      <c r="E11" s="831"/>
      <c r="F11" s="831"/>
      <c r="G11" s="831"/>
      <c r="H11" s="831"/>
      <c r="I11" s="832"/>
      <c r="J11" s="132" t="str">
        <f>IF('３ページ'!S8="","0",C11*'３ページ'!S8)</f>
        <v>0</v>
      </c>
      <c r="K11" s="133" t="s">
        <v>78</v>
      </c>
      <c r="L11" s="138"/>
    </row>
    <row r="12" spans="1:21" ht="26.1" customHeight="1" thickTop="1">
      <c r="B12" s="807" t="s">
        <v>155</v>
      </c>
      <c r="C12" s="808"/>
      <c r="D12" s="808"/>
      <c r="E12" s="808"/>
      <c r="F12" s="808"/>
      <c r="G12" s="808"/>
      <c r="H12" s="808"/>
      <c r="I12" s="809"/>
      <c r="J12" s="135">
        <f>IF(J6="","0",SUM(J5:J11))</f>
        <v>0</v>
      </c>
      <c r="K12" s="136" t="s">
        <v>78</v>
      </c>
      <c r="L12" s="137"/>
    </row>
    <row r="13" spans="1:21" ht="20.25" customHeight="1">
      <c r="B13" s="850" t="s">
        <v>722</v>
      </c>
      <c r="C13" s="850"/>
      <c r="D13" s="850"/>
      <c r="E13" s="850"/>
      <c r="F13" s="850"/>
      <c r="G13" s="850"/>
      <c r="H13" s="850"/>
      <c r="I13" s="850"/>
      <c r="J13" s="850"/>
      <c r="K13" s="850"/>
      <c r="L13" s="850"/>
    </row>
    <row r="14" spans="1:21" ht="20.25" customHeight="1">
      <c r="B14" s="851"/>
      <c r="C14" s="851"/>
      <c r="D14" s="851"/>
      <c r="E14" s="851"/>
      <c r="F14" s="851"/>
      <c r="G14" s="851"/>
      <c r="H14" s="851"/>
      <c r="I14" s="851"/>
      <c r="J14" s="851"/>
      <c r="K14" s="851"/>
      <c r="L14" s="851"/>
    </row>
    <row r="15" spans="1:21" ht="20.25" customHeight="1">
      <c r="B15" s="849" t="s">
        <v>219</v>
      </c>
      <c r="C15" s="849"/>
      <c r="D15" s="849"/>
      <c r="E15" s="849"/>
      <c r="F15" s="849"/>
      <c r="G15" s="849"/>
      <c r="H15" s="849"/>
      <c r="I15" s="849"/>
      <c r="J15" s="849"/>
      <c r="K15" s="849"/>
      <c r="L15" s="849"/>
    </row>
    <row r="16" spans="1:21" ht="20.25" customHeight="1">
      <c r="B16" s="849"/>
      <c r="C16" s="849"/>
      <c r="D16" s="849"/>
      <c r="E16" s="849"/>
      <c r="F16" s="849"/>
      <c r="G16" s="849"/>
      <c r="H16" s="849"/>
      <c r="I16" s="849"/>
      <c r="J16" s="849"/>
      <c r="K16" s="849"/>
      <c r="L16" s="849"/>
    </row>
    <row r="17" spans="1:13" ht="20.25" customHeight="1">
      <c r="B17" s="849"/>
      <c r="C17" s="849"/>
      <c r="D17" s="849"/>
      <c r="E17" s="849"/>
      <c r="F17" s="849"/>
      <c r="G17" s="849"/>
      <c r="H17" s="849"/>
      <c r="I17" s="849"/>
      <c r="J17" s="849"/>
      <c r="K17" s="849"/>
      <c r="L17" s="849"/>
    </row>
    <row r="18" spans="1:13" ht="20.25" customHeight="1">
      <c r="B18" s="849"/>
      <c r="C18" s="849"/>
      <c r="D18" s="849"/>
      <c r="E18" s="849"/>
      <c r="F18" s="849"/>
      <c r="G18" s="849"/>
      <c r="H18" s="849"/>
      <c r="I18" s="849"/>
      <c r="J18" s="849"/>
      <c r="K18" s="849"/>
      <c r="L18" s="849"/>
    </row>
    <row r="19" spans="1:13" ht="20.25" customHeight="1">
      <c r="B19" s="849"/>
      <c r="C19" s="849"/>
      <c r="D19" s="849"/>
      <c r="E19" s="849"/>
      <c r="F19" s="849"/>
      <c r="G19" s="849"/>
      <c r="H19" s="849"/>
      <c r="I19" s="849"/>
      <c r="J19" s="849"/>
      <c r="K19" s="849"/>
      <c r="L19" s="849"/>
    </row>
    <row r="21" spans="1:13" ht="26.25" customHeight="1">
      <c r="A21" s="159" t="s">
        <v>346</v>
      </c>
      <c r="B21" s="163"/>
      <c r="C21" s="163"/>
      <c r="D21" s="163"/>
      <c r="E21" s="163"/>
      <c r="F21" s="163"/>
      <c r="G21" s="163"/>
      <c r="H21" s="163"/>
      <c r="I21" s="163"/>
      <c r="J21" s="163"/>
      <c r="K21" s="163"/>
      <c r="L21" s="163"/>
    </row>
    <row r="22" spans="1:13" ht="20.25" customHeight="1">
      <c r="A22" s="163"/>
      <c r="B22" s="158" t="s">
        <v>156</v>
      </c>
      <c r="C22" s="158"/>
      <c r="D22" s="158"/>
      <c r="E22" s="158"/>
      <c r="F22" s="158"/>
      <c r="G22" s="158"/>
      <c r="H22" s="158"/>
      <c r="I22" s="158"/>
      <c r="J22" s="158"/>
      <c r="K22" s="163"/>
      <c r="L22" s="163"/>
    </row>
    <row r="23" spans="1:13" ht="26.25" customHeight="1">
      <c r="A23" s="163"/>
      <c r="B23" s="777" t="s">
        <v>32</v>
      </c>
      <c r="C23" s="164" t="s">
        <v>33</v>
      </c>
      <c r="D23" s="777" t="s">
        <v>34</v>
      </c>
      <c r="E23" s="820"/>
      <c r="F23" s="820"/>
      <c r="G23" s="820"/>
      <c r="H23" s="820"/>
      <c r="I23" s="777" t="s">
        <v>35</v>
      </c>
      <c r="J23" s="777"/>
      <c r="K23" s="777"/>
      <c r="L23" s="163"/>
    </row>
    <row r="24" spans="1:13" ht="26.25" customHeight="1">
      <c r="A24" s="163"/>
      <c r="B24" s="820"/>
      <c r="C24" s="171" t="s">
        <v>157</v>
      </c>
      <c r="D24" s="164" t="s">
        <v>37</v>
      </c>
      <c r="E24" s="777" t="s">
        <v>38</v>
      </c>
      <c r="F24" s="820"/>
      <c r="G24" s="777" t="s">
        <v>79</v>
      </c>
      <c r="H24" s="820"/>
      <c r="I24" s="777" t="s">
        <v>36</v>
      </c>
      <c r="J24" s="777"/>
      <c r="K24" s="777"/>
      <c r="L24" s="163"/>
    </row>
    <row r="25" spans="1:13" ht="35.25" customHeight="1">
      <c r="A25" s="163"/>
      <c r="B25" s="166" t="s">
        <v>39</v>
      </c>
      <c r="C25" s="172"/>
      <c r="D25" s="826"/>
      <c r="E25" s="819" t="str">
        <f>IF('２ページ'!F20="☑",SUM('６ページ'!G8:G30),"　　　　　円")</f>
        <v>　　　　　円</v>
      </c>
      <c r="F25" s="819"/>
      <c r="G25" s="819" t="str">
        <f>IF('２ページ'!F20="☑",D27+E25,"　　　　　円")</f>
        <v>　　　　　円</v>
      </c>
      <c r="H25" s="819"/>
      <c r="I25" s="825" t="str">
        <f>IF('２ページ'!F20="☑",IF(C27&gt;D27,D27,C27),"　　　　　　　　円")</f>
        <v>　　　　　　　　円</v>
      </c>
      <c r="J25" s="825"/>
      <c r="K25" s="825"/>
      <c r="L25" s="163"/>
    </row>
    <row r="26" spans="1:13" ht="35.25" customHeight="1">
      <c r="A26" s="163"/>
      <c r="B26" s="173" t="s">
        <v>214</v>
      </c>
      <c r="C26" s="174" t="str">
        <f>IF('２ページ'!F20="☑",J6+J8,"　　　　　円")</f>
        <v>　　　　　円</v>
      </c>
      <c r="D26" s="826"/>
      <c r="E26" s="819"/>
      <c r="F26" s="819"/>
      <c r="G26" s="819"/>
      <c r="H26" s="819"/>
      <c r="I26" s="824" t="s">
        <v>223</v>
      </c>
      <c r="J26" s="824"/>
      <c r="K26" s="824"/>
      <c r="L26" s="163"/>
    </row>
    <row r="27" spans="1:13" ht="35.25" customHeight="1">
      <c r="A27" s="163"/>
      <c r="B27" s="175" t="s">
        <v>215</v>
      </c>
      <c r="C27" s="174" t="str">
        <f>IF('２ページ'!F20="☑",J10+J11,"　　　　　円")</f>
        <v>　　　　　円</v>
      </c>
      <c r="D27" s="176" t="str">
        <f>IF('２ページ'!F20="☑",'６ページ'!G5,"　　　　　円")</f>
        <v>　　　　　円</v>
      </c>
      <c r="E27" s="819"/>
      <c r="F27" s="819"/>
      <c r="G27" s="819"/>
      <c r="H27" s="819"/>
      <c r="I27" s="818" t="str">
        <f>IF('２ページ'!F20="☑",IF(C27&lt;=D27,IF(C26&lt;E25,C26,E25),IF((C27-D27+C26)&lt;E25,(C27-D27+C26),E25)),"　　　　　　　　円")</f>
        <v>　　　　　　　　円</v>
      </c>
      <c r="J27" s="818"/>
      <c r="K27" s="818"/>
      <c r="L27" s="163"/>
    </row>
    <row r="28" spans="1:13" ht="35.25" customHeight="1">
      <c r="A28" s="163"/>
      <c r="B28" s="164" t="s">
        <v>40</v>
      </c>
      <c r="C28" s="174" t="str">
        <f>IF('２ページ'!F20="☑",SUM(C26:C27),"　　　　　円")</f>
        <v>　　　　　円</v>
      </c>
      <c r="D28" s="176" t="str">
        <f>IF('２ページ'!F20="☑",D27,"　　　　　円")</f>
        <v>　　　　　円</v>
      </c>
      <c r="E28" s="853" t="str">
        <f>IF('２ページ'!F20="☑",E25,"　　　　　円")</f>
        <v>　　　　　円</v>
      </c>
      <c r="F28" s="853"/>
      <c r="G28" s="853" t="str">
        <f>IF('２ページ'!F20="☑",D28+E28,"　　　　　円")</f>
        <v>　　　　　円</v>
      </c>
      <c r="H28" s="853"/>
      <c r="I28" s="854" t="str">
        <f>IF('２ページ'!F20="☑",I25+I27,"　　　　　　円")</f>
        <v>　　　　　　円</v>
      </c>
      <c r="J28" s="854"/>
      <c r="K28" s="854"/>
      <c r="L28" s="163"/>
      <c r="M28" s="163"/>
    </row>
    <row r="29" spans="1:13" ht="20.25" customHeight="1">
      <c r="A29" s="163"/>
      <c r="B29" s="855" t="s">
        <v>218</v>
      </c>
      <c r="C29" s="855"/>
      <c r="D29" s="855"/>
      <c r="E29" s="855"/>
      <c r="F29" s="855"/>
      <c r="G29" s="855"/>
      <c r="H29" s="855"/>
      <c r="I29" s="855"/>
      <c r="J29" s="855"/>
      <c r="K29" s="855"/>
      <c r="L29" s="855"/>
      <c r="M29" s="72"/>
    </row>
    <row r="30" spans="1:13" ht="20.25" customHeight="1">
      <c r="A30" s="163"/>
      <c r="B30" s="855"/>
      <c r="C30" s="855"/>
      <c r="D30" s="855"/>
      <c r="E30" s="855"/>
      <c r="F30" s="855"/>
      <c r="G30" s="855"/>
      <c r="H30" s="855"/>
      <c r="I30" s="855"/>
      <c r="J30" s="855"/>
      <c r="K30" s="855"/>
      <c r="L30" s="855"/>
      <c r="M30" s="72"/>
    </row>
    <row r="31" spans="1:13" ht="20.25" customHeight="1">
      <c r="A31" s="163"/>
      <c r="B31" s="855" t="s">
        <v>217</v>
      </c>
      <c r="C31" s="855"/>
      <c r="D31" s="855"/>
      <c r="E31" s="855"/>
      <c r="F31" s="855"/>
      <c r="G31" s="855"/>
      <c r="H31" s="855"/>
      <c r="I31" s="855"/>
      <c r="J31" s="855"/>
      <c r="K31" s="855"/>
      <c r="L31" s="855"/>
      <c r="M31" s="73"/>
    </row>
    <row r="32" spans="1:13" ht="20.25" customHeight="1">
      <c r="A32" s="163"/>
      <c r="B32" s="855"/>
      <c r="C32" s="855"/>
      <c r="D32" s="855"/>
      <c r="E32" s="855"/>
      <c r="F32" s="855"/>
      <c r="G32" s="855"/>
      <c r="H32" s="855"/>
      <c r="I32" s="855"/>
      <c r="J32" s="855"/>
      <c r="K32" s="855"/>
      <c r="L32" s="855"/>
      <c r="M32" s="73"/>
    </row>
    <row r="33" spans="1:12">
      <c r="A33" s="163"/>
      <c r="B33" s="163"/>
      <c r="C33" s="163"/>
      <c r="D33" s="163"/>
      <c r="E33" s="163"/>
      <c r="F33" s="163"/>
      <c r="G33" s="163"/>
      <c r="H33" s="163"/>
      <c r="I33" s="163"/>
      <c r="J33" s="163"/>
      <c r="K33" s="163"/>
      <c r="L33" s="163"/>
    </row>
    <row r="34" spans="1:12" ht="20.25" customHeight="1">
      <c r="A34" s="163"/>
      <c r="B34" s="158" t="s">
        <v>158</v>
      </c>
      <c r="C34" s="158"/>
      <c r="D34" s="158"/>
      <c r="E34" s="158"/>
      <c r="F34" s="158"/>
      <c r="G34" s="158"/>
      <c r="H34" s="158"/>
      <c r="I34" s="158"/>
      <c r="J34" s="158"/>
      <c r="K34" s="163"/>
      <c r="L34" s="163"/>
    </row>
    <row r="35" spans="1:12" ht="26.25" customHeight="1">
      <c r="A35" s="163"/>
      <c r="B35" s="777" t="s">
        <v>32</v>
      </c>
      <c r="C35" s="164" t="s">
        <v>33</v>
      </c>
      <c r="D35" s="777" t="s">
        <v>34</v>
      </c>
      <c r="E35" s="820"/>
      <c r="F35" s="820"/>
      <c r="G35" s="820"/>
      <c r="H35" s="820"/>
      <c r="I35" s="777" t="s">
        <v>41</v>
      </c>
      <c r="J35" s="777"/>
      <c r="K35" s="777"/>
      <c r="L35" s="163"/>
    </row>
    <row r="36" spans="1:12" ht="26.25" customHeight="1">
      <c r="A36" s="163"/>
      <c r="B36" s="820"/>
      <c r="C36" s="171" t="s">
        <v>157</v>
      </c>
      <c r="D36" s="164" t="s">
        <v>99</v>
      </c>
      <c r="E36" s="777" t="s">
        <v>80</v>
      </c>
      <c r="F36" s="820"/>
      <c r="G36" s="777" t="s">
        <v>98</v>
      </c>
      <c r="H36" s="820"/>
      <c r="I36" s="777"/>
      <c r="J36" s="777"/>
      <c r="K36" s="777"/>
      <c r="L36" s="163"/>
    </row>
    <row r="37" spans="1:12" ht="51.75" customHeight="1">
      <c r="A37" s="163"/>
      <c r="B37" s="175" t="s">
        <v>216</v>
      </c>
      <c r="C37" s="174" t="str">
        <f>IF('２ページ'!H20="☑",J12,"　　　　　円")</f>
        <v>　　　　　円</v>
      </c>
      <c r="D37" s="176" t="str">
        <f>IF('２ページ'!H20="☑",'６ページ'!G5,"　　　　　円")</f>
        <v>　　　　　円</v>
      </c>
      <c r="E37" s="853" t="str">
        <f>IF('２ページ'!H20="☑",SUM('６ページ'!G8:G30),"　　　　　円")</f>
        <v>　　　　　円</v>
      </c>
      <c r="F37" s="853"/>
      <c r="G37" s="853" t="str">
        <f>IF('２ページ'!H20="☑",D37+E37,"　　　　　円")</f>
        <v>　　　　　円</v>
      </c>
      <c r="H37" s="853"/>
      <c r="I37" s="854" t="str">
        <f>IF('２ページ'!H20="☑",IF(C37&lt;G37,C37,G37),"　　　　　　円")</f>
        <v>　　　　　　円</v>
      </c>
      <c r="J37" s="854"/>
      <c r="K37" s="854"/>
      <c r="L37" s="163"/>
    </row>
    <row r="38" spans="1:12" ht="20.25" customHeight="1">
      <c r="A38" s="163"/>
      <c r="B38" s="160" t="s">
        <v>222</v>
      </c>
      <c r="C38" s="158"/>
      <c r="D38" s="158"/>
      <c r="E38" s="158"/>
      <c r="F38" s="158"/>
      <c r="G38" s="158"/>
      <c r="H38" s="158"/>
      <c r="I38" s="163"/>
      <c r="J38" s="163"/>
      <c r="K38" s="163"/>
      <c r="L38" s="163"/>
    </row>
  </sheetData>
  <sheetProtection algorithmName="SHA-512" hashValue="1ys3rANQ/Ca0GCUmcEvDfBp7hw+yr3UFPiWxEcI1HLcvrJHVm9lH6XV+RnfOHVYYO6yL+1u4+9KaZF0giKINWQ==" saltValue="HpjH9naRwsmrf9WXJg0v3g==" spinCount="100000" sheet="1" selectLockedCells="1"/>
  <mergeCells count="47">
    <mergeCell ref="B15:L19"/>
    <mergeCell ref="B13:L14"/>
    <mergeCell ref="K8:K9"/>
    <mergeCell ref="E37:F37"/>
    <mergeCell ref="G37:H37"/>
    <mergeCell ref="D35:H35"/>
    <mergeCell ref="I35:K36"/>
    <mergeCell ref="I37:K37"/>
    <mergeCell ref="E36:F36"/>
    <mergeCell ref="G36:H36"/>
    <mergeCell ref="B35:B36"/>
    <mergeCell ref="B29:L30"/>
    <mergeCell ref="B31:L32"/>
    <mergeCell ref="G28:H28"/>
    <mergeCell ref="I28:K28"/>
    <mergeCell ref="E28:F28"/>
    <mergeCell ref="L3:L4"/>
    <mergeCell ref="B6:B7"/>
    <mergeCell ref="C6:C7"/>
    <mergeCell ref="D10:I10"/>
    <mergeCell ref="D11:I11"/>
    <mergeCell ref="J6:J7"/>
    <mergeCell ref="L6:L7"/>
    <mergeCell ref="J8:J9"/>
    <mergeCell ref="L8:L9"/>
    <mergeCell ref="B8:B9"/>
    <mergeCell ref="B3:B4"/>
    <mergeCell ref="J3:K3"/>
    <mergeCell ref="J4:K4"/>
    <mergeCell ref="K6:K7"/>
    <mergeCell ref="D6:I6"/>
    <mergeCell ref="B12:I12"/>
    <mergeCell ref="D3:I4"/>
    <mergeCell ref="D5:I5"/>
    <mergeCell ref="I27:K27"/>
    <mergeCell ref="E25:F27"/>
    <mergeCell ref="D23:H23"/>
    <mergeCell ref="D7:I7"/>
    <mergeCell ref="G24:H24"/>
    <mergeCell ref="G25:H27"/>
    <mergeCell ref="I23:K23"/>
    <mergeCell ref="I24:K24"/>
    <mergeCell ref="I26:K26"/>
    <mergeCell ref="I25:K25"/>
    <mergeCell ref="B23:B24"/>
    <mergeCell ref="D25:D26"/>
    <mergeCell ref="E24:F24"/>
  </mergeCells>
  <phoneticPr fontId="4"/>
  <conditionalFormatting sqref="F8">
    <cfRule type="expression" dxfId="56" priority="1" stopIfTrue="1">
      <formula>AND(OR(F8&gt;12,(F8+H8)&gt;12),F8&lt;&gt;"")</formula>
    </cfRule>
  </conditionalFormatting>
  <conditionalFormatting sqref="H8">
    <cfRule type="expression" dxfId="55" priority="3" stopIfTrue="1">
      <formula>OR(H8&gt;12,(F8+H8)&gt;12,)</formula>
    </cfRule>
  </conditionalFormatting>
  <dataValidations count="1">
    <dataValidation type="whole" imeMode="disabled" allowBlank="1" showInputMessage="1" showErrorMessage="1" sqref="H8 F8">
      <formula1>0</formula1>
      <formula2>12</formula2>
    </dataValidation>
  </dataValidations>
  <pageMargins left="0.59055118110236227" right="0.51181102362204722" top="0.59055118110236227" bottom="0.51181102362204722" header="0.43307086614173229" footer="0.31496062992125984"/>
  <pageSetup paperSize="9" scale="67" orientation="portrait" r:id="rId1"/>
  <headerFooter alignWithMargins="0">
    <oddFooter>&amp;C&amp;14 4</oddFooter>
  </headerFooter>
  <colBreaks count="1" manualBreakCount="1">
    <brk id="13" max="104857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2" stopIfTrue="1" id="{6B346502-74C0-4B02-88A6-021B2124C972}">
            <xm:f>AND('２ページ'!H22="☑",OR(AND(F8&gt;0,O6&lt;1051),AND(F8="",O6&gt;1050)))</xm:f>
            <x14:dxf>
              <fill>
                <patternFill>
                  <bgColor indexed="10"/>
                </patternFill>
              </fill>
            </x14:dxf>
          </x14:cfRule>
          <xm:sqref>F8</xm:sqref>
        </x14:conditionalFormatting>
        <x14:conditionalFormatting xmlns:xm="http://schemas.microsoft.com/office/excel/2006/main">
          <x14:cfRule type="expression" priority="4" stopIfTrue="1" id="{D8C6FDFE-9D7A-4619-81FF-BF25E1A48B85}">
            <xm:f>AND('２ページ'!H22="☑",OR(AND(H8&gt;0,O6&lt;1111),AND(H8="",O6&gt;1110)))</xm:f>
            <x14:dxf>
              <fill>
                <patternFill>
                  <bgColor indexed="10"/>
                </patternFill>
              </fill>
            </x14:dxf>
          </x14:cfRule>
          <xm:sqref>H8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2"/>
  <sheetViews>
    <sheetView showGridLines="0" view="pageBreakPreview" zoomScale="75" zoomScaleNormal="70" zoomScaleSheetLayoutView="75" workbookViewId="0">
      <selection activeCell="G4" sqref="G4"/>
    </sheetView>
  </sheetViews>
  <sheetFormatPr defaultRowHeight="14.25"/>
  <cols>
    <col min="1" max="1" width="1.875" style="1" customWidth="1"/>
    <col min="2" max="5" width="6.625" style="1" customWidth="1"/>
    <col min="6" max="6" width="27.25" style="1" bestFit="1" customWidth="1"/>
    <col min="7" max="18" width="4.625" style="1" customWidth="1"/>
    <col min="19" max="19" width="5.375" style="1" customWidth="1"/>
    <col min="20" max="20" width="12.625" style="1" customWidth="1"/>
    <col min="21" max="21" width="5.375" style="1" customWidth="1"/>
    <col min="22" max="22" width="6.75" style="1" customWidth="1"/>
    <col min="23" max="23" width="15.5" style="1" customWidth="1"/>
    <col min="24" max="24" width="4.375" style="1" customWidth="1"/>
    <col min="25" max="25" width="6.75" style="1" bestFit="1" customWidth="1"/>
    <col min="26" max="26" width="7.625" style="1" customWidth="1"/>
    <col min="27" max="29" width="9" style="1" customWidth="1"/>
    <col min="30" max="31" width="9" style="1" hidden="1" customWidth="1"/>
    <col min="32" max="32" width="3.875" style="1" customWidth="1"/>
    <col min="33" max="33" width="9" style="1" customWidth="1"/>
    <col min="34" max="16384" width="9" style="1"/>
  </cols>
  <sheetData>
    <row r="1" spans="1:31" ht="24.95" customHeight="1">
      <c r="B1" s="245"/>
      <c r="C1" s="245"/>
      <c r="D1" s="245"/>
      <c r="E1" s="245"/>
      <c r="F1" s="245"/>
      <c r="G1" s="245"/>
      <c r="H1" s="245"/>
      <c r="I1" s="245"/>
      <c r="J1" s="245"/>
      <c r="K1" s="245"/>
      <c r="L1" s="245"/>
      <c r="Y1" s="384" t="str">
        <f>IF('実績報告書１ページ '!V2="","",'実績報告書１ページ '!V2&amp;"_"&amp;'実績報告書１ページ '!O2)</f>
        <v/>
      </c>
    </row>
    <row r="2" spans="1:31" s="18" customFormat="1" ht="25.5" customHeight="1">
      <c r="A2" s="206" t="s">
        <v>347</v>
      </c>
      <c r="Y2" s="25"/>
    </row>
    <row r="3" spans="1:31" s="18" customFormat="1" ht="40.5" customHeight="1">
      <c r="A3" s="57"/>
      <c r="B3" s="855" t="s">
        <v>277</v>
      </c>
      <c r="C3" s="855"/>
      <c r="D3" s="855"/>
      <c r="E3" s="855"/>
      <c r="F3" s="855"/>
      <c r="G3" s="855"/>
      <c r="H3" s="855"/>
      <c r="I3" s="855"/>
      <c r="J3" s="855"/>
      <c r="K3" s="855"/>
      <c r="L3" s="855"/>
      <c r="M3" s="855"/>
      <c r="N3" s="855"/>
      <c r="O3" s="855"/>
      <c r="P3" s="855"/>
      <c r="Q3" s="855"/>
      <c r="R3" s="855"/>
      <c r="S3" s="855"/>
      <c r="T3" s="855"/>
      <c r="U3" s="855"/>
      <c r="V3" s="855"/>
      <c r="W3" s="855"/>
      <c r="X3" s="855"/>
      <c r="Y3" s="855"/>
    </row>
    <row r="4" spans="1:31" s="18" customFormat="1" ht="20.25" customHeight="1">
      <c r="A4" s="57"/>
      <c r="B4" s="864" t="s">
        <v>253</v>
      </c>
      <c r="C4" s="864"/>
      <c r="D4" s="864"/>
      <c r="E4" s="864"/>
      <c r="F4" s="864"/>
      <c r="G4" s="226"/>
      <c r="H4" s="240" t="s">
        <v>254</v>
      </c>
      <c r="I4" s="240"/>
      <c r="J4" s="160" t="s">
        <v>255</v>
      </c>
      <c r="K4" s="240"/>
      <c r="L4" s="240"/>
      <c r="M4" s="240"/>
      <c r="N4" s="240"/>
      <c r="O4" s="239">
        <f>IF(G4&lt;2,0,IF(G4&lt;4,0.5,IF(G4&lt;7,0.75,1)))</f>
        <v>0</v>
      </c>
      <c r="P4" s="240"/>
      <c r="Q4" s="207"/>
      <c r="R4" s="240"/>
      <c r="S4" s="240"/>
      <c r="T4" s="240"/>
      <c r="U4" s="240"/>
      <c r="V4" s="240"/>
      <c r="W4" s="240"/>
      <c r="X4" s="240"/>
      <c r="Y4" s="240"/>
    </row>
    <row r="5" spans="1:31" s="18" customFormat="1" ht="20.25" customHeight="1">
      <c r="A5" s="57"/>
      <c r="B5" s="240"/>
      <c r="C5" s="240"/>
      <c r="D5" s="240"/>
      <c r="E5" s="240"/>
      <c r="F5" s="240"/>
      <c r="G5" s="208"/>
      <c r="H5" s="240"/>
      <c r="I5" s="240"/>
      <c r="J5" s="240"/>
      <c r="K5" s="240"/>
      <c r="L5" s="240"/>
      <c r="M5" s="240"/>
      <c r="N5" s="240"/>
      <c r="O5" s="240"/>
      <c r="P5" s="240"/>
      <c r="Q5" s="240"/>
      <c r="R5" s="240"/>
      <c r="S5" s="240"/>
      <c r="T5" s="240"/>
      <c r="U5" s="240"/>
      <c r="V5" s="240"/>
      <c r="W5" s="240"/>
      <c r="X5" s="240"/>
      <c r="Y5" s="240"/>
    </row>
    <row r="6" spans="1:31" s="18" customFormat="1" ht="24.95" customHeight="1">
      <c r="B6" s="865" t="s">
        <v>278</v>
      </c>
      <c r="C6" s="865"/>
      <c r="D6" s="865"/>
      <c r="E6" s="865"/>
      <c r="F6" s="865"/>
      <c r="G6" s="865"/>
      <c r="H6" s="865"/>
      <c r="I6" s="865"/>
      <c r="J6" s="865"/>
      <c r="K6" s="209" t="s">
        <v>227</v>
      </c>
      <c r="L6" s="227" t="s">
        <v>256</v>
      </c>
      <c r="M6" s="209"/>
      <c r="N6" s="209" t="s">
        <v>257</v>
      </c>
      <c r="O6" s="227" t="s">
        <v>256</v>
      </c>
      <c r="P6" s="210"/>
      <c r="Q6" s="856" t="s">
        <v>258</v>
      </c>
      <c r="R6" s="856"/>
      <c r="S6" s="856"/>
      <c r="T6" s="856"/>
      <c r="U6" s="856"/>
      <c r="V6" s="856"/>
      <c r="W6" s="856"/>
      <c r="X6" s="856"/>
      <c r="Y6" s="856"/>
    </row>
    <row r="7" spans="1:31" s="18" customFormat="1" ht="69.95" customHeight="1">
      <c r="B7" s="857" t="s">
        <v>721</v>
      </c>
      <c r="C7" s="858"/>
      <c r="D7" s="858"/>
      <c r="E7" s="859"/>
      <c r="F7" s="246" t="s">
        <v>279</v>
      </c>
      <c r="G7" s="860" t="s">
        <v>255</v>
      </c>
      <c r="H7" s="861"/>
      <c r="I7" s="861"/>
      <c r="J7" s="861"/>
      <c r="K7" s="862"/>
      <c r="L7" s="860" t="s">
        <v>259</v>
      </c>
      <c r="M7" s="861"/>
      <c r="N7" s="861"/>
      <c r="O7" s="861"/>
      <c r="P7" s="861"/>
      <c r="Q7" s="863" t="s">
        <v>280</v>
      </c>
      <c r="R7" s="863"/>
      <c r="S7" s="863"/>
      <c r="T7" s="243" t="s">
        <v>281</v>
      </c>
      <c r="U7" s="863" t="s">
        <v>282</v>
      </c>
      <c r="V7" s="863"/>
      <c r="AE7" s="48" t="s">
        <v>260</v>
      </c>
    </row>
    <row r="8" spans="1:31" s="18" customFormat="1" ht="24.95" customHeight="1">
      <c r="B8" s="228"/>
      <c r="C8" s="211" t="s">
        <v>252</v>
      </c>
      <c r="D8" s="229"/>
      <c r="E8" s="212" t="s">
        <v>64</v>
      </c>
      <c r="F8" s="230"/>
      <c r="G8" s="866">
        <f>IF(F8&lt;2,0,IF(F8&lt;4,0.5,IF(F8&lt;7,0.75,1)))</f>
        <v>0</v>
      </c>
      <c r="H8" s="867"/>
      <c r="I8" s="867"/>
      <c r="J8" s="867"/>
      <c r="K8" s="868"/>
      <c r="L8" s="866" t="str">
        <f>IF(B8="","",IF(D8=1,B8,IF(B8+1=13,1,IF(B8+1=14,2,IF(B8+1=15,3,B8+1)))))</f>
        <v/>
      </c>
      <c r="M8" s="867"/>
      <c r="N8" s="867"/>
      <c r="O8" s="867"/>
      <c r="P8" s="867"/>
      <c r="Q8" s="869">
        <f ca="1">IF(AE8=0,0,SUM(OFFSET(R17,0,0,1,-AE8))-Q9-Q10-Q11-Q12)</f>
        <v>0</v>
      </c>
      <c r="R8" s="869"/>
      <c r="S8" s="869"/>
      <c r="T8" s="213">
        <f ca="1">IF(AE8=0,0,SUM(OFFSET(R19,0,0,1,-AE8))-T9-T10-T11-T12)</f>
        <v>0</v>
      </c>
      <c r="U8" s="870">
        <f ca="1">IF(AE8=0,0,SUM(OFFSET(R21,0,0,1,-AE8))-U9-U10-U11-U12)</f>
        <v>0</v>
      </c>
      <c r="V8" s="871"/>
      <c r="AE8" s="18">
        <f>IF(L8=5,11,IF(L8=6,10,IF(L8=7,9,IF(L8=8,8,IF(L8=9,7,IF(L8=10,6,IF(L8=11,5,IF(L8=12,4,IF(L8=1,3,IF(L8=2,2,IF(L8=3,1,0)))))))))))</f>
        <v>0</v>
      </c>
    </row>
    <row r="9" spans="1:31" s="18" customFormat="1" ht="24.95" customHeight="1">
      <c r="B9" s="228"/>
      <c r="C9" s="211" t="s">
        <v>252</v>
      </c>
      <c r="D9" s="229"/>
      <c r="E9" s="212" t="s">
        <v>64</v>
      </c>
      <c r="F9" s="230"/>
      <c r="G9" s="866">
        <f t="shared" ref="G9:G12" si="0">IF(F9&lt;2,0,IF(F9&lt;4,0.5,IF(F9&lt;7,0.75,1)))</f>
        <v>0</v>
      </c>
      <c r="H9" s="867"/>
      <c r="I9" s="867"/>
      <c r="J9" s="867"/>
      <c r="K9" s="868"/>
      <c r="L9" s="866" t="str">
        <f t="shared" ref="L9:L10" si="1">IF(B9="","",IF(D9=1,B9,IF(B9+1=13,1,IF(B9+1=14,2,IF(B9+1=15,3,B9+1)))))</f>
        <v/>
      </c>
      <c r="M9" s="867"/>
      <c r="N9" s="867"/>
      <c r="O9" s="867"/>
      <c r="P9" s="867"/>
      <c r="Q9" s="869">
        <f ca="1">IF(AE9=0,0,SUM(OFFSET(R17,0,0,1,-AE9))-Q10-Q11-Q12)</f>
        <v>0</v>
      </c>
      <c r="R9" s="869"/>
      <c r="S9" s="869"/>
      <c r="T9" s="213">
        <f ca="1">IF(AE9=0,0,SUM(OFFSET(R19,0,0,1,-AE9))-T10-T11-T12)</f>
        <v>0</v>
      </c>
      <c r="U9" s="870">
        <f ca="1">IF(AE9=0,0,SUM(OFFSET(R21,0,0,1,-AE9))-U10-U11-U12)</f>
        <v>0</v>
      </c>
      <c r="V9" s="871"/>
      <c r="AE9" s="18">
        <f t="shared" ref="AE9:AE10" si="2">IF(L9=5,11,IF(L9=6,10,IF(L9=7,9,IF(L9=8,8,IF(L9=9,7,IF(L9=10,6,IF(L9=11,5,IF(L9=12,4,IF(L9=1,3,IF(L9=2,2,IF(L9=3,1,0)))))))))))</f>
        <v>0</v>
      </c>
    </row>
    <row r="10" spans="1:31" s="18" customFormat="1" ht="24.95" customHeight="1">
      <c r="B10" s="228"/>
      <c r="C10" s="211" t="s">
        <v>252</v>
      </c>
      <c r="D10" s="229"/>
      <c r="E10" s="212" t="s">
        <v>64</v>
      </c>
      <c r="F10" s="230"/>
      <c r="G10" s="866">
        <f t="shared" si="0"/>
        <v>0</v>
      </c>
      <c r="H10" s="867"/>
      <c r="I10" s="867"/>
      <c r="J10" s="867"/>
      <c r="K10" s="868"/>
      <c r="L10" s="866" t="str">
        <f t="shared" si="1"/>
        <v/>
      </c>
      <c r="M10" s="867"/>
      <c r="N10" s="867"/>
      <c r="O10" s="867"/>
      <c r="P10" s="867"/>
      <c r="Q10" s="869">
        <f ca="1">IF(AE10=0,0,SUM(OFFSET(R17,0,0,1,-AE10))-Q11-Q12)</f>
        <v>0</v>
      </c>
      <c r="R10" s="869"/>
      <c r="S10" s="869"/>
      <c r="T10" s="213">
        <f ca="1">IF(AE10=0,0,SUM(OFFSET(R19,0,0,1,-AE10))-T11-T12)</f>
        <v>0</v>
      </c>
      <c r="U10" s="870">
        <f ca="1">IF(AE10=0,0,SUM(OFFSET(R21,0,0,1,-AE10))-U11-U12)</f>
        <v>0</v>
      </c>
      <c r="V10" s="871"/>
      <c r="AE10" s="18">
        <f t="shared" si="2"/>
        <v>0</v>
      </c>
    </row>
    <row r="11" spans="1:31" s="18" customFormat="1" ht="24.95" customHeight="1">
      <c r="B11" s="228"/>
      <c r="C11" s="211" t="s">
        <v>252</v>
      </c>
      <c r="D11" s="229"/>
      <c r="E11" s="212" t="s">
        <v>64</v>
      </c>
      <c r="F11" s="230"/>
      <c r="G11" s="866">
        <f t="shared" si="0"/>
        <v>0</v>
      </c>
      <c r="H11" s="867"/>
      <c r="I11" s="867"/>
      <c r="J11" s="867"/>
      <c r="K11" s="868"/>
      <c r="L11" s="866" t="str">
        <f>IF(B11="","",IF(D11=1,B11,IF(B11+1=13,1,IF(B11+1=14,2,IF(B11+1=15,3,B11+1)))))</f>
        <v/>
      </c>
      <c r="M11" s="867"/>
      <c r="N11" s="867"/>
      <c r="O11" s="867"/>
      <c r="P11" s="867"/>
      <c r="Q11" s="872">
        <f ca="1">IF(AE11=0,0,SUM(OFFSET(R17,0,0,1,-AE11))-Q12)</f>
        <v>0</v>
      </c>
      <c r="R11" s="872"/>
      <c r="S11" s="872"/>
      <c r="T11" s="213">
        <f ca="1">IF(AE11=0,0,SUM(OFFSET(R19,0,0,1,-AE11))-T12)</f>
        <v>0</v>
      </c>
      <c r="U11" s="870">
        <f ca="1">IF(AE11=0,0,SUM(OFFSET(R21,0,0,1,-AE11))-U12)</f>
        <v>0</v>
      </c>
      <c r="V11" s="871"/>
      <c r="AE11" s="18">
        <f>IF(L11=5,11,IF(L11=6,10,IF(L11=7,9,IF(L11=8,8,IF(L11=9,7,IF(L11=10,6,IF(L11=11,5,IF(L11=12,4,IF(L11=1,3,IF(L11=2,2,IF(L11=3,1,0)))))))))))</f>
        <v>0</v>
      </c>
    </row>
    <row r="12" spans="1:31" s="18" customFormat="1" ht="24.95" customHeight="1">
      <c r="B12" s="228"/>
      <c r="C12" s="211" t="s">
        <v>252</v>
      </c>
      <c r="D12" s="229"/>
      <c r="E12" s="212" t="s">
        <v>64</v>
      </c>
      <c r="F12" s="230"/>
      <c r="G12" s="866">
        <f t="shared" si="0"/>
        <v>0</v>
      </c>
      <c r="H12" s="867"/>
      <c r="I12" s="867"/>
      <c r="J12" s="867"/>
      <c r="K12" s="868"/>
      <c r="L12" s="866" t="str">
        <f>IF(B12="","",IF(D12=1,B12,IF(B12+1=13,1,IF(B12+1=14,2,IF(B12+1=15,3,B12+1)))))</f>
        <v/>
      </c>
      <c r="M12" s="867"/>
      <c r="N12" s="867"/>
      <c r="O12" s="867"/>
      <c r="P12" s="867"/>
      <c r="Q12" s="869">
        <f ca="1">IF(AE12=0,0,SUM(OFFSET(R17,0,0,1,-AE12)))</f>
        <v>0</v>
      </c>
      <c r="R12" s="869"/>
      <c r="S12" s="869"/>
      <c r="T12" s="213">
        <f ca="1">IF(AE12=0,0,SUM(OFFSET(R19,0,0,1,-AE12)))</f>
        <v>0</v>
      </c>
      <c r="U12" s="870">
        <f ca="1">IF(AE12=0,0,SUM(OFFSET(R21,0,0,1,-AE12)))</f>
        <v>0</v>
      </c>
      <c r="V12" s="871"/>
      <c r="AE12" s="18">
        <f>IF(L12=5,11,IF(L12=6,10,IF(L12=7,9,IF(L12=8,8,IF(L12=9,7,IF(L12=10,6,IF(L12=11,5,IF(L12=12,4,IF(L12=1,3,IF(L12=2,2,IF(L12=3,1,0)))))))))))</f>
        <v>0</v>
      </c>
    </row>
    <row r="13" spans="1:31" s="18" customFormat="1" ht="24.95" customHeight="1">
      <c r="B13" s="214"/>
      <c r="C13" s="215"/>
      <c r="D13" s="214"/>
      <c r="E13" s="215"/>
      <c r="F13" s="216"/>
      <c r="G13" s="217"/>
      <c r="H13" s="217"/>
      <c r="I13" s="217"/>
      <c r="J13" s="217"/>
      <c r="K13" s="217"/>
      <c r="L13" s="217"/>
      <c r="M13" s="217"/>
      <c r="N13" s="217"/>
      <c r="O13" s="217"/>
      <c r="P13" s="217"/>
      <c r="Q13" s="218"/>
      <c r="R13" s="218"/>
      <c r="S13" s="218"/>
      <c r="T13" s="219"/>
      <c r="U13" s="48"/>
    </row>
    <row r="14" spans="1:31" s="18" customFormat="1" ht="20.25" customHeight="1">
      <c r="B14" s="206" t="s">
        <v>261</v>
      </c>
      <c r="C14" s="206"/>
      <c r="D14" s="206"/>
      <c r="E14" s="206"/>
    </row>
    <row r="15" spans="1:31" s="18" customFormat="1" ht="20.25" customHeight="1">
      <c r="B15" s="873" t="s">
        <v>244</v>
      </c>
      <c r="C15" s="874"/>
      <c r="D15" s="874"/>
      <c r="E15" s="875"/>
      <c r="F15" s="238" t="s">
        <v>283</v>
      </c>
      <c r="G15" s="873" t="s">
        <v>245</v>
      </c>
      <c r="H15" s="874"/>
      <c r="I15" s="874"/>
      <c r="J15" s="874"/>
      <c r="K15" s="874"/>
      <c r="L15" s="874"/>
      <c r="M15" s="874"/>
      <c r="N15" s="874"/>
      <c r="O15" s="874"/>
      <c r="P15" s="874"/>
      <c r="Q15" s="874"/>
      <c r="R15" s="874"/>
      <c r="S15" s="875"/>
      <c r="T15" s="842" t="s">
        <v>262</v>
      </c>
      <c r="U15" s="876"/>
      <c r="V15" s="242"/>
      <c r="W15" s="873" t="s">
        <v>284</v>
      </c>
      <c r="X15" s="874"/>
      <c r="Y15" s="875"/>
    </row>
    <row r="16" spans="1:31" s="18" customFormat="1" ht="24.95" customHeight="1">
      <c r="B16" s="881" t="s">
        <v>291</v>
      </c>
      <c r="C16" s="882"/>
      <c r="D16" s="882"/>
      <c r="E16" s="883"/>
      <c r="F16" s="887">
        <v>7860</v>
      </c>
      <c r="G16" s="235" t="s">
        <v>263</v>
      </c>
      <c r="H16" s="220" t="s">
        <v>264</v>
      </c>
      <c r="I16" s="220" t="s">
        <v>265</v>
      </c>
      <c r="J16" s="220" t="s">
        <v>266</v>
      </c>
      <c r="K16" s="220" t="s">
        <v>267</v>
      </c>
      <c r="L16" s="220" t="s">
        <v>268</v>
      </c>
      <c r="M16" s="220" t="s">
        <v>269</v>
      </c>
      <c r="N16" s="220" t="s">
        <v>270</v>
      </c>
      <c r="O16" s="220" t="s">
        <v>271</v>
      </c>
      <c r="P16" s="220" t="s">
        <v>272</v>
      </c>
      <c r="Q16" s="220" t="s">
        <v>273</v>
      </c>
      <c r="R16" s="220" t="s">
        <v>274</v>
      </c>
      <c r="S16" s="406" t="s">
        <v>79</v>
      </c>
      <c r="T16" s="877"/>
      <c r="U16" s="878"/>
      <c r="V16" s="889" t="s">
        <v>285</v>
      </c>
      <c r="W16" s="896">
        <f ca="1">IF(O6="☑",F16*S17*O4,F16*(S17-SUM(Q8:S12))*O4+F16*Q8*G8+F16*Q9*G9+F16*Q10*G10+F16*Q11*G11+F16*Q12*G12)</f>
        <v>0</v>
      </c>
      <c r="X16" s="897"/>
      <c r="Y16" s="900" t="s">
        <v>78</v>
      </c>
      <c r="AC16" s="98"/>
    </row>
    <row r="17" spans="1:29" s="18" customFormat="1" ht="24.95" customHeight="1">
      <c r="B17" s="891"/>
      <c r="C17" s="892"/>
      <c r="D17" s="892"/>
      <c r="E17" s="893"/>
      <c r="F17" s="894"/>
      <c r="G17" s="221"/>
      <c r="H17" s="231"/>
      <c r="I17" s="231"/>
      <c r="J17" s="231"/>
      <c r="K17" s="231"/>
      <c r="L17" s="231"/>
      <c r="M17" s="231"/>
      <c r="N17" s="231"/>
      <c r="O17" s="231"/>
      <c r="P17" s="231"/>
      <c r="Q17" s="231"/>
      <c r="R17" s="232"/>
      <c r="S17" s="265">
        <f>SUM(G17:R17)</f>
        <v>0</v>
      </c>
      <c r="T17" s="877"/>
      <c r="U17" s="878"/>
      <c r="V17" s="895"/>
      <c r="W17" s="898"/>
      <c r="X17" s="899"/>
      <c r="Y17" s="901"/>
      <c r="AC17" s="98"/>
    </row>
    <row r="18" spans="1:29" s="18" customFormat="1" ht="24.95" customHeight="1">
      <c r="B18" s="881" t="s">
        <v>292</v>
      </c>
      <c r="C18" s="882"/>
      <c r="D18" s="882"/>
      <c r="E18" s="883"/>
      <c r="F18" s="887">
        <v>9128</v>
      </c>
      <c r="G18" s="235" t="s">
        <v>263</v>
      </c>
      <c r="H18" s="220" t="s">
        <v>264</v>
      </c>
      <c r="I18" s="220" t="s">
        <v>265</v>
      </c>
      <c r="J18" s="220" t="s">
        <v>266</v>
      </c>
      <c r="K18" s="220" t="s">
        <v>267</v>
      </c>
      <c r="L18" s="220" t="s">
        <v>268</v>
      </c>
      <c r="M18" s="220" t="s">
        <v>269</v>
      </c>
      <c r="N18" s="220" t="s">
        <v>270</v>
      </c>
      <c r="O18" s="220" t="s">
        <v>271</v>
      </c>
      <c r="P18" s="220" t="s">
        <v>272</v>
      </c>
      <c r="Q18" s="220" t="s">
        <v>273</v>
      </c>
      <c r="R18" s="220" t="s">
        <v>274</v>
      </c>
      <c r="S18" s="406" t="s">
        <v>79</v>
      </c>
      <c r="T18" s="877"/>
      <c r="U18" s="878"/>
      <c r="V18" s="889" t="s">
        <v>286</v>
      </c>
      <c r="W18" s="896">
        <f ca="1">IF(O6="☑",F18*S19*O4,F18*(S19-SUM(T8:T12))*O4+F18*T8*G8+F18*T9*G9+F18*T10*G10+F18*T11*G11+F18*T12*G12)</f>
        <v>0</v>
      </c>
      <c r="X18" s="897"/>
      <c r="Y18" s="900" t="s">
        <v>78</v>
      </c>
      <c r="AC18" s="98"/>
    </row>
    <row r="19" spans="1:29" s="18" customFormat="1" ht="24.95" customHeight="1">
      <c r="B19" s="884"/>
      <c r="C19" s="885"/>
      <c r="D19" s="885"/>
      <c r="E19" s="886"/>
      <c r="F19" s="888"/>
      <c r="G19" s="247"/>
      <c r="H19" s="248"/>
      <c r="I19" s="248"/>
      <c r="J19" s="248"/>
      <c r="K19" s="248"/>
      <c r="L19" s="248"/>
      <c r="M19" s="248"/>
      <c r="N19" s="248"/>
      <c r="O19" s="248"/>
      <c r="P19" s="248"/>
      <c r="Q19" s="248"/>
      <c r="R19" s="249"/>
      <c r="S19" s="266">
        <f>SUM(G19:R19)</f>
        <v>0</v>
      </c>
      <c r="T19" s="877"/>
      <c r="U19" s="878"/>
      <c r="V19" s="890"/>
      <c r="W19" s="898"/>
      <c r="X19" s="899"/>
      <c r="Y19" s="902"/>
      <c r="AC19" s="98"/>
    </row>
    <row r="20" spans="1:29" s="18" customFormat="1" ht="24.95" customHeight="1">
      <c r="B20" s="881" t="s">
        <v>287</v>
      </c>
      <c r="C20" s="882"/>
      <c r="D20" s="882"/>
      <c r="E20" s="883"/>
      <c r="F20" s="887">
        <v>10396</v>
      </c>
      <c r="G20" s="235" t="s">
        <v>263</v>
      </c>
      <c r="H20" s="220" t="s">
        <v>264</v>
      </c>
      <c r="I20" s="220" t="s">
        <v>265</v>
      </c>
      <c r="J20" s="220" t="s">
        <v>266</v>
      </c>
      <c r="K20" s="220" t="s">
        <v>267</v>
      </c>
      <c r="L20" s="220" t="s">
        <v>268</v>
      </c>
      <c r="M20" s="220" t="s">
        <v>269</v>
      </c>
      <c r="N20" s="220" t="s">
        <v>270</v>
      </c>
      <c r="O20" s="220" t="s">
        <v>271</v>
      </c>
      <c r="P20" s="220" t="s">
        <v>272</v>
      </c>
      <c r="Q20" s="220" t="s">
        <v>273</v>
      </c>
      <c r="R20" s="220" t="s">
        <v>274</v>
      </c>
      <c r="S20" s="406" t="s">
        <v>79</v>
      </c>
      <c r="T20" s="877"/>
      <c r="U20" s="878"/>
      <c r="V20" s="889" t="s">
        <v>288</v>
      </c>
      <c r="W20" s="896">
        <f ca="1">IF(O6="☑",F20*S21*O4,F20*(S21-SUM(U8:U12))*O4+F20*U8*G8+F20*U9*G9+F20*U10*G10+F20*U11*G11+F20*U12*G12)</f>
        <v>0</v>
      </c>
      <c r="X20" s="897"/>
      <c r="Y20" s="900" t="s">
        <v>78</v>
      </c>
      <c r="AC20" s="98"/>
    </row>
    <row r="21" spans="1:29" s="18" customFormat="1" ht="24.95" customHeight="1" thickBot="1">
      <c r="B21" s="903"/>
      <c r="C21" s="904"/>
      <c r="D21" s="904"/>
      <c r="E21" s="905"/>
      <c r="F21" s="906"/>
      <c r="G21" s="222"/>
      <c r="H21" s="233"/>
      <c r="I21" s="233"/>
      <c r="J21" s="233"/>
      <c r="K21" s="233"/>
      <c r="L21" s="233"/>
      <c r="M21" s="233"/>
      <c r="N21" s="233"/>
      <c r="O21" s="233"/>
      <c r="P21" s="233"/>
      <c r="Q21" s="233"/>
      <c r="R21" s="234"/>
      <c r="S21" s="267">
        <f>SUM(G21:R21)</f>
        <v>0</v>
      </c>
      <c r="T21" s="879"/>
      <c r="U21" s="880"/>
      <c r="V21" s="907"/>
      <c r="W21" s="908"/>
      <c r="X21" s="909"/>
      <c r="Y21" s="910"/>
      <c r="AC21" s="98"/>
    </row>
    <row r="22" spans="1:29" s="18" customFormat="1" ht="30.75" customHeight="1" thickTop="1">
      <c r="B22" s="891" t="s">
        <v>251</v>
      </c>
      <c r="C22" s="892"/>
      <c r="D22" s="892"/>
      <c r="E22" s="892"/>
      <c r="F22" s="911"/>
      <c r="G22" s="911"/>
      <c r="H22" s="911"/>
      <c r="I22" s="911"/>
      <c r="J22" s="911"/>
      <c r="K22" s="911"/>
      <c r="L22" s="911"/>
      <c r="M22" s="911"/>
      <c r="N22" s="911"/>
      <c r="O22" s="911"/>
      <c r="P22" s="911"/>
      <c r="Q22" s="911"/>
      <c r="R22" s="911"/>
      <c r="S22" s="911"/>
      <c r="T22" s="911"/>
      <c r="U22" s="911"/>
      <c r="V22" s="912"/>
      <c r="W22" s="898">
        <f ca="1">IF(一番最初に入力!C7&gt;70000,0,ROUNDUP(SUM(W16:X21),-3))</f>
        <v>0</v>
      </c>
      <c r="X22" s="913"/>
      <c r="Y22" s="244" t="s">
        <v>78</v>
      </c>
      <c r="AC22" s="98"/>
    </row>
    <row r="23" spans="1:29" s="18" customFormat="1" ht="35.25" customHeight="1">
      <c r="A23" s="237"/>
      <c r="B23" s="914" t="s">
        <v>246</v>
      </c>
      <c r="C23" s="915"/>
      <c r="D23" s="915"/>
      <c r="E23" s="915"/>
      <c r="F23" s="915"/>
      <c r="G23" s="915"/>
      <c r="H23" s="916"/>
      <c r="I23" s="917">
        <f ca="1">IF(W22=0,0,IF('２ページ'!F20="☑",IF('４ページ'!I28='４ページ'!C28,('４ページ'!D27-'４ページ'!C27)+('４ページ'!E25-'４ページ'!C26),IF('４ページ'!G28-'４ページ'!I28&gt;0,'４ページ'!G28-'４ページ'!I28,0)),'４ページ'!I37-'４ページ'!C37))</f>
        <v>0</v>
      </c>
      <c r="J23" s="918"/>
      <c r="K23" s="918"/>
      <c r="L23" s="918"/>
      <c r="M23" s="918"/>
      <c r="N23" s="918"/>
      <c r="O23" s="918"/>
      <c r="P23" s="918"/>
      <c r="Q23" s="918"/>
      <c r="R23" s="202" t="s">
        <v>78</v>
      </c>
      <c r="S23" s="919" t="s">
        <v>247</v>
      </c>
      <c r="T23" s="920"/>
      <c r="U23" s="920"/>
      <c r="V23" s="921"/>
      <c r="W23" s="922">
        <f ca="1">IF(W22&lt;I23,W22,I23)</f>
        <v>0</v>
      </c>
      <c r="X23" s="923"/>
      <c r="Y23" s="244" t="s">
        <v>78</v>
      </c>
    </row>
    <row r="24" spans="1:29" s="18" customFormat="1" ht="15.75"/>
    <row r="25" spans="1:29" s="18" customFormat="1" ht="20.25" customHeight="1">
      <c r="B25" s="924" t="s">
        <v>298</v>
      </c>
      <c r="C25" s="924"/>
      <c r="D25" s="924"/>
      <c r="E25" s="924"/>
      <c r="F25" s="925"/>
      <c r="G25" s="925"/>
      <c r="H25" s="925"/>
      <c r="I25" s="925"/>
      <c r="J25" s="925"/>
      <c r="K25" s="925"/>
      <c r="L25" s="925"/>
      <c r="M25" s="925"/>
      <c r="N25" s="925"/>
      <c r="O25" s="925"/>
      <c r="P25" s="925"/>
      <c r="Q25" s="925"/>
      <c r="R25" s="925"/>
      <c r="S25" s="925"/>
      <c r="T25" s="925"/>
      <c r="U25" s="925"/>
      <c r="V25" s="241"/>
    </row>
    <row r="26" spans="1:29" s="18" customFormat="1" ht="20.25" customHeight="1">
      <c r="B26" s="924" t="s">
        <v>297</v>
      </c>
      <c r="C26" s="924"/>
      <c r="D26" s="924"/>
      <c r="E26" s="924"/>
      <c r="F26" s="925"/>
      <c r="G26" s="925"/>
      <c r="H26" s="925"/>
      <c r="I26" s="925"/>
      <c r="J26" s="925"/>
      <c r="K26" s="925"/>
      <c r="L26" s="925"/>
      <c r="M26" s="925"/>
      <c r="N26" s="925"/>
      <c r="O26" s="925"/>
      <c r="P26" s="925"/>
      <c r="Q26" s="925"/>
      <c r="R26" s="925"/>
      <c r="S26" s="925"/>
      <c r="T26" s="925"/>
      <c r="U26" s="925"/>
      <c r="V26" s="241"/>
      <c r="W26" s="927" t="s">
        <v>289</v>
      </c>
      <c r="X26" s="928"/>
      <c r="Y26" s="201" t="s">
        <v>240</v>
      </c>
    </row>
    <row r="27" spans="1:29" s="18" customFormat="1" ht="20.25" customHeight="1">
      <c r="B27" s="924" t="s">
        <v>290</v>
      </c>
      <c r="C27" s="924"/>
      <c r="D27" s="924"/>
      <c r="E27" s="924"/>
      <c r="F27" s="924"/>
      <c r="G27" s="924"/>
      <c r="H27" s="924"/>
      <c r="I27" s="924"/>
      <c r="J27" s="924"/>
      <c r="K27" s="924"/>
      <c r="L27" s="924"/>
      <c r="M27" s="924"/>
      <c r="N27" s="924"/>
      <c r="O27" s="924"/>
      <c r="P27" s="924"/>
      <c r="Q27" s="924"/>
      <c r="R27" s="924"/>
      <c r="S27" s="924"/>
      <c r="T27" s="924"/>
      <c r="U27" s="924"/>
      <c r="V27" s="924"/>
      <c r="W27" s="927" t="s">
        <v>241</v>
      </c>
      <c r="X27" s="928"/>
      <c r="Y27" s="250">
        <v>1</v>
      </c>
    </row>
    <row r="28" spans="1:29" s="18" customFormat="1" ht="20.25" customHeight="1">
      <c r="B28" s="924" t="s">
        <v>275</v>
      </c>
      <c r="C28" s="924"/>
      <c r="D28" s="924"/>
      <c r="E28" s="924"/>
      <c r="F28" s="925"/>
      <c r="G28" s="925"/>
      <c r="H28" s="925"/>
      <c r="I28" s="925"/>
      <c r="J28" s="925"/>
      <c r="K28" s="925"/>
      <c r="L28" s="925"/>
      <c r="M28" s="925"/>
      <c r="N28" s="925"/>
      <c r="O28" s="925"/>
      <c r="P28" s="925"/>
      <c r="Q28" s="925"/>
      <c r="R28" s="925"/>
      <c r="S28" s="925"/>
      <c r="T28" s="925"/>
      <c r="U28" s="925"/>
      <c r="V28" s="926"/>
      <c r="W28" s="927" t="s">
        <v>242</v>
      </c>
      <c r="X28" s="928"/>
      <c r="Y28" s="250">
        <v>0.75</v>
      </c>
    </row>
    <row r="29" spans="1:29" s="18" customFormat="1" ht="20.25" customHeight="1">
      <c r="B29" s="924" t="s">
        <v>293</v>
      </c>
      <c r="C29" s="924"/>
      <c r="D29" s="924"/>
      <c r="E29" s="924"/>
      <c r="F29" s="925"/>
      <c r="G29" s="925"/>
      <c r="H29" s="925"/>
      <c r="I29" s="925"/>
      <c r="J29" s="925"/>
      <c r="K29" s="925"/>
      <c r="L29" s="925"/>
      <c r="M29" s="925"/>
      <c r="N29" s="925"/>
      <c r="O29" s="925"/>
      <c r="P29" s="925"/>
      <c r="Q29" s="925"/>
      <c r="R29" s="925"/>
      <c r="S29" s="925"/>
      <c r="T29" s="925"/>
      <c r="U29" s="925"/>
      <c r="V29" s="926"/>
      <c r="W29" s="927" t="s">
        <v>243</v>
      </c>
      <c r="X29" s="928"/>
      <c r="Y29" s="250">
        <v>0.5</v>
      </c>
    </row>
    <row r="30" spans="1:29" s="18" customFormat="1" ht="19.5" customHeight="1">
      <c r="B30" s="929" t="s">
        <v>276</v>
      </c>
      <c r="C30" s="929"/>
      <c r="D30" s="929"/>
      <c r="E30" s="929"/>
      <c r="F30" s="930"/>
      <c r="G30" s="930"/>
      <c r="H30" s="930"/>
      <c r="I30" s="930"/>
      <c r="J30" s="930"/>
      <c r="K30" s="930"/>
      <c r="L30" s="930"/>
      <c r="M30" s="930"/>
      <c r="N30" s="930"/>
      <c r="O30" s="930"/>
      <c r="P30" s="930"/>
      <c r="Q30" s="930"/>
      <c r="R30" s="930"/>
      <c r="S30" s="930"/>
      <c r="T30" s="930"/>
      <c r="U30" s="930"/>
      <c r="V30" s="930"/>
    </row>
    <row r="31" spans="1:29" s="18" customFormat="1" ht="19.5" customHeight="1">
      <c r="B31" s="929" t="s">
        <v>248</v>
      </c>
      <c r="C31" s="929"/>
      <c r="D31" s="929"/>
      <c r="E31" s="929"/>
      <c r="F31" s="930"/>
      <c r="G31" s="930"/>
      <c r="H31" s="930"/>
      <c r="I31" s="930"/>
      <c r="J31" s="930"/>
      <c r="K31" s="930"/>
      <c r="L31" s="930"/>
      <c r="M31" s="930"/>
      <c r="N31" s="930"/>
      <c r="O31" s="930"/>
      <c r="P31" s="930"/>
      <c r="Q31" s="930"/>
      <c r="R31" s="930"/>
      <c r="S31" s="930"/>
      <c r="T31" s="930"/>
      <c r="U31" s="930"/>
      <c r="V31" s="930"/>
    </row>
    <row r="32" spans="1:29" s="223" customFormat="1" ht="21" customHeight="1">
      <c r="B32" s="236"/>
      <c r="C32" s="236"/>
      <c r="D32" s="236"/>
      <c r="E32" s="236"/>
      <c r="F32" s="236"/>
      <c r="G32" s="236"/>
      <c r="H32" s="1"/>
      <c r="I32" s="1"/>
      <c r="J32" s="1"/>
      <c r="K32" s="1"/>
      <c r="L32" s="1"/>
      <c r="M32" s="1"/>
      <c r="N32" s="1"/>
      <c r="O32" s="1"/>
      <c r="P32" s="1"/>
      <c r="Q32" s="1"/>
      <c r="R32" s="1"/>
      <c r="S32" s="1"/>
      <c r="T32" s="1"/>
      <c r="U32" s="1"/>
      <c r="V32" s="1"/>
      <c r="W32" s="1"/>
      <c r="X32" s="1"/>
      <c r="Y32" s="1"/>
      <c r="Z32" s="1"/>
    </row>
  </sheetData>
  <sheetProtection algorithmName="SHA-512" hashValue="fVGEARMeAMkPE0Dwdp3wsHKNSbaKrAf/a+YcjDNHGiYFtixv0Ic+sQ3yBVUM8sLTF8O8QZX2sHOapEO2WmCi1Q==" saltValue="mVg7+tIANPHiTKIsiUaJKA==" spinCount="100000" sheet="1" selectLockedCells="1"/>
  <mergeCells count="65">
    <mergeCell ref="B29:V29"/>
    <mergeCell ref="W29:X29"/>
    <mergeCell ref="B30:V30"/>
    <mergeCell ref="B31:V31"/>
    <mergeCell ref="B25:U25"/>
    <mergeCell ref="B26:U26"/>
    <mergeCell ref="W26:X26"/>
    <mergeCell ref="B27:V27"/>
    <mergeCell ref="W27:X27"/>
    <mergeCell ref="B28:V28"/>
    <mergeCell ref="W28:X28"/>
    <mergeCell ref="B22:V22"/>
    <mergeCell ref="W22:X22"/>
    <mergeCell ref="B23:H23"/>
    <mergeCell ref="I23:Q23"/>
    <mergeCell ref="S23:V23"/>
    <mergeCell ref="W23:X23"/>
    <mergeCell ref="W18:X19"/>
    <mergeCell ref="Y18:Y19"/>
    <mergeCell ref="B20:E21"/>
    <mergeCell ref="F20:F21"/>
    <mergeCell ref="V20:V21"/>
    <mergeCell ref="W20:X21"/>
    <mergeCell ref="Y20:Y21"/>
    <mergeCell ref="W15:Y15"/>
    <mergeCell ref="B16:E17"/>
    <mergeCell ref="F16:F17"/>
    <mergeCell ref="V16:V17"/>
    <mergeCell ref="W16:X17"/>
    <mergeCell ref="Y16:Y17"/>
    <mergeCell ref="G12:K12"/>
    <mergeCell ref="L12:P12"/>
    <mergeCell ref="Q12:S12"/>
    <mergeCell ref="U12:V12"/>
    <mergeCell ref="B15:E15"/>
    <mergeCell ref="G15:S15"/>
    <mergeCell ref="T15:U21"/>
    <mergeCell ref="B18:E19"/>
    <mergeCell ref="F18:F19"/>
    <mergeCell ref="V18:V19"/>
    <mergeCell ref="G10:K10"/>
    <mergeCell ref="L10:P10"/>
    <mergeCell ref="Q10:S10"/>
    <mergeCell ref="U10:V10"/>
    <mergeCell ref="G11:K11"/>
    <mergeCell ref="L11:P11"/>
    <mergeCell ref="Q11:S11"/>
    <mergeCell ref="U11:V11"/>
    <mergeCell ref="G8:K8"/>
    <mergeCell ref="L8:P8"/>
    <mergeCell ref="Q8:S8"/>
    <mergeCell ref="U8:V8"/>
    <mergeCell ref="G9:K9"/>
    <mergeCell ref="L9:P9"/>
    <mergeCell ref="Q9:S9"/>
    <mergeCell ref="U9:V9"/>
    <mergeCell ref="B3:Y3"/>
    <mergeCell ref="Q6:Y6"/>
    <mergeCell ref="B7:E7"/>
    <mergeCell ref="G7:K7"/>
    <mergeCell ref="L7:P7"/>
    <mergeCell ref="Q7:S7"/>
    <mergeCell ref="U7:V7"/>
    <mergeCell ref="B4:F4"/>
    <mergeCell ref="B6:J6"/>
  </mergeCells>
  <phoneticPr fontId="4"/>
  <conditionalFormatting sqref="B8:B10">
    <cfRule type="expression" dxfId="52" priority="46">
      <formula>AND(O6="☑",B8&lt;&gt;"")</formula>
    </cfRule>
    <cfRule type="expression" dxfId="51" priority="47">
      <formula>AND(L6="☑",B8="")</formula>
    </cfRule>
  </conditionalFormatting>
  <conditionalFormatting sqref="L6">
    <cfRule type="expression" dxfId="50" priority="43">
      <formula>AND(B8&lt;&gt;"",L6="□")</formula>
    </cfRule>
    <cfRule type="expression" dxfId="49" priority="45">
      <formula>AND(L6="☑",O6="☑")</formula>
    </cfRule>
  </conditionalFormatting>
  <conditionalFormatting sqref="O6">
    <cfRule type="expression" dxfId="48" priority="44">
      <formula>AND(L6="☑",O6="☑")</formula>
    </cfRule>
  </conditionalFormatting>
  <conditionalFormatting sqref="D8">
    <cfRule type="expression" dxfId="47" priority="42">
      <formula>AND($B$8&lt;&gt;"",D8="")</formula>
    </cfRule>
  </conditionalFormatting>
  <conditionalFormatting sqref="D9">
    <cfRule type="expression" dxfId="46" priority="41">
      <formula>AND(B9&lt;&gt;"",D9="")</formula>
    </cfRule>
  </conditionalFormatting>
  <conditionalFormatting sqref="D10">
    <cfRule type="expression" dxfId="45" priority="40">
      <formula>AND(B10&lt;&gt;"",D10="")</formula>
    </cfRule>
  </conditionalFormatting>
  <conditionalFormatting sqref="D11">
    <cfRule type="expression" dxfId="44" priority="39">
      <formula>AND(B11&lt;&gt;"",D11="")</formula>
    </cfRule>
  </conditionalFormatting>
  <conditionalFormatting sqref="D12">
    <cfRule type="expression" dxfId="43" priority="38">
      <formula>AND(B12&lt;&gt;"",D12="")</formula>
    </cfRule>
  </conditionalFormatting>
  <dataValidations count="1">
    <dataValidation type="list" allowBlank="1" showInputMessage="1" showErrorMessage="1" sqref="L6 O6">
      <formula1>"□,☑"</formula1>
    </dataValidation>
  </dataValidations>
  <pageMargins left="0.39370078740157483" right="0.31496062992125984" top="0.59055118110236227" bottom="0.51181102362204722" header="0.43307086614173229" footer="0.31496062992125984"/>
  <pageSetup paperSize="9" scale="58" fitToHeight="0" orientation="portrait" r:id="rId1"/>
  <headerFooter alignWithMargins="0">
    <oddFooter>&amp;C&amp;14 ５</oddFooter>
  </headerFooter>
  <colBreaks count="1" manualBreakCount="1">
    <brk id="2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6" id="{6D35D650-3C6D-42D3-972C-10EE4EA3F7F9}">
            <xm:f>SUM($G$17,$G$19,$G$21)&gt;SUM('３ページ'!$E$5,'３ページ'!$E$10:$E$13)</xm:f>
            <x14:dxf>
              <fill>
                <patternFill>
                  <bgColor rgb="FFFF0000"/>
                </patternFill>
              </fill>
            </x14:dxf>
          </x14:cfRule>
          <xm:sqref>G17</xm:sqref>
        </x14:conditionalFormatting>
        <x14:conditionalFormatting xmlns:xm="http://schemas.microsoft.com/office/excel/2006/main">
          <x14:cfRule type="expression" priority="35" id="{ABDA6235-613E-4C53-9AD2-CFE81C6DCCF5}">
            <xm:f>SUM($G$17,$G$19,$G$21)&gt;SUM('３ページ'!$E$5,'３ページ'!$E$10:$E$13)</xm:f>
            <x14:dxf>
              <fill>
                <patternFill>
                  <bgColor rgb="FFFF0000"/>
                </patternFill>
              </fill>
            </x14:dxf>
          </x14:cfRule>
          <xm:sqref>G19</xm:sqref>
        </x14:conditionalFormatting>
        <x14:conditionalFormatting xmlns:xm="http://schemas.microsoft.com/office/excel/2006/main">
          <x14:cfRule type="expression" priority="34" id="{C2AA8C1C-14A9-49FB-9176-F9FC7DFC6876}">
            <xm:f>SUM($G$17,$G$19,$G$21)&gt;SUM('３ページ'!$E$5,'３ページ'!$E$10:$E$13)</xm:f>
            <x14:dxf>
              <fill>
                <patternFill>
                  <bgColor rgb="FFFF0000"/>
                </patternFill>
              </fill>
            </x14:dxf>
          </x14:cfRule>
          <xm:sqref>G21</xm:sqref>
        </x14:conditionalFormatting>
        <x14:conditionalFormatting xmlns:xm="http://schemas.microsoft.com/office/excel/2006/main">
          <x14:cfRule type="expression" priority="33" id="{84F43979-AAFA-4B42-8309-147A7D8F3F6E}">
            <xm:f>SUM($H$17,$H$19,$H$21)&gt;SUM('３ページ'!$F$5,'３ページ'!$F$10:$F$13)</xm:f>
            <x14:dxf>
              <fill>
                <patternFill>
                  <bgColor rgb="FFFF0000"/>
                </patternFill>
              </fill>
            </x14:dxf>
          </x14:cfRule>
          <xm:sqref>H17</xm:sqref>
        </x14:conditionalFormatting>
        <x14:conditionalFormatting xmlns:xm="http://schemas.microsoft.com/office/excel/2006/main">
          <x14:cfRule type="expression" priority="32" id="{9FB85D9C-F939-4067-8F5A-5C415A896636}">
            <xm:f>SUM($H$17,$H$19,$H$21)&gt;SUM('３ページ'!$F$5,'３ページ'!$F$10:$F$13)</xm:f>
            <x14:dxf>
              <fill>
                <patternFill>
                  <bgColor rgb="FFFF0000"/>
                </patternFill>
              </fill>
            </x14:dxf>
          </x14:cfRule>
          <xm:sqref>H19</xm:sqref>
        </x14:conditionalFormatting>
        <x14:conditionalFormatting xmlns:xm="http://schemas.microsoft.com/office/excel/2006/main">
          <x14:cfRule type="expression" priority="31" id="{6FC5574A-141E-48C3-B9BE-65DEB108B58C}">
            <xm:f>SUM($H$17,$H$19,$H$21)&gt;SUM('３ページ'!$F$5,'３ページ'!$F$10:$F$13)</xm:f>
            <x14:dxf>
              <fill>
                <patternFill>
                  <bgColor rgb="FFFF0000"/>
                </patternFill>
              </fill>
            </x14:dxf>
          </x14:cfRule>
          <xm:sqref>H21</xm:sqref>
        </x14:conditionalFormatting>
        <x14:conditionalFormatting xmlns:xm="http://schemas.microsoft.com/office/excel/2006/main">
          <x14:cfRule type="expression" priority="30" id="{BFBE0E96-17EB-4DF2-980C-1FA7C9585ED8}">
            <xm:f>SUM($I$17,$I$19,$I$21)&gt;SUM('３ページ'!$G$5,'３ページ'!$G$10:$G$13)</xm:f>
            <x14:dxf>
              <fill>
                <patternFill>
                  <bgColor rgb="FFFF0000"/>
                </patternFill>
              </fill>
            </x14:dxf>
          </x14:cfRule>
          <xm:sqref>I17</xm:sqref>
        </x14:conditionalFormatting>
        <x14:conditionalFormatting xmlns:xm="http://schemas.microsoft.com/office/excel/2006/main">
          <x14:cfRule type="expression" priority="29" id="{03C40C13-625E-4DD1-82A2-A6B356D765FB}">
            <xm:f>SUM($I$17,$I$19,$I$21)&gt;SUM('３ページ'!$G$5,'３ページ'!$G$10:$G$13)</xm:f>
            <x14:dxf>
              <fill>
                <patternFill>
                  <bgColor rgb="FFFF0000"/>
                </patternFill>
              </fill>
            </x14:dxf>
          </x14:cfRule>
          <xm:sqref>I19</xm:sqref>
        </x14:conditionalFormatting>
        <x14:conditionalFormatting xmlns:xm="http://schemas.microsoft.com/office/excel/2006/main">
          <x14:cfRule type="expression" priority="28" id="{F25B2EB6-9366-4F77-9B84-52771837011E}">
            <xm:f>SUM($I$17,$I$19,$I$21)&gt;SUM('３ページ'!$G$5,'３ページ'!$G$10:$G$13)</xm:f>
            <x14:dxf>
              <fill>
                <patternFill>
                  <bgColor rgb="FFFF0000"/>
                </patternFill>
              </fill>
            </x14:dxf>
          </x14:cfRule>
          <xm:sqref>I21</xm:sqref>
        </x14:conditionalFormatting>
        <x14:conditionalFormatting xmlns:xm="http://schemas.microsoft.com/office/excel/2006/main">
          <x14:cfRule type="expression" priority="27" id="{9CA1B1B5-733D-4436-8842-F4D65F4026DE}">
            <xm:f>SUM($J$17,$J$19,$J$21)&gt;SUM('３ページ'!$H$5:$I$5,'３ページ'!$I$10:$I$11,'３ページ'!$I$13)</xm:f>
            <x14:dxf>
              <fill>
                <patternFill>
                  <bgColor rgb="FFFF0000"/>
                </patternFill>
              </fill>
            </x14:dxf>
          </x14:cfRule>
          <xm:sqref>J17</xm:sqref>
        </x14:conditionalFormatting>
        <x14:conditionalFormatting xmlns:xm="http://schemas.microsoft.com/office/excel/2006/main">
          <x14:cfRule type="expression" priority="26" id="{3EA6FC8E-D847-49B9-AE96-0323561B394E}">
            <xm:f>SUM($J$17,$J$19,$J$21)&gt;SUM('３ページ'!$H$5:$I$5,'３ページ'!$I$10:$I$11,'３ページ'!$I$13)</xm:f>
            <x14:dxf>
              <fill>
                <patternFill>
                  <bgColor rgb="FFFF0000"/>
                </patternFill>
              </fill>
            </x14:dxf>
          </x14:cfRule>
          <xm:sqref>J19</xm:sqref>
        </x14:conditionalFormatting>
        <x14:conditionalFormatting xmlns:xm="http://schemas.microsoft.com/office/excel/2006/main">
          <x14:cfRule type="expression" priority="25" id="{DE6D26C2-3D32-4E0B-A204-979C4030CDBD}">
            <xm:f>SUM($J$17,$J$19,$J$21)&gt;SUM('３ページ'!$H$5:$I$5,'３ページ'!$I$10:$I$11,'３ページ'!$I$13)</xm:f>
            <x14:dxf>
              <fill>
                <patternFill>
                  <bgColor rgb="FFFF0000"/>
                </patternFill>
              </fill>
            </x14:dxf>
          </x14:cfRule>
          <xm:sqref>J21</xm:sqref>
        </x14:conditionalFormatting>
        <x14:conditionalFormatting xmlns:xm="http://schemas.microsoft.com/office/excel/2006/main">
          <x14:cfRule type="expression" priority="24" id="{27156406-3677-48FE-9B04-C07EFC84659F}">
            <xm:f>SUM($K$17,$K$19,$K$21)&gt;SUM('３ページ'!$J$5:$K$5,'３ページ'!$K$10:$K$11,'３ページ'!$K$13)</xm:f>
            <x14:dxf>
              <fill>
                <patternFill>
                  <bgColor rgb="FFFF0000"/>
                </patternFill>
              </fill>
            </x14:dxf>
          </x14:cfRule>
          <xm:sqref>K17</xm:sqref>
        </x14:conditionalFormatting>
        <x14:conditionalFormatting xmlns:xm="http://schemas.microsoft.com/office/excel/2006/main">
          <x14:cfRule type="expression" priority="23" id="{03BF701A-34F3-41D9-986D-B963A4F8A997}">
            <xm:f>SUM($K$17,$K$19,$K$21)&gt;SUM('３ページ'!$J$5:$K$5,'３ページ'!$K$10:$K$11,'３ページ'!$K$13)</xm:f>
            <x14:dxf>
              <fill>
                <patternFill>
                  <bgColor rgb="FFFF0000"/>
                </patternFill>
              </fill>
            </x14:dxf>
          </x14:cfRule>
          <xm:sqref>K19</xm:sqref>
        </x14:conditionalFormatting>
        <x14:conditionalFormatting xmlns:xm="http://schemas.microsoft.com/office/excel/2006/main">
          <x14:cfRule type="expression" priority="22" id="{672BFA3E-0D2F-4822-A45F-7780AD52EA7D}">
            <xm:f>SUM($K$17,$K$19,$K$21)&gt;SUM('３ページ'!$J$5:$K$5,'３ページ'!$K$10:$K$11,'３ページ'!$K$13)</xm:f>
            <x14:dxf>
              <fill>
                <patternFill>
                  <bgColor rgb="FFFF0000"/>
                </patternFill>
              </fill>
            </x14:dxf>
          </x14:cfRule>
          <xm:sqref>K21</xm:sqref>
        </x14:conditionalFormatting>
        <x14:conditionalFormatting xmlns:xm="http://schemas.microsoft.com/office/excel/2006/main">
          <x14:cfRule type="expression" priority="21" id="{1C751515-CF09-423E-8A6C-1708F660A23F}">
            <xm:f>SUM($L$17,$L$19,$L$21)&gt;SUM('３ページ'!$L$5,'３ページ'!$L$10:$L$13)</xm:f>
            <x14:dxf>
              <fill>
                <patternFill>
                  <bgColor rgb="FFFF0000"/>
                </patternFill>
              </fill>
            </x14:dxf>
          </x14:cfRule>
          <xm:sqref>L17</xm:sqref>
        </x14:conditionalFormatting>
        <x14:conditionalFormatting xmlns:xm="http://schemas.microsoft.com/office/excel/2006/main">
          <x14:cfRule type="expression" priority="20" id="{7D92D9F9-37C0-4658-BBF7-3EB63A728738}">
            <xm:f>SUM($L$17,$L$19,$L$21)&gt;SUM('３ページ'!$L$5,'３ページ'!$L$10:$L$13)</xm:f>
            <x14:dxf>
              <fill>
                <patternFill>
                  <bgColor rgb="FFFF0000"/>
                </patternFill>
              </fill>
            </x14:dxf>
          </x14:cfRule>
          <xm:sqref>L19</xm:sqref>
        </x14:conditionalFormatting>
        <x14:conditionalFormatting xmlns:xm="http://schemas.microsoft.com/office/excel/2006/main">
          <x14:cfRule type="expression" priority="19" id="{42710E64-6720-4B28-81F1-D42ABB38256C}">
            <xm:f>SUM($L$17,$L$19,$L$21)&gt;SUM('３ページ'!$L$5,'３ページ'!$L$10:$L$13)</xm:f>
            <x14:dxf>
              <fill>
                <patternFill>
                  <bgColor rgb="FFFF0000"/>
                </patternFill>
              </fill>
            </x14:dxf>
          </x14:cfRule>
          <xm:sqref>L21</xm:sqref>
        </x14:conditionalFormatting>
        <x14:conditionalFormatting xmlns:xm="http://schemas.microsoft.com/office/excel/2006/main">
          <x14:cfRule type="expression" priority="18" id="{54464C40-5DBE-4A69-8B14-FE0958BA5DDC}">
            <xm:f>SUM($M$17,$M$19,$M$21)&gt;SUM('３ページ'!$M$5,'３ページ'!$M$10:$M$13)</xm:f>
            <x14:dxf>
              <fill>
                <patternFill>
                  <bgColor rgb="FFFF0000"/>
                </patternFill>
              </fill>
            </x14:dxf>
          </x14:cfRule>
          <xm:sqref>M17</xm:sqref>
        </x14:conditionalFormatting>
        <x14:conditionalFormatting xmlns:xm="http://schemas.microsoft.com/office/excel/2006/main">
          <x14:cfRule type="expression" priority="17" id="{FAE63C73-EDEA-40C9-AF17-F279F399317A}">
            <xm:f>SUM($M$17,$M$19,$M$21)&gt;SUM('３ページ'!$M$5,'３ページ'!$M$10:$M$13)</xm:f>
            <x14:dxf>
              <fill>
                <patternFill>
                  <bgColor rgb="FFFF0000"/>
                </patternFill>
              </fill>
            </x14:dxf>
          </x14:cfRule>
          <xm:sqref>M19</xm:sqref>
        </x14:conditionalFormatting>
        <x14:conditionalFormatting xmlns:xm="http://schemas.microsoft.com/office/excel/2006/main">
          <x14:cfRule type="expression" priority="16" id="{B42AAAE3-D3F5-4FAC-A17F-EE2B0B2FF5F2}">
            <xm:f>SUM($M$17,$M$19,$M$21)&gt;SUM('３ページ'!$M$5,'３ページ'!$M$10:$M$13)</xm:f>
            <x14:dxf>
              <fill>
                <patternFill>
                  <bgColor rgb="FFFF0000"/>
                </patternFill>
              </fill>
            </x14:dxf>
          </x14:cfRule>
          <xm:sqref>M21</xm:sqref>
        </x14:conditionalFormatting>
        <x14:conditionalFormatting xmlns:xm="http://schemas.microsoft.com/office/excel/2006/main">
          <x14:cfRule type="expression" priority="15" id="{BEEF808D-C079-4295-A2C2-71391A6002B3}">
            <xm:f>SUM($N$17,$N$19,$N$21)&gt;SUM('３ページ'!$N$5,'３ページ'!$N$10:$N$13)</xm:f>
            <x14:dxf>
              <fill>
                <patternFill>
                  <bgColor rgb="FFFF0000"/>
                </patternFill>
              </fill>
            </x14:dxf>
          </x14:cfRule>
          <xm:sqref>N17</xm:sqref>
        </x14:conditionalFormatting>
        <x14:conditionalFormatting xmlns:xm="http://schemas.microsoft.com/office/excel/2006/main">
          <x14:cfRule type="expression" priority="14" id="{A9E4889F-8819-4D7B-B4F1-8014C6BD57E6}">
            <xm:f>SUM($N$17,$N$19,$N$21)&gt;SUM('３ページ'!$N$5,'３ページ'!$N$10:$N$13)</xm:f>
            <x14:dxf>
              <fill>
                <patternFill>
                  <bgColor rgb="FFFF0000"/>
                </patternFill>
              </fill>
            </x14:dxf>
          </x14:cfRule>
          <xm:sqref>N19</xm:sqref>
        </x14:conditionalFormatting>
        <x14:conditionalFormatting xmlns:xm="http://schemas.microsoft.com/office/excel/2006/main">
          <x14:cfRule type="expression" priority="13" id="{44BB9B96-1CB0-4247-9A98-8F041156401A}">
            <xm:f>SUM($N$17,$N$19,$N$21)&gt;SUM('３ページ'!$N$5,'３ページ'!$N$10:$N$13)</xm:f>
            <x14:dxf>
              <fill>
                <patternFill>
                  <bgColor rgb="FFFF0000"/>
                </patternFill>
              </fill>
            </x14:dxf>
          </x14:cfRule>
          <xm:sqref>N21</xm:sqref>
        </x14:conditionalFormatting>
        <x14:conditionalFormatting xmlns:xm="http://schemas.microsoft.com/office/excel/2006/main">
          <x14:cfRule type="expression" priority="12" id="{12797DE8-0588-47F9-BACD-9156E5CBC4F5}">
            <xm:f>SUM($O$17,$O$19,$O$21)&gt;SUM('３ページ'!$O$5,'３ページ'!$O$10:$O$13)</xm:f>
            <x14:dxf>
              <fill>
                <patternFill>
                  <bgColor rgb="FFFF0000"/>
                </patternFill>
              </fill>
            </x14:dxf>
          </x14:cfRule>
          <xm:sqref>O17</xm:sqref>
        </x14:conditionalFormatting>
        <x14:conditionalFormatting xmlns:xm="http://schemas.microsoft.com/office/excel/2006/main">
          <x14:cfRule type="expression" priority="11" id="{9814ED94-13C9-4328-9977-17D233576865}">
            <xm:f>SUM($O$17,$O$19,$O$21)&gt;SUM('３ページ'!$O$5,'３ページ'!$O$10:$O$13)</xm:f>
            <x14:dxf>
              <fill>
                <patternFill>
                  <bgColor rgb="FFFF0000"/>
                </patternFill>
              </fill>
            </x14:dxf>
          </x14:cfRule>
          <xm:sqref>O19</xm:sqref>
        </x14:conditionalFormatting>
        <x14:conditionalFormatting xmlns:xm="http://schemas.microsoft.com/office/excel/2006/main">
          <x14:cfRule type="expression" priority="10" id="{213BCB76-37DC-4699-A959-35A268321713}">
            <xm:f>SUM($O$17,$O$19,$O$21)&gt;SUM('３ページ'!$O$5,'３ページ'!$O$10:$O$13)</xm:f>
            <x14:dxf>
              <fill>
                <patternFill>
                  <bgColor rgb="FFFF0000"/>
                </patternFill>
              </fill>
            </x14:dxf>
          </x14:cfRule>
          <xm:sqref>O21</xm:sqref>
        </x14:conditionalFormatting>
        <x14:conditionalFormatting xmlns:xm="http://schemas.microsoft.com/office/excel/2006/main">
          <x14:cfRule type="expression" priority="9" id="{32A64D67-D0C3-4B37-BC20-9FC8C7B8C07D}">
            <xm:f>SUM($P$17,$P$19,$P$21)&gt;SUM('３ページ'!$P$5,'３ページ'!$P$10:$P$13)</xm:f>
            <x14:dxf>
              <fill>
                <patternFill>
                  <bgColor rgb="FFFF0000"/>
                </patternFill>
              </fill>
            </x14:dxf>
          </x14:cfRule>
          <xm:sqref>P17</xm:sqref>
        </x14:conditionalFormatting>
        <x14:conditionalFormatting xmlns:xm="http://schemas.microsoft.com/office/excel/2006/main">
          <x14:cfRule type="expression" priority="8" id="{4846F2EF-44CB-426E-AFA0-55B54BC15C15}">
            <xm:f>SUM($P$17,$P$19,$P$21)&gt;SUM('３ページ'!$P$5,'３ページ'!$P$10:$P$13)</xm:f>
            <x14:dxf>
              <fill>
                <patternFill>
                  <bgColor rgb="FFFF0000"/>
                </patternFill>
              </fill>
            </x14:dxf>
          </x14:cfRule>
          <xm:sqref>P19</xm:sqref>
        </x14:conditionalFormatting>
        <x14:conditionalFormatting xmlns:xm="http://schemas.microsoft.com/office/excel/2006/main">
          <x14:cfRule type="expression" priority="7" id="{52802D6A-3BC0-4379-91A2-C09A5BBCA5F3}">
            <xm:f>SUM($P$17,$P$19,$P$21)&gt;SUM('３ページ'!$P$5,'３ページ'!$P$10:$P$13)</xm:f>
            <x14:dxf>
              <fill>
                <patternFill>
                  <bgColor rgb="FFFF0000"/>
                </patternFill>
              </fill>
            </x14:dxf>
          </x14:cfRule>
          <xm:sqref>P21</xm:sqref>
        </x14:conditionalFormatting>
        <x14:conditionalFormatting xmlns:xm="http://schemas.microsoft.com/office/excel/2006/main">
          <x14:cfRule type="expression" priority="6" id="{194BD764-76F3-4DA8-ACA8-0107B2D138D0}">
            <xm:f>SUM($Q$17,$Q$19,$Q$21)&gt;SUM('３ページ'!$Q$5,'３ページ'!$Q$10:$Q$13)</xm:f>
            <x14:dxf>
              <fill>
                <patternFill>
                  <bgColor rgb="FFFF0000"/>
                </patternFill>
              </fill>
            </x14:dxf>
          </x14:cfRule>
          <xm:sqref>Q17</xm:sqref>
        </x14:conditionalFormatting>
        <x14:conditionalFormatting xmlns:xm="http://schemas.microsoft.com/office/excel/2006/main">
          <x14:cfRule type="expression" priority="5" id="{F8607A6D-3BFC-4D45-904E-48E6088CBC1A}">
            <xm:f>SUM($Q$17,$Q$19,$Q$21)&gt;SUM('３ページ'!$Q$5,'３ページ'!$Q$10:$Q$13)</xm:f>
            <x14:dxf>
              <fill>
                <patternFill>
                  <bgColor rgb="FFFF0000"/>
                </patternFill>
              </fill>
            </x14:dxf>
          </x14:cfRule>
          <xm:sqref>Q19</xm:sqref>
        </x14:conditionalFormatting>
        <x14:conditionalFormatting xmlns:xm="http://schemas.microsoft.com/office/excel/2006/main">
          <x14:cfRule type="expression" priority="4" id="{5C21A71C-51CC-4893-9865-93E867EEE02E}">
            <xm:f>SUM($Q$17,$Q$19,$Q$21)&gt;SUM('３ページ'!$Q$5,'３ページ'!$Q$10:$Q$13)</xm:f>
            <x14:dxf>
              <fill>
                <patternFill>
                  <bgColor rgb="FFFF0000"/>
                </patternFill>
              </fill>
            </x14:dxf>
          </x14:cfRule>
          <xm:sqref>Q21</xm:sqref>
        </x14:conditionalFormatting>
        <x14:conditionalFormatting xmlns:xm="http://schemas.microsoft.com/office/excel/2006/main">
          <x14:cfRule type="expression" priority="3" id="{73746E59-D628-4C1B-9564-F935583D367F}">
            <xm:f>SUM($R$17,$R$19,$R$21)&gt;SUM('３ページ'!$R$5,'３ページ'!$R$10:$R$13)</xm:f>
            <x14:dxf>
              <fill>
                <patternFill>
                  <bgColor rgb="FFFF0000"/>
                </patternFill>
              </fill>
            </x14:dxf>
          </x14:cfRule>
          <xm:sqref>R17</xm:sqref>
        </x14:conditionalFormatting>
        <x14:conditionalFormatting xmlns:xm="http://schemas.microsoft.com/office/excel/2006/main">
          <x14:cfRule type="expression" priority="2" id="{656877EC-90F6-4646-96C5-EB97017E1EDC}">
            <xm:f>SUM($R$17,$R$19,$R$21)&gt;SUM('３ページ'!$R$5,'３ページ'!$R$10:$R$13)</xm:f>
            <x14:dxf>
              <fill>
                <patternFill>
                  <bgColor rgb="FFFF0000"/>
                </patternFill>
              </fill>
            </x14:dxf>
          </x14:cfRule>
          <xm:sqref>R19</xm:sqref>
        </x14:conditionalFormatting>
        <x14:conditionalFormatting xmlns:xm="http://schemas.microsoft.com/office/excel/2006/main">
          <x14:cfRule type="expression" priority="1" id="{A8A493FC-6A5D-4B69-9CEC-FEAAA2B5CCE6}">
            <xm:f>SUM($R$17,$R$19,$R$21)&gt;SUM('３ページ'!$R$5,'３ページ'!$R$10:$R$13)</xm:f>
            <x14:dxf>
              <fill>
                <patternFill>
                  <bgColor rgb="FFFF0000"/>
                </patternFill>
              </fill>
            </x14:dxf>
          </x14:cfRule>
          <xm:sqref>R21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一番最初に入力</vt:lpstr>
      <vt:lpstr>交付申請書</vt:lpstr>
      <vt:lpstr>請求書</vt:lpstr>
      <vt:lpstr>実績報告書１ページ </vt:lpstr>
      <vt:lpstr>２ページ</vt:lpstr>
      <vt:lpstr>２-２ページ</vt:lpstr>
      <vt:lpstr>３ページ</vt:lpstr>
      <vt:lpstr>４ページ</vt:lpstr>
      <vt:lpstr>５ページ</vt:lpstr>
      <vt:lpstr>６ページ</vt:lpstr>
      <vt:lpstr>７ページ</vt:lpstr>
      <vt:lpstr>施設情報</vt:lpstr>
      <vt:lpstr>'２-２ページ'!Print_Area</vt:lpstr>
      <vt:lpstr>'３ページ'!Print_Area</vt:lpstr>
      <vt:lpstr>'４ページ'!Print_Area</vt:lpstr>
      <vt:lpstr>'５ページ'!Print_Area</vt:lpstr>
      <vt:lpstr>'６ページ'!Print_Area</vt:lpstr>
      <vt:lpstr>'７ページ'!Print_Area</vt:lpstr>
      <vt:lpstr>一番最初に入力!Print_Area</vt:lpstr>
      <vt:lpstr>交付申請書!Print_Area</vt:lpstr>
      <vt:lpstr>施設情報!Print_Area</vt:lpstr>
      <vt:lpstr>'実績報告書１ページ '!Print_Area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康弘</dc:creator>
  <cp:lastModifiedBy>仙台市</cp:lastModifiedBy>
  <cp:lastPrinted>2024-03-12T08:39:23Z</cp:lastPrinted>
  <dcterms:created xsi:type="dcterms:W3CDTF">1997-01-08T22:48:59Z</dcterms:created>
  <dcterms:modified xsi:type="dcterms:W3CDTF">2025-03-14T00:04:23Z</dcterms:modified>
</cp:coreProperties>
</file>