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omments8.xml" ContentType="application/vnd.openxmlformats-officedocument.spreadsheetml.comments+xml"/>
  <Override PartName="/xl/drawings/drawing5.xml" ContentType="application/vnd.openxmlformats-officedocument.drawing+xml"/>
  <Override PartName="/xl/comments9.xml" ContentType="application/vnd.openxmlformats-officedocument.spreadsheetml.comments+xml"/>
  <Override PartName="/xl/drawings/drawing6.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drawings/drawing7.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drawings/drawing8.xml" ContentType="application/vnd.openxmlformats-officedocument.drawing+xml"/>
  <Override PartName="/xl/comments14.xml" ContentType="application/vnd.openxmlformats-officedocument.spreadsheetml.comments+xml"/>
  <Override PartName="/xl/drawings/drawing9.xml" ContentType="application/vnd.openxmlformats-officedocument.drawing+xml"/>
  <Override PartName="/xl/comments15.xml" ContentType="application/vnd.openxmlformats-officedocument.spreadsheetml.comments+xml"/>
  <Override PartName="/xl/drawings/drawing10.xml" ContentType="application/vnd.openxmlformats-officedocument.drawing+xml"/>
  <Override PartName="/xl/comments1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updateLinks="always" defaultThemeVersion="124226"/>
  <mc:AlternateContent xmlns:mc="http://schemas.openxmlformats.org/markup-compatibility/2006">
    <mc:Choice Requires="x15">
      <x15ac:absPath xmlns:x15ac="http://schemas.microsoft.com/office/spreadsheetml/2010/11/ac" url="\\filesv-kamisugibuncho.intra.city.sendai.jp\組織用\こども若者局幼稚園・保育部認定給付課\認定給付課\02_給付係\02_給付係員用\05_幼稚園（従来制度）\幼稚園共有（従来制度）\令和8年度_幼稚園補助金\令和8年度　預かり保育\04_R7実績報告案内 起案第3536号(R8.3.11送付）\ホームページ更新事績報告\"/>
    </mc:Choice>
  </mc:AlternateContent>
  <xr:revisionPtr revIDLastSave="0" documentId="13_ncr:1_{B88DF279-1C80-41D6-A63D-77CCB5B05CCE}" xr6:coauthVersionLast="47" xr6:coauthVersionMax="47" xr10:uidLastSave="{00000000-0000-0000-0000-000000000000}"/>
  <workbookProtection workbookAlgorithmName="SHA-512" workbookHashValue="gj58f0MwkD+Y5xuvsf1yN9rRfzr8o/58A8AcgkGlipzAmxxCxwtvUHT9ov9WJW8rBUA5xHBIPqAgW5Wc7sJqbg==" workbookSaltValue="xxpDIW2LZ+RmlNy8oyRwrQ==" workbookSpinCount="100000" lockStructure="1"/>
  <bookViews>
    <workbookView xWindow="-28920" yWindow="-120" windowWidth="29040" windowHeight="15720" tabRatio="743" xr2:uid="{00000000-000D-0000-FFFF-FFFF00000000}"/>
  </bookViews>
  <sheets>
    <sheet name="一番最初に入力" sheetId="19" r:id="rId1"/>
    <sheet name="交付申請書1" sheetId="20" r:id="rId2"/>
    <sheet name="交付申請書2" sheetId="21" r:id="rId3"/>
    <sheet name="請求書１" sheetId="23" r:id="rId4"/>
    <sheet name="請求書2" sheetId="24" r:id="rId5"/>
    <sheet name="実績報告書１ページ " sheetId="7" r:id="rId6"/>
    <sheet name="２ページ" sheetId="2" r:id="rId7"/>
    <sheet name="２-２ページ" sheetId="10" r:id="rId8"/>
    <sheet name="３ページ" sheetId="14" r:id="rId9"/>
    <sheet name="４ページ" sheetId="3" r:id="rId10"/>
    <sheet name="5ページ" sheetId="18" r:id="rId11"/>
    <sheet name="6ページ" sheetId="17" r:id="rId12"/>
    <sheet name="7ページ" sheetId="16" r:id="rId13"/>
    <sheet name="8ページ" sheetId="15" r:id="rId14"/>
    <sheet name="9ページ" sheetId="5" r:id="rId15"/>
    <sheet name="10ページ" sheetId="12" r:id="rId16"/>
    <sheet name="施設情報" sheetId="22" state="hidden" r:id="rId17"/>
  </sheets>
  <definedNames>
    <definedName name="_xlnm._FilterDatabase" localSheetId="7" hidden="1">'２-２ページ'!$L$1:$L$1</definedName>
    <definedName name="_xlnm._FilterDatabase" localSheetId="6" hidden="1">'２ページ'!$L$1:$L$3</definedName>
    <definedName name="_xlnm._FilterDatabase" localSheetId="8" hidden="1">'３ページ'!#REF!</definedName>
    <definedName name="_xlnm.Print_Area" localSheetId="15">'10ページ'!$A$1:$K$48</definedName>
    <definedName name="_xlnm.Print_Area" localSheetId="7">'２-２ページ'!$A$1:$J$24</definedName>
    <definedName name="_xlnm.Print_Area" localSheetId="6">'２ページ'!$A$1:$J$35</definedName>
    <definedName name="_xlnm.Print_Area" localSheetId="8">'３ページ'!$A$1:$K$59</definedName>
    <definedName name="_xlnm.Print_Area" localSheetId="9">'４ページ'!$A$1:$X$33</definedName>
    <definedName name="_xlnm.Print_Area" localSheetId="10">'5ページ'!$A$1:$P$33</definedName>
    <definedName name="_xlnm.Print_Area" localSheetId="11">'6ページ'!$A$1:$P$36</definedName>
    <definedName name="_xlnm.Print_Area" localSheetId="12">'7ページ'!$A$1:$M$52</definedName>
    <definedName name="_xlnm.Print_Area" localSheetId="13">'8ページ'!$A$1:$Y$51</definedName>
    <definedName name="_xlnm.Print_Area" localSheetId="14">'9ページ'!$A$1:$H$37</definedName>
    <definedName name="_xlnm.Print_Area" localSheetId="0">一番最初に入力!$A$1:$M$178</definedName>
    <definedName name="_xlnm.Print_Area" localSheetId="1">交付申請書1!$A$1:$S$31</definedName>
    <definedName name="_xlnm.Print_Area" localSheetId="2">交付申請書2!$A$1:$S$31</definedName>
    <definedName name="_xlnm.Print_Area" localSheetId="16">施設情報!$A$1:$F$185</definedName>
    <definedName name="_xlnm.Print_Area" localSheetId="5">'実績報告書１ページ '!$A$1:$AG$62</definedName>
    <definedName name="_xlnm.Print_Area" localSheetId="3">請求書１!$A$2:$AV$92</definedName>
    <definedName name="_xlnm.Print_Area" localSheetId="4">請求書2!$A$2:$AV$92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 i="7" l="1"/>
  <c r="M14" i="20"/>
  <c r="T46" i="24" l="1"/>
  <c r="T46" i="23"/>
  <c r="R1" i="21" l="1"/>
  <c r="R1" i="20"/>
  <c r="AB64" i="24" l="1"/>
  <c r="N15" i="24"/>
  <c r="AB64" i="23"/>
  <c r="N15" i="23"/>
  <c r="B5" i="15"/>
  <c r="F6" i="7" l="1"/>
  <c r="D9" i="21"/>
  <c r="E9" i="20"/>
  <c r="M15" i="21"/>
  <c r="AB60" i="24" s="1"/>
  <c r="M14" i="21"/>
  <c r="AB56" i="24" s="1"/>
  <c r="K13" i="21"/>
  <c r="K12" i="21"/>
  <c r="K2" i="7" s="1"/>
  <c r="O2" i="7" l="1"/>
  <c r="P1" i="17" s="1"/>
  <c r="AB52" i="24"/>
  <c r="M15" i="20"/>
  <c r="AB60" i="23" s="1"/>
  <c r="AB56" i="23"/>
  <c r="K13" i="20"/>
  <c r="AB52" i="23" s="1"/>
  <c r="K12" i="20"/>
  <c r="N4" i="21"/>
  <c r="X1" i="3" l="1"/>
  <c r="P1" i="18"/>
  <c r="I34" i="17" l="1"/>
  <c r="O26" i="17"/>
  <c r="O20" i="17"/>
  <c r="D30" i="16" l="1"/>
  <c r="H30" i="16"/>
  <c r="H29" i="16"/>
  <c r="O14" i="17"/>
  <c r="O8" i="17"/>
  <c r="H37" i="16" l="1"/>
  <c r="H36" i="16"/>
  <c r="H35" i="16"/>
  <c r="H33" i="16"/>
  <c r="K32" i="18"/>
  <c r="H28" i="16" s="1"/>
  <c r="H41" i="16" l="1"/>
  <c r="H40" i="16"/>
  <c r="H39" i="16"/>
  <c r="I32" i="16"/>
  <c r="F32" i="16"/>
  <c r="K28" i="16" l="1"/>
  <c r="K29" i="16" l="1"/>
  <c r="C7" i="16" l="1"/>
  <c r="W2" i="15"/>
  <c r="K1" i="14"/>
  <c r="F5" i="12" l="1"/>
  <c r="AC61" i="7" l="1"/>
  <c r="AC60" i="7"/>
  <c r="X61" i="7" l="1"/>
  <c r="X60" i="7"/>
  <c r="AA19" i="7"/>
  <c r="W61" i="7" l="1"/>
  <c r="AD61" i="7"/>
  <c r="W60" i="7"/>
  <c r="AD60" i="7"/>
  <c r="AE60" i="7" l="1"/>
  <c r="D5" i="12" s="1"/>
  <c r="H5" i="12" s="1"/>
  <c r="G15" i="7"/>
  <c r="G34" i="5" l="1"/>
  <c r="G8" i="5"/>
  <c r="AA29" i="7" l="1"/>
  <c r="AC44" i="7"/>
  <c r="AC39" i="7"/>
  <c r="AC35" i="7"/>
  <c r="AC30" i="7"/>
  <c r="AC27" i="7"/>
  <c r="AC26" i="7"/>
  <c r="AC25" i="7"/>
  <c r="AC22" i="7"/>
  <c r="AC21" i="7"/>
  <c r="Z14" i="7"/>
  <c r="S41" i="15" l="1"/>
  <c r="L29" i="15"/>
  <c r="AE29" i="15" s="1"/>
  <c r="L30" i="15"/>
  <c r="AE30" i="15" s="1"/>
  <c r="G29" i="15"/>
  <c r="G30" i="15"/>
  <c r="U29" i="15" l="1"/>
  <c r="K41" i="16" l="1"/>
  <c r="K40" i="16"/>
  <c r="K39" i="16"/>
  <c r="G15" i="15"/>
  <c r="I15" i="15" s="1"/>
  <c r="O24" i="15" l="1"/>
  <c r="K37" i="16" l="1"/>
  <c r="K36" i="16"/>
  <c r="K35" i="16"/>
  <c r="K33" i="16"/>
  <c r="K17" i="16"/>
  <c r="K14" i="16"/>
  <c r="K11" i="16"/>
  <c r="O9" i="16"/>
  <c r="K9" i="16"/>
  <c r="R6" i="16"/>
  <c r="Q6" i="16"/>
  <c r="P6" i="16"/>
  <c r="M2" i="16"/>
  <c r="K32" i="16" l="1"/>
  <c r="K42" i="16" s="1"/>
  <c r="P7" i="16"/>
  <c r="S39" i="15" l="1"/>
  <c r="S37" i="15"/>
  <c r="L32" i="15" l="1"/>
  <c r="L31" i="15"/>
  <c r="AE31" i="15" s="1"/>
  <c r="U31" i="15" s="1"/>
  <c r="U30" i="15" s="1"/>
  <c r="L28" i="15"/>
  <c r="AE32" i="15" l="1"/>
  <c r="U32" i="15" s="1"/>
  <c r="G31" i="15"/>
  <c r="G32" i="15"/>
  <c r="G28" i="15"/>
  <c r="T32" i="15" l="1"/>
  <c r="T31" i="15" s="1"/>
  <c r="T30" i="15" s="1"/>
  <c r="Q32" i="15"/>
  <c r="AE28" i="15"/>
  <c r="U28" i="15" s="1"/>
  <c r="W40" i="15" s="1"/>
  <c r="B17" i="15"/>
  <c r="T29" i="15" l="1"/>
  <c r="T28" i="15" s="1"/>
  <c r="I17" i="15"/>
  <c r="Q31" i="15"/>
  <c r="Q30" i="15" s="1"/>
  <c r="W38" i="15" l="1"/>
  <c r="Q29" i="15"/>
  <c r="Q28" i="15" l="1"/>
  <c r="W36" i="15" s="1"/>
  <c r="W42" i="15" s="1"/>
  <c r="D49" i="16" l="1"/>
  <c r="U8" i="3" l="1"/>
  <c r="U31" i="3"/>
  <c r="D24" i="12" s="1"/>
  <c r="U3" i="3" l="1"/>
  <c r="AB42" i="7"/>
  <c r="AB41" i="7"/>
  <c r="AB37" i="7"/>
  <c r="AB33" i="7"/>
  <c r="AC33" i="7" l="1"/>
  <c r="Z42" i="7" l="1"/>
  <c r="Z41" i="7"/>
  <c r="Z37" i="7"/>
  <c r="Z33" i="7"/>
  <c r="E15" i="5" l="1"/>
  <c r="E11" i="5"/>
  <c r="U13" i="3" l="1"/>
  <c r="U15" i="3"/>
  <c r="F18" i="12" l="1"/>
  <c r="U11" i="3" l="1"/>
  <c r="K16" i="16" s="1"/>
  <c r="E16" i="16" l="1"/>
  <c r="S28" i="3"/>
  <c r="U4" i="3"/>
  <c r="W3" i="3" s="1"/>
  <c r="K6" i="16" l="1"/>
  <c r="E6" i="16"/>
  <c r="U26" i="3"/>
  <c r="E25" i="5" l="1"/>
  <c r="E23" i="5" l="1"/>
  <c r="E21" i="5"/>
  <c r="C29" i="12" l="1"/>
  <c r="K1" i="12"/>
  <c r="F45" i="12" l="1"/>
  <c r="F29" i="12"/>
  <c r="F47" i="12" s="1"/>
  <c r="U20" i="3"/>
  <c r="E13" i="16" s="1"/>
  <c r="U18" i="3" l="1"/>
  <c r="K13" i="16" s="1"/>
  <c r="F16" i="12" l="1"/>
  <c r="F17" i="12" l="1"/>
  <c r="J1" i="2"/>
  <c r="J1" i="10"/>
  <c r="H1" i="5"/>
  <c r="Z15" i="7"/>
  <c r="X24" i="7"/>
  <c r="W24" i="7" s="1"/>
  <c r="X25" i="7"/>
  <c r="X26" i="7"/>
  <c r="W26" i="7" s="1"/>
  <c r="X27" i="7"/>
  <c r="AB27" i="7" s="1"/>
  <c r="X19" i="7"/>
  <c r="X20" i="7"/>
  <c r="X21" i="7"/>
  <c r="X22" i="7"/>
  <c r="AB22" i="7" s="1"/>
  <c r="G28" i="3"/>
  <c r="U29" i="3" s="1"/>
  <c r="T28" i="3"/>
  <c r="R28" i="3"/>
  <c r="Q28" i="3"/>
  <c r="P28" i="3"/>
  <c r="O28" i="3"/>
  <c r="N28" i="3"/>
  <c r="L28" i="3"/>
  <c r="H28" i="3"/>
  <c r="I28" i="3"/>
  <c r="J28" i="3"/>
  <c r="U24" i="3"/>
  <c r="U22" i="3"/>
  <c r="X51" i="7"/>
  <c r="W51" i="7" s="1"/>
  <c r="X50" i="7"/>
  <c r="W50" i="7" s="1"/>
  <c r="X49" i="7"/>
  <c r="W49" i="7" s="1"/>
  <c r="X47" i="7"/>
  <c r="X44" i="7"/>
  <c r="AB44" i="7" s="1"/>
  <c r="X43" i="7"/>
  <c r="W43" i="7" s="1"/>
  <c r="X39" i="7"/>
  <c r="X38" i="7"/>
  <c r="W38" i="7" s="1"/>
  <c r="X35" i="7"/>
  <c r="W35" i="7" s="1"/>
  <c r="X34" i="7"/>
  <c r="W34" i="7" s="1"/>
  <c r="X30" i="7"/>
  <c r="W30" i="7" s="1"/>
  <c r="X29" i="7"/>
  <c r="W29" i="7" s="1"/>
  <c r="D3" i="2"/>
  <c r="D2" i="2"/>
  <c r="Z24" i="7"/>
  <c r="AA24" i="7"/>
  <c r="AB49" i="7"/>
  <c r="AB50" i="7"/>
  <c r="AB51" i="7"/>
  <c r="Z29" i="7"/>
  <c r="Z19" i="7"/>
  <c r="Z20" i="7"/>
  <c r="AA20" i="7"/>
  <c r="Z21" i="7"/>
  <c r="AA21" i="7"/>
  <c r="Z22" i="7"/>
  <c r="AA22" i="7"/>
  <c r="Z26" i="7"/>
  <c r="AA26" i="7"/>
  <c r="Z25" i="7"/>
  <c r="AA25" i="7"/>
  <c r="Z27" i="7"/>
  <c r="AA27" i="7"/>
  <c r="Z30" i="7"/>
  <c r="AA30" i="7"/>
  <c r="Z35" i="7"/>
  <c r="AA35" i="7"/>
  <c r="Z34" i="7"/>
  <c r="AA34" i="7"/>
  <c r="Z38" i="7"/>
  <c r="AA38" i="7"/>
  <c r="Z39" i="7"/>
  <c r="AA39" i="7"/>
  <c r="Z43" i="7"/>
  <c r="AA43" i="7"/>
  <c r="Z44" i="7"/>
  <c r="AA44" i="7"/>
  <c r="D47" i="7"/>
  <c r="D4" i="2"/>
  <c r="Z47" i="7"/>
  <c r="AA47" i="7"/>
  <c r="W47" i="7" l="1"/>
  <c r="AB19" i="7"/>
  <c r="AC19" i="7" s="1"/>
  <c r="AD19" i="7" s="1"/>
  <c r="E8" i="16"/>
  <c r="K7" i="16"/>
  <c r="K18" i="16" s="1"/>
  <c r="D48" i="16" s="1"/>
  <c r="E7" i="16"/>
  <c r="W22" i="7"/>
  <c r="AD22" i="7"/>
  <c r="AD44" i="7"/>
  <c r="AD35" i="7"/>
  <c r="AB30" i="7"/>
  <c r="W44" i="7"/>
  <c r="AD51" i="7"/>
  <c r="AB25" i="7"/>
  <c r="AD25" i="7" s="1"/>
  <c r="AB21" i="7"/>
  <c r="AD21" i="7" s="1"/>
  <c r="AB20" i="7"/>
  <c r="AC20" i="7" s="1"/>
  <c r="AD20" i="7" s="1"/>
  <c r="W25" i="7"/>
  <c r="AB35" i="7"/>
  <c r="AD50" i="7"/>
  <c r="AD39" i="7"/>
  <c r="AD27" i="7"/>
  <c r="W27" i="7"/>
  <c r="W20" i="7"/>
  <c r="AB39" i="7"/>
  <c r="AD30" i="7"/>
  <c r="W39" i="7"/>
  <c r="AB26" i="7"/>
  <c r="AD26" i="7" s="1"/>
  <c r="W21" i="7"/>
  <c r="AB24" i="7"/>
  <c r="AC24" i="7" s="1"/>
  <c r="AB29" i="7"/>
  <c r="AC29" i="7" s="1"/>
  <c r="AD29" i="7" s="1"/>
  <c r="AB38" i="7"/>
  <c r="AB47" i="7"/>
  <c r="AC47" i="7" s="1"/>
  <c r="AD47" i="7" s="1"/>
  <c r="AD49" i="7"/>
  <c r="AE49" i="7" s="1"/>
  <c r="AF49" i="7" s="1"/>
  <c r="AB43" i="7"/>
  <c r="AC43" i="7" s="1"/>
  <c r="AB34" i="7"/>
  <c r="AC34" i="7" s="1"/>
  <c r="W19" i="7"/>
  <c r="AE19" i="7" l="1"/>
  <c r="B24" i="12" s="1"/>
  <c r="F24" i="12" s="1"/>
  <c r="AE47" i="7"/>
  <c r="AF47" i="7" s="1"/>
  <c r="AC38" i="7"/>
  <c r="AD38" i="7" s="1"/>
  <c r="AE38" i="7" s="1"/>
  <c r="AF38" i="7" s="1"/>
  <c r="AE29" i="7"/>
  <c r="AD24" i="7"/>
  <c r="AE24" i="7"/>
  <c r="D16" i="12" s="1"/>
  <c r="AD33" i="7"/>
  <c r="F10" i="16" s="1"/>
  <c r="AD43" i="7"/>
  <c r="AE43" i="7" s="1"/>
  <c r="AF43" i="7" s="1"/>
  <c r="AD34" i="7"/>
  <c r="AE34" i="7" s="1"/>
  <c r="AF34" i="7" s="1"/>
  <c r="AG34" i="7" l="1"/>
  <c r="D18" i="12" s="1"/>
  <c r="H18" i="12" s="1"/>
  <c r="D17" i="12"/>
  <c r="H17" i="12" s="1"/>
  <c r="H16" i="12"/>
  <c r="H19" i="12" l="1"/>
  <c r="H11" i="12" l="1"/>
  <c r="H10" i="12"/>
  <c r="J10" i="12"/>
  <c r="D36" i="12" s="1"/>
  <c r="E38" i="12"/>
  <c r="E36" i="12"/>
  <c r="J36" i="12"/>
  <c r="E13" i="5" s="1"/>
  <c r="G13" i="5" s="1"/>
  <c r="D11" i="12"/>
  <c r="D10" i="12"/>
  <c r="E19" i="5"/>
  <c r="E6" i="5"/>
  <c r="G5" i="5" s="1"/>
  <c r="E48" i="16" s="1"/>
  <c r="D45" i="12" l="1"/>
  <c r="H45" i="12"/>
  <c r="G19" i="5"/>
  <c r="G31" i="5" s="1"/>
  <c r="F48" i="16" l="1"/>
  <c r="H48" i="16" s="1"/>
  <c r="J49" i="16" l="1"/>
  <c r="B7" i="15" l="1"/>
  <c r="I7" i="15" s="1"/>
  <c r="J48" i="16" s="1"/>
  <c r="I43" i="15" s="1"/>
  <c r="W43" i="15" s="1"/>
  <c r="A1" i="24" l="1"/>
  <c r="A1" i="23"/>
  <c r="AG9" i="23" s="1"/>
  <c r="L9" i="23" l="1"/>
  <c r="X9" i="23"/>
  <c r="AM9" i="23"/>
  <c r="I9" i="23"/>
  <c r="U9" i="23"/>
  <c r="AJ9" i="23"/>
  <c r="AA9" i="23"/>
  <c r="AP9" i="23"/>
  <c r="R9" i="23"/>
  <c r="O9" i="23"/>
  <c r="AD9" i="23"/>
  <c r="AG9" i="24"/>
  <c r="U9" i="24"/>
  <c r="I9" i="24"/>
  <c r="AJ9" i="24"/>
  <c r="X9" i="24"/>
  <c r="L9" i="24"/>
  <c r="AP9" i="24"/>
  <c r="AD9" i="24"/>
  <c r="R9" i="24"/>
  <c r="AM9" i="24"/>
  <c r="AA9" i="24"/>
  <c r="O9"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作成者</author>
  </authors>
  <commentList>
    <comment ref="C7" authorId="0" shapeId="0" xr:uid="{00000000-0006-0000-0000-000001000000}">
      <text>
        <r>
          <rPr>
            <b/>
            <sz val="9"/>
            <color indexed="81"/>
            <rFont val="游ゴシック"/>
            <family val="3"/>
            <charset val="128"/>
          </rPr>
          <t>数字を半角で入力してください。</t>
        </r>
      </text>
    </comment>
    <comment ref="C11" authorId="1" shapeId="0" xr:uid="{00000000-0006-0000-0000-000002000000}">
      <text>
        <r>
          <rPr>
            <b/>
            <sz val="9"/>
            <color indexed="81"/>
            <rFont val="游ゴシック"/>
            <family val="3"/>
            <charset val="128"/>
          </rPr>
          <t>令和7年度
→7を入力</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C8" authorId="0" shapeId="0" xr:uid="{00000000-0006-0000-0900-000001000000}">
      <text>
        <r>
          <rPr>
            <b/>
            <u/>
            <sz val="14"/>
            <color indexed="10"/>
            <rFont val="ＭＳ Ｐゴシック"/>
            <family val="3"/>
            <charset val="128"/>
          </rPr>
          <t>開設日数ではなく，実際に預かり保育の利用があった日数</t>
        </r>
        <r>
          <rPr>
            <b/>
            <sz val="14"/>
            <color indexed="10"/>
            <rFont val="ＭＳ Ｐゴシック"/>
            <family val="3"/>
            <charset val="128"/>
          </rPr>
          <t>を記入します。</t>
        </r>
        <r>
          <rPr>
            <sz val="14"/>
            <color indexed="10"/>
            <rFont val="ＭＳ Ｐゴシック"/>
            <family val="3"/>
            <charset val="128"/>
          </rPr>
          <t xml:space="preserve">
</t>
        </r>
      </text>
    </comment>
    <comment ref="D8" authorId="0" shapeId="0" xr:uid="{00000000-0006-0000-0900-000002000000}">
      <text>
        <r>
          <rPr>
            <sz val="11"/>
            <color indexed="81"/>
            <rFont val="HGPｺﾞｼｯｸM"/>
            <family val="3"/>
            <charset val="128"/>
          </rPr>
          <t>通常の教育時間・行事終了後に</t>
        </r>
        <r>
          <rPr>
            <b/>
            <sz val="11"/>
            <color indexed="10"/>
            <rFont val="HGPｺﾞｼｯｸM"/>
            <family val="3"/>
            <charset val="128"/>
          </rPr>
          <t>２時間以上</t>
        </r>
        <r>
          <rPr>
            <sz val="11"/>
            <color indexed="81"/>
            <rFont val="HGPｺﾞｼｯｸM"/>
            <family val="3"/>
            <charset val="128"/>
          </rPr>
          <t>預かり保育を実施した日数を月ごとに入力してください。
※各月の</t>
        </r>
        <r>
          <rPr>
            <b/>
            <sz val="11"/>
            <color indexed="10"/>
            <rFont val="HGPｺﾞｼｯｸM"/>
            <family val="3"/>
            <charset val="128"/>
          </rPr>
          <t>教育日数より多くなることはありません</t>
        </r>
        <r>
          <rPr>
            <sz val="11"/>
            <color indexed="81"/>
            <rFont val="HGPｺﾞｼｯｸM"/>
            <family val="3"/>
            <charset val="128"/>
          </rPr>
          <t>のでご注意ください。</t>
        </r>
      </text>
    </comment>
    <comment ref="D10" authorId="0" shapeId="0" xr:uid="{00000000-0006-0000-0900-000003000000}">
      <text>
        <r>
          <rPr>
            <sz val="11"/>
            <color indexed="81"/>
            <rFont val="HGPｺﾞｼｯｸM"/>
            <family val="3"/>
            <charset val="128"/>
          </rPr>
          <t>通常の教育時間・行事開始前の</t>
        </r>
        <r>
          <rPr>
            <b/>
            <sz val="11"/>
            <color indexed="10"/>
            <rFont val="HGPｺﾞｼｯｸM"/>
            <family val="3"/>
            <charset val="128"/>
          </rPr>
          <t>午前8時以前から</t>
        </r>
        <r>
          <rPr>
            <sz val="11"/>
            <color indexed="81"/>
            <rFont val="HGPｺﾞｼｯｸM"/>
            <family val="3"/>
            <charset val="128"/>
          </rPr>
          <t>預かり保育を実施した日数を月ごとに入力してください。
※各月の</t>
        </r>
        <r>
          <rPr>
            <b/>
            <sz val="11"/>
            <color indexed="10"/>
            <rFont val="HGPｺﾞｼｯｸM"/>
            <family val="3"/>
            <charset val="128"/>
          </rPr>
          <t>教育日数より多くなることはありません</t>
        </r>
        <r>
          <rPr>
            <sz val="11"/>
            <color indexed="81"/>
            <rFont val="HGPｺﾞｼｯｸM"/>
            <family val="3"/>
            <charset val="128"/>
          </rPr>
          <t>のでご注意ください。</t>
        </r>
      </text>
    </comment>
    <comment ref="D13" authorId="0" shapeId="0" xr:uid="{00000000-0006-0000-0900-000004000000}">
      <text>
        <r>
          <rPr>
            <sz val="11"/>
            <color indexed="81"/>
            <rFont val="HGPｺﾞｼｯｸM"/>
            <family val="3"/>
            <charset val="128"/>
          </rPr>
          <t>長期休業中の月曜から金曜に</t>
        </r>
        <r>
          <rPr>
            <b/>
            <sz val="11"/>
            <color indexed="10"/>
            <rFont val="HGPｺﾞｼｯｸM"/>
            <family val="3"/>
            <charset val="128"/>
          </rPr>
          <t>２時間以上</t>
        </r>
        <r>
          <rPr>
            <sz val="11"/>
            <color indexed="81"/>
            <rFont val="HGPｺﾞｼｯｸM"/>
            <family val="3"/>
            <charset val="128"/>
          </rPr>
          <t>預かり保育を実施した日数を月ごとに入力してください。</t>
        </r>
      </text>
    </comment>
    <comment ref="E15" authorId="0" shapeId="0" xr:uid="{00000000-0006-0000-0900-000005000000}">
      <text>
        <r>
          <rPr>
            <sz val="11"/>
            <color indexed="81"/>
            <rFont val="HGPｺﾞｼｯｸM"/>
            <family val="3"/>
            <charset val="128"/>
          </rPr>
          <t>土日祝日，その他各園が定める休日に</t>
        </r>
        <r>
          <rPr>
            <b/>
            <sz val="11"/>
            <color indexed="10"/>
            <rFont val="HGPｺﾞｼｯｸM"/>
            <family val="3"/>
            <charset val="128"/>
          </rPr>
          <t>２時間以上</t>
        </r>
        <r>
          <rPr>
            <sz val="11"/>
            <color indexed="81"/>
            <rFont val="HGPｺﾞｼｯｸM"/>
            <family val="3"/>
            <charset val="128"/>
          </rPr>
          <t xml:space="preserve">預かり保育を実施した日数を月ごとに入力してください。
</t>
        </r>
      </text>
    </comment>
    <comment ref="E17" authorId="0" shapeId="0" xr:uid="{00000000-0006-0000-0900-000006000000}">
      <text>
        <r>
          <rPr>
            <sz val="14"/>
            <color indexed="81"/>
            <rFont val="ＭＳ Ｐゴシック"/>
            <family val="3"/>
            <charset val="128"/>
          </rPr>
          <t>教育日以外に実施したの預かり保育のことですので，各月の対応する</t>
        </r>
        <r>
          <rPr>
            <b/>
            <sz val="14"/>
            <color indexed="10"/>
            <rFont val="ＭＳ Ｐゴシック"/>
            <family val="3"/>
            <charset val="128"/>
          </rPr>
          <t>教育日数との合計が，当該月の総日数より多くなることはありません。</t>
        </r>
        <r>
          <rPr>
            <sz val="14"/>
            <color indexed="81"/>
            <rFont val="ＭＳ Ｐゴシック"/>
            <family val="3"/>
            <charset val="128"/>
          </rPr>
          <t>ご注意ください。</t>
        </r>
      </text>
    </comment>
    <comment ref="U18" authorId="0" shapeId="0" xr:uid="{00000000-0006-0000-0900-000007000000}">
      <text>
        <r>
          <rPr>
            <sz val="14"/>
            <color indexed="81"/>
            <rFont val="ＭＳ Ｐゴシック"/>
            <family val="3"/>
            <charset val="128"/>
          </rPr>
          <t>４月～３月の休業日（夏休み中を除く）の実施日数の合計が記載されます。</t>
        </r>
      </text>
    </comment>
    <comment ref="U20" authorId="0" shapeId="0" xr:uid="{00000000-0006-0000-0900-000008000000}">
      <text>
        <r>
          <rPr>
            <sz val="14"/>
            <color indexed="81"/>
            <rFont val="ＭＳ Ｐゴシック"/>
            <family val="3"/>
            <charset val="128"/>
          </rPr>
          <t>２ページ５④で補助対象となっている場合は，０日と記載されます。</t>
        </r>
      </text>
    </comment>
    <comment ref="C31" authorId="0" shapeId="0" xr:uid="{00000000-0006-0000-0900-000009000000}">
      <text>
        <r>
          <rPr>
            <sz val="11"/>
            <color indexed="81"/>
            <rFont val="HGPｺﾞｼｯｸM"/>
            <family val="3"/>
            <charset val="128"/>
          </rPr>
          <t>通常の教育課程に係る教育・行事の日数を月ごとに入力してください。</t>
        </r>
        <r>
          <rPr>
            <sz val="9"/>
            <color indexed="81"/>
            <rFont val="MS P ゴシック"/>
            <family val="3"/>
            <charset val="128"/>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F4" authorId="0" shapeId="0" xr:uid="{00000000-0006-0000-0A00-000001000000}">
      <text>
        <r>
          <rPr>
            <sz val="14"/>
            <color indexed="81"/>
            <rFont val="HGPｺﾞｼｯｸM"/>
            <family val="3"/>
            <charset val="128"/>
          </rPr>
          <t>「障害児単価の適用」について，要件を満たして対象となる施設は「適用」をチェックし，「障害児単価適用の要件」に該当しているかを確認してください。
非適用の場合は「非適用」をチェックし，以下の記入は不要です。</t>
        </r>
      </text>
    </comment>
    <comment ref="C20" authorId="0" shapeId="0" xr:uid="{00000000-0006-0000-0A00-000002000000}">
      <text>
        <r>
          <rPr>
            <sz val="14"/>
            <color indexed="81"/>
            <rFont val="HGPｺﾞｼｯｸM"/>
            <family val="3"/>
            <charset val="128"/>
          </rPr>
          <t>対象児童の「氏名」，「生年月日」，「該当事由」及び「預かり保育年間利用日数」を記入してください。
また，</t>
        </r>
        <r>
          <rPr>
            <sz val="14"/>
            <color indexed="10"/>
            <rFont val="HGPｺﾞｼｯｸM"/>
            <family val="3"/>
            <charset val="128"/>
          </rPr>
          <t>該当事由が「ⅱ宮城県の特別支援教育教育費補助金の対象児童」または「ⅲその他の健康面・発達面において特別な支援を要する児童」の場合は，添付書類をつけてください。</t>
        </r>
        <r>
          <rPr>
            <sz val="14"/>
            <color indexed="81"/>
            <rFont val="HGPｺﾞｼｯｸM"/>
            <family val="3"/>
            <charset val="128"/>
          </rPr>
          <t xml:space="preserve">
</t>
        </r>
        <r>
          <rPr>
            <sz val="14"/>
            <color indexed="10"/>
            <rFont val="HGPｺﾞｼｯｸM"/>
            <family val="3"/>
            <charset val="128"/>
          </rPr>
          <t>また、令和６年度からの県の要配慮園児支援事業費補助金の対象になる児童は含めないでください。</t>
        </r>
      </text>
    </comment>
    <comment ref="I20" authorId="0" shapeId="0" xr:uid="{00000000-0006-0000-0A00-000003000000}">
      <text>
        <r>
          <rPr>
            <sz val="12"/>
            <color indexed="81"/>
            <rFont val="HGPｺﾞｼｯｸM"/>
            <family val="3"/>
            <charset val="128"/>
          </rPr>
          <t>上表の該当事由を選択してください。</t>
        </r>
        <r>
          <rPr>
            <sz val="9"/>
            <color indexed="81"/>
            <rFont val="MS P ゴシック"/>
            <family val="3"/>
            <charset val="128"/>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E29" authorId="0" shapeId="0" xr:uid="{00000000-0006-0000-0B00-000001000000}">
      <text>
        <r>
          <rPr>
            <sz val="10"/>
            <color indexed="81"/>
            <rFont val="ＭＳ Ｐゴシック"/>
            <family val="3"/>
            <charset val="128"/>
          </rPr>
          <t>仙台市以外の児童がいない場合は（ウ）と同数です。</t>
        </r>
      </text>
    </comment>
    <comment ref="G30" authorId="0" shapeId="0" xr:uid="{00000000-0006-0000-0B00-000002000000}">
      <text>
        <r>
          <rPr>
            <sz val="10"/>
            <color indexed="81"/>
            <rFont val="ＭＳ Ｐゴシック"/>
            <family val="3"/>
            <charset val="128"/>
            <scheme val="minor"/>
          </rPr>
          <t>仙台市以外の児童がいない場合は（エ）～（キ）の合計の数です。</t>
        </r>
      </text>
    </comment>
    <comment ref="I30" authorId="0" shapeId="0" xr:uid="{00000000-0006-0000-0B00-000003000000}">
      <text>
        <r>
          <rPr>
            <sz val="10"/>
            <color indexed="81"/>
            <rFont val="MS P ゴシック"/>
            <family val="3"/>
            <charset val="128"/>
          </rPr>
          <t>仙台市以外の児童がいない場合は（ク）～（ソ）の合計の数です。</t>
        </r>
      </text>
    </comment>
    <comment ref="L30" authorId="0" shapeId="0" xr:uid="{00000000-0006-0000-0B00-000004000000}">
      <text>
        <r>
          <rPr>
            <sz val="10"/>
            <color indexed="81"/>
            <rFont val="MS P ゴシック"/>
            <family val="3"/>
            <charset val="128"/>
          </rPr>
          <t>仙台市以外の児童がいない場合は（タ）～（テ）の合計の数です。</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E9" authorId="0" shapeId="0" xr:uid="{00000000-0006-0000-0C00-000001000000}">
      <text>
        <r>
          <rPr>
            <sz val="14"/>
            <color indexed="81"/>
            <rFont val="HGPｺﾞｼｯｸM"/>
            <family val="3"/>
            <charset val="128"/>
          </rPr>
          <t>当初の実施計画どおりに，17時30分または18時30分を超えて預かり保育を実施した月数（実際にこの時間を超えて預かり保育を利用した園児がいた月数）を入力してください。
※年度当初の申請時の</t>
        </r>
        <r>
          <rPr>
            <b/>
            <sz val="14"/>
            <color indexed="10"/>
            <rFont val="HGPｺﾞｼｯｸM"/>
            <family val="3"/>
            <charset val="128"/>
          </rPr>
          <t>実施計画書で，17時30分または18時30分を超えて通常時の預かり保育を実施するとした園のみ対象</t>
        </r>
        <r>
          <rPr>
            <sz val="14"/>
            <color indexed="81"/>
            <rFont val="HGPｺﾞｼｯｸM"/>
            <family val="3"/>
            <charset val="128"/>
          </rPr>
          <t>となります。
実際に超えた月があっても，計画していなかった場合は計上することはできません。
※18:30超に計上した月を17:30超に二重で計上することはできません。
※該当する月がない場合は「0」を入力してください。</t>
        </r>
      </text>
    </comment>
    <comment ref="D30" authorId="0" shapeId="0" xr:uid="{00000000-0006-0000-0C00-000002000000}">
      <text>
        <r>
          <rPr>
            <b/>
            <sz val="11"/>
            <color indexed="81"/>
            <rFont val="ＭＳ Ｐゴシック"/>
            <family val="3"/>
            <charset val="128"/>
          </rPr>
          <t>５ページの（フ）の年間延べ利用児童数が2000人以下の場合は，「又は」の金額が単価になります。</t>
        </r>
      </text>
    </comment>
    <comment ref="F47" authorId="0" shapeId="0" xr:uid="{00000000-0006-0000-0C00-000003000000}">
      <text>
        <r>
          <rPr>
            <sz val="12"/>
            <color indexed="81"/>
            <rFont val="HGPｺﾞｼｯｸM"/>
            <family val="3"/>
            <charset val="128"/>
          </rPr>
          <t>就労支援型施設加算の対象園においては，「13就労支援型施設加算の補助額」のうち，交付申請額に充てきれなかった対象経費も加わります。</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G24" authorId="0" shapeId="0" xr:uid="{00000000-0006-0000-0D00-000001000000}">
      <text>
        <r>
          <rPr>
            <sz val="12"/>
            <color indexed="81"/>
            <rFont val="HGPｺﾞｼｯｸM"/>
            <family val="3"/>
            <charset val="128"/>
          </rPr>
          <t>令和7年４月１日時点で締結している全協定について，受入れ人数の合計を記入してください。</t>
        </r>
      </text>
    </comment>
    <comment ref="B26" authorId="0" shapeId="0" xr:uid="{00000000-0006-0000-0D00-000002000000}">
      <text>
        <r>
          <rPr>
            <sz val="12"/>
            <color indexed="10"/>
            <rFont val="HGPｺﾞｼｯｸM"/>
            <family val="3"/>
            <charset val="128"/>
          </rPr>
          <t>令和7年４月２日～令和8年３月１日の期間に</t>
        </r>
        <r>
          <rPr>
            <sz val="12"/>
            <color indexed="81"/>
            <rFont val="HGPｺﾞｼｯｸM"/>
            <family val="3"/>
            <charset val="128"/>
          </rPr>
          <t>締結（解除）した協定がある場合は，有に☑をし，</t>
        </r>
        <r>
          <rPr>
            <sz val="12"/>
            <color indexed="10"/>
            <rFont val="HGPｺﾞｼｯｸM"/>
            <family val="3"/>
            <charset val="128"/>
          </rPr>
          <t>締結・解除年月日の古い順</t>
        </r>
        <r>
          <rPr>
            <sz val="12"/>
            <color indexed="81"/>
            <rFont val="HGPｺﾞｼｯｸM"/>
            <family val="3"/>
            <charset val="128"/>
          </rPr>
          <t>に下表を入力してください。
新たな締結（解除）がない場合は，無に☑をしてください。</t>
        </r>
      </text>
    </comment>
    <comment ref="F27" authorId="0" shapeId="0" xr:uid="{00000000-0006-0000-0D00-000003000000}">
      <text>
        <r>
          <rPr>
            <sz val="12"/>
            <color indexed="81"/>
            <rFont val="HGPｺﾞｼｯｸM"/>
            <family val="3"/>
            <charset val="128"/>
          </rPr>
          <t>新たに締結（解除）した後の全協定について，</t>
        </r>
        <r>
          <rPr>
            <sz val="12"/>
            <color indexed="10"/>
            <rFont val="HGPｺﾞｼｯｸM"/>
            <family val="3"/>
            <charset val="128"/>
          </rPr>
          <t>受入れ人数の合計</t>
        </r>
        <r>
          <rPr>
            <sz val="12"/>
            <color indexed="81"/>
            <rFont val="HGPｺﾞｼｯｸM"/>
            <family val="3"/>
            <charset val="128"/>
          </rPr>
          <t>を記入してください。
※新たに締結（解除）した協定分の受入れ人数ではありません。</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E5" authorId="0" shapeId="0" xr:uid="{00000000-0006-0000-0E00-000001000000}">
      <text>
        <r>
          <rPr>
            <sz val="12"/>
            <color indexed="81"/>
            <rFont val="HGPｺﾞｼｯｸM"/>
            <family val="3"/>
            <charset val="128"/>
          </rPr>
          <t>預かり保育に専任で従事する職員がいる場合，その職員の年間の人件費総額（複数いる場合は合算額）を入力してください。</t>
        </r>
      </text>
    </comment>
    <comment ref="E6" authorId="0" shapeId="0" xr:uid="{00000000-0006-0000-0E00-000002000000}">
      <text>
        <r>
          <rPr>
            <b/>
            <sz val="12"/>
            <color indexed="81"/>
            <rFont val="ＭＳ Ｐゴシック"/>
            <family val="3"/>
            <charset val="128"/>
          </rPr>
          <t>按分後の金額は自動計算で入力されます。</t>
        </r>
      </text>
    </comment>
    <comment ref="E7" authorId="0" shapeId="0" xr:uid="{00000000-0006-0000-0E00-000003000000}">
      <text>
        <r>
          <rPr>
            <sz val="12"/>
            <color indexed="81"/>
            <rFont val="HGPｺﾞｼｯｸM"/>
            <family val="3"/>
            <charset val="128"/>
          </rPr>
          <t xml:space="preserve">預かり保育に兼任で従事する職員分の年間の人件費総額を入力してください。
</t>
        </r>
        <r>
          <rPr>
            <sz val="12"/>
            <color indexed="10"/>
            <rFont val="HGPｺﾞｼｯｸM"/>
            <family val="3"/>
            <charset val="128"/>
          </rPr>
          <t>※施設型給付を受ける施設（新制度幼稚園及び認定こども園）においては、公定価格で人件費が措置されている職員分を計上することはできません（超勤代・休日給を除く）のでご注意ください。</t>
        </r>
      </text>
    </comment>
    <comment ref="D11" authorId="0" shapeId="0" xr:uid="{00000000-0006-0000-0E00-000004000000}">
      <text>
        <r>
          <rPr>
            <b/>
            <sz val="14"/>
            <color indexed="81"/>
            <rFont val="HGPｺﾞｼｯｸM"/>
            <family val="3"/>
            <charset val="128"/>
          </rPr>
          <t>預かり保育に係る分として特定できないものを計上できます。</t>
        </r>
      </text>
    </comment>
    <comment ref="D17" authorId="0" shapeId="0" xr:uid="{00000000-0006-0000-0E00-000005000000}">
      <text>
        <r>
          <rPr>
            <b/>
            <sz val="14"/>
            <color indexed="81"/>
            <rFont val="HGPｺﾞｼｯｸM"/>
            <family val="3"/>
            <charset val="128"/>
          </rPr>
          <t>預かり保育に係る分として特定できるもののみ計上できます。</t>
        </r>
      </text>
    </comment>
    <comment ref="D27" authorId="0" shapeId="0" xr:uid="{00000000-0006-0000-0E00-000006000000}">
      <text>
        <r>
          <rPr>
            <b/>
            <sz val="14"/>
            <color indexed="81"/>
            <rFont val="HGPｺﾞｼｯｸM"/>
            <family val="3"/>
            <charset val="128"/>
          </rPr>
          <t>預かり保育に係る分として特定できるもののみ計上できます。</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D36" authorId="0" shapeId="0" xr:uid="{00000000-0006-0000-0F00-000001000000}">
      <text>
        <r>
          <rPr>
            <sz val="9"/>
            <color indexed="81"/>
            <rFont val="MS P ゴシック"/>
            <family val="3"/>
            <charset val="128"/>
          </rPr>
          <t>幼稚園の場合は１</t>
        </r>
        <r>
          <rPr>
            <b/>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仙台市</author>
    <author>作成者</author>
  </authors>
  <commentList>
    <comment ref="R1" authorId="0" shapeId="0" xr:uid="{00000000-0006-0000-0100-000001000000}">
      <text>
        <r>
          <rPr>
            <b/>
            <sz val="9"/>
            <color indexed="81"/>
            <rFont val="MS P ゴシック"/>
            <family val="3"/>
            <charset val="128"/>
          </rPr>
          <t>ナンバリングのために記載しております。</t>
        </r>
        <r>
          <rPr>
            <sz val="9"/>
            <color indexed="81"/>
            <rFont val="MS P ゴシック"/>
            <family val="3"/>
            <charset val="128"/>
          </rPr>
          <t xml:space="preserve">
</t>
        </r>
      </text>
    </comment>
    <comment ref="M14" authorId="1" shapeId="0" xr:uid="{00000000-0006-0000-0100-000002000000}">
      <text>
        <r>
          <rPr>
            <b/>
            <sz val="12"/>
            <color indexed="81"/>
            <rFont val="HGPｺﾞｼｯｸM"/>
            <family val="3"/>
            <charset val="128"/>
          </rPr>
          <t>施設コードを入力すると、法人の所在地又は住所が自動で入力されます。
異なる場合は直接入力してください。</t>
        </r>
      </text>
    </comment>
    <comment ref="M16" authorId="0" shapeId="0" xr:uid="{00000000-0006-0000-0100-000003000000}">
      <text>
        <r>
          <rPr>
            <b/>
            <sz val="12"/>
            <color indexed="81"/>
            <rFont val="HGPｺﾞｼｯｸM"/>
            <family val="3"/>
            <charset val="128"/>
          </rPr>
          <t>代表者職名・氏名を直接入力してください。
【例】理事長　青葉　花子</t>
        </r>
      </text>
    </comment>
    <comment ref="L20" authorId="0" shapeId="0" xr:uid="{00000000-0006-0000-0100-000005000000}">
      <text>
        <r>
          <rPr>
            <b/>
            <sz val="12"/>
            <color indexed="81"/>
            <rFont val="HGPｺﾞｼｯｸM"/>
            <family val="3"/>
            <charset val="128"/>
          </rPr>
          <t>交付対象決定時の指令番号を入力してください。</t>
        </r>
      </text>
    </comment>
    <comment ref="J28" authorId="0" shapeId="0" xr:uid="{00000000-0006-0000-0100-000006000000}">
      <text>
        <r>
          <rPr>
            <b/>
            <sz val="12"/>
            <color indexed="81"/>
            <rFont val="HGPｺﾞｼｯｸM"/>
            <family val="3"/>
            <charset val="128"/>
          </rPr>
          <t>空欄のままご提出ください。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仙台市</author>
    <author>作成者</author>
  </authors>
  <commentList>
    <comment ref="R1" authorId="0" shapeId="0" xr:uid="{00000000-0006-0000-0200-000001000000}">
      <text>
        <r>
          <rPr>
            <b/>
            <sz val="9"/>
            <color indexed="81"/>
            <rFont val="MS P ゴシック"/>
            <family val="3"/>
            <charset val="128"/>
          </rPr>
          <t>ナンバリングのために記載しております。</t>
        </r>
        <r>
          <rPr>
            <sz val="9"/>
            <color indexed="81"/>
            <rFont val="MS P ゴシック"/>
            <family val="3"/>
            <charset val="128"/>
          </rPr>
          <t xml:space="preserve">
</t>
        </r>
      </text>
    </comment>
    <comment ref="M14" authorId="1" shapeId="0" xr:uid="{00000000-0006-0000-0200-000002000000}">
      <text>
        <r>
          <rPr>
            <b/>
            <sz val="12"/>
            <color indexed="81"/>
            <rFont val="HGPｺﾞｼｯｸM"/>
            <family val="3"/>
            <charset val="128"/>
          </rPr>
          <t>施設コードを入力すると、法人の所在地又は住所が自動で入力されます。
異なる場合は直接入力してください。</t>
        </r>
      </text>
    </comment>
    <comment ref="M16" authorId="0" shapeId="0" xr:uid="{00000000-0006-0000-0200-000003000000}">
      <text>
        <r>
          <rPr>
            <b/>
            <sz val="12"/>
            <color indexed="81"/>
            <rFont val="HGPｺﾞｼｯｸM"/>
            <family val="3"/>
            <charset val="128"/>
          </rPr>
          <t>代表者職名・氏名を直接入力してください。
【例】　理事長　青葉　花子</t>
        </r>
      </text>
    </comment>
    <comment ref="L20" authorId="0" shapeId="0" xr:uid="{00000000-0006-0000-0200-000005000000}">
      <text>
        <r>
          <rPr>
            <b/>
            <sz val="12"/>
            <color indexed="81"/>
            <rFont val="HGPｺﾞｼｯｸM"/>
            <family val="3"/>
            <charset val="128"/>
          </rPr>
          <t>交付対象決定時の指令番号を入力してください。</t>
        </r>
      </text>
    </comment>
    <comment ref="J28" authorId="0" shapeId="0" xr:uid="{00000000-0006-0000-0200-000006000000}">
      <text>
        <r>
          <rPr>
            <b/>
            <sz val="12"/>
            <color indexed="81"/>
            <rFont val="HGPｺﾞｼｯｸM"/>
            <family val="3"/>
            <charset val="128"/>
          </rPr>
          <t>空欄のままご提出ください。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AV46" authorId="0" shapeId="0" xr:uid="{00000000-0006-0000-0300-000001000000}">
      <text>
        <r>
          <rPr>
            <sz val="12"/>
            <color indexed="81"/>
            <rFont val="HGPｺﾞｼｯｸM"/>
            <family val="3"/>
            <charset val="128"/>
          </rPr>
          <t>指令番号及び日付は未記入のままご提出ください。</t>
        </r>
      </text>
    </comment>
    <comment ref="A61" authorId="0" shapeId="0" xr:uid="{00000000-0006-0000-0300-000002000000}">
      <text>
        <r>
          <rPr>
            <sz val="12"/>
            <color indexed="81"/>
            <rFont val="HGPｺﾞｼｯｸM"/>
            <family val="3"/>
            <charset val="128"/>
          </rPr>
          <t>債権者登録をしている場合に☑（プルダウン選択）を入れ、債権者電話番号下４桁）をご記入ください。</t>
        </r>
      </text>
    </comment>
    <comment ref="AO68" authorId="0" shapeId="0" xr:uid="{00000000-0006-0000-0300-000003000000}">
      <text>
        <r>
          <rPr>
            <sz val="12"/>
            <color indexed="81"/>
            <rFont val="HGPｺﾞｼｯｸM"/>
            <family val="3"/>
            <charset val="128"/>
          </rPr>
          <t>電話番号をご記入ください</t>
        </r>
      </text>
    </comment>
    <comment ref="A73" authorId="0" shapeId="0" xr:uid="{00000000-0006-0000-0300-000004000000}">
      <text>
        <r>
          <rPr>
            <sz val="12"/>
            <color indexed="81"/>
            <rFont val="HGPｺﾞｼｯｸM"/>
            <family val="3"/>
            <charset val="128"/>
          </rPr>
          <t>複数口座を債権者登録している場合に☑（プルダウン選択）を入れ、右欄に口座情報を記入してください。</t>
        </r>
      </text>
    </comment>
    <comment ref="A77" authorId="0" shapeId="0" xr:uid="{00000000-0006-0000-0300-000005000000}">
      <text>
        <r>
          <rPr>
            <sz val="12"/>
            <color indexed="81"/>
            <rFont val="HGPｺﾞｼｯｸM"/>
            <family val="3"/>
            <charset val="128"/>
          </rPr>
          <t>債権者登録をしていない場合に☑（プルダウン選択）を入れ、右欄に口座情報を記入してください。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AV46" authorId="0" shapeId="0" xr:uid="{00000000-0006-0000-0400-000001000000}">
      <text>
        <r>
          <rPr>
            <sz val="12"/>
            <color indexed="81"/>
            <rFont val="HGPｺﾞｼｯｸM"/>
            <family val="3"/>
            <charset val="128"/>
          </rPr>
          <t>指令番号及び日付は未記入のままご提出ください。</t>
        </r>
      </text>
    </comment>
    <comment ref="A61" authorId="0" shapeId="0" xr:uid="{00000000-0006-0000-0400-000002000000}">
      <text>
        <r>
          <rPr>
            <sz val="12"/>
            <color indexed="81"/>
            <rFont val="HGPｺﾞｼｯｸM"/>
            <family val="3"/>
            <charset val="128"/>
          </rPr>
          <t>債権者登録をしている場合に☑（プルダウン選択）を入れ、債権者電話番号下４桁）をご記入ください。</t>
        </r>
      </text>
    </comment>
    <comment ref="AO68" authorId="0" shapeId="0" xr:uid="{00000000-0006-0000-0400-000003000000}">
      <text>
        <r>
          <rPr>
            <sz val="12"/>
            <color indexed="81"/>
            <rFont val="HGPｺﾞｼｯｸM"/>
            <family val="3"/>
            <charset val="128"/>
          </rPr>
          <t>電話番号をご記入ください</t>
        </r>
      </text>
    </comment>
    <comment ref="A73" authorId="0" shapeId="0" xr:uid="{00000000-0006-0000-0400-000004000000}">
      <text>
        <r>
          <rPr>
            <sz val="12"/>
            <color indexed="81"/>
            <rFont val="HGPｺﾞｼｯｸM"/>
            <family val="3"/>
            <charset val="128"/>
          </rPr>
          <t>複数口座を債権者登録している場合に☑（プルダウン選択）を入れ、右欄に口座情報を記入してください。</t>
        </r>
      </text>
    </comment>
    <comment ref="A77" authorId="0" shapeId="0" xr:uid="{00000000-0006-0000-0400-000005000000}">
      <text>
        <r>
          <rPr>
            <sz val="12"/>
            <color indexed="81"/>
            <rFont val="HGPｺﾞｼｯｸM"/>
            <family val="3"/>
            <charset val="128"/>
          </rPr>
          <t>債権者登録をしていない場合に☑（プルダウン選択）を入れ、右欄に口座情報を記入してください。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Z14" authorId="0" shapeId="0" xr:uid="{00000000-0006-0000-0500-000001000000}">
      <text>
        <r>
          <rPr>
            <b/>
            <sz val="9"/>
            <color indexed="81"/>
            <rFont val="ＭＳ Ｐゴシック"/>
            <family val="3"/>
            <charset val="128"/>
          </rPr>
          <t>年間（365日÷7日）週とする。</t>
        </r>
      </text>
    </comment>
    <comment ref="G15" authorId="0" shapeId="0" xr:uid="{00000000-0006-0000-0500-000002000000}">
      <text>
        <r>
          <rPr>
            <sz val="11"/>
            <color indexed="81"/>
            <rFont val="ＭＳ Ｐゴシック"/>
            <family val="3"/>
            <charset val="128"/>
          </rPr>
          <t>2「幼稚園教育時間と預かり保育時間」(5)「休日の預かり保育時間」②「その他の日の場合」を入力すると自動計算されます。</t>
        </r>
      </text>
    </comment>
    <comment ref="K15" authorId="0" shapeId="0" xr:uid="{00000000-0006-0000-0500-000003000000}">
      <text>
        <r>
          <rPr>
            <sz val="11"/>
            <color indexed="81"/>
            <rFont val="ＭＳ Ｐゴシック"/>
            <family val="3"/>
            <charset val="128"/>
          </rPr>
          <t>「秋季休業日」など，休業日の内容を入力してください。</t>
        </r>
      </text>
    </comment>
    <comment ref="AC28" authorId="0" shapeId="0" xr:uid="{00000000-0006-0000-0500-000004000000}">
      <text>
        <r>
          <rPr>
            <b/>
            <sz val="9"/>
            <color indexed="81"/>
            <rFont val="ＭＳ Ｐゴシック"/>
            <family val="3"/>
            <charset val="128"/>
          </rPr>
          <t>1ヶ月は365日÷12月÷7日とする</t>
        </r>
      </text>
    </comment>
    <comment ref="AC45" authorId="0" shapeId="0" xr:uid="{00000000-0006-0000-0500-000005000000}">
      <text>
        <r>
          <rPr>
            <b/>
            <sz val="9"/>
            <color indexed="81"/>
            <rFont val="ＭＳ Ｐゴシック"/>
            <family val="3"/>
            <charset val="128"/>
          </rPr>
          <t>1ヶ月は365日÷12月÷7日とする</t>
        </r>
      </text>
    </comment>
    <comment ref="E60" authorId="0" shapeId="0" xr:uid="{00000000-0006-0000-0500-000006000000}">
      <text>
        <r>
          <rPr>
            <sz val="14"/>
            <color indexed="81"/>
            <rFont val="HGPｺﾞｼｯｸM"/>
            <family val="3"/>
            <charset val="128"/>
          </rPr>
          <t>保育標準時間（</t>
        </r>
        <r>
          <rPr>
            <u/>
            <sz val="14"/>
            <color indexed="81"/>
            <rFont val="HGPｺﾞｼｯｸM"/>
            <family val="3"/>
            <charset val="128"/>
          </rPr>
          <t>延長保育時間を含めない</t>
        </r>
        <r>
          <rPr>
            <sz val="14"/>
            <color indexed="81"/>
            <rFont val="HGPｺﾞｼｯｸM"/>
            <family val="3"/>
            <charset val="128"/>
          </rPr>
          <t>）を入力してください。</t>
        </r>
      </text>
    </comment>
    <comment ref="W60" authorId="0" shapeId="0" xr:uid="{00000000-0006-0000-0500-000007000000}">
      <text>
        <r>
          <rPr>
            <sz val="12"/>
            <color indexed="81"/>
            <rFont val="HGPｺﾞｼｯｸM"/>
            <family val="3"/>
            <charset val="128"/>
          </rPr>
          <t>11時間00分を超えている場合、延長保育の時間が含まれていませんか？ご確認ください。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D2" authorId="0" shapeId="0" xr:uid="{00000000-0006-0000-0600-000001000000}">
      <text>
        <r>
          <rPr>
            <sz val="11"/>
            <color indexed="81"/>
            <rFont val="ＭＳ Ｐゴシック"/>
            <family val="3"/>
            <charset val="128"/>
          </rPr>
          <t>1ページ 「１　預かり保育の実施状況」でチェックを入れると自動入力されます。</t>
        </r>
      </text>
    </comment>
    <comment ref="E6" authorId="0" shapeId="0" xr:uid="{00000000-0006-0000-0600-000002000000}">
      <text>
        <r>
          <rPr>
            <sz val="12"/>
            <color indexed="81"/>
            <rFont val="HGPｺﾞｼｯｸM"/>
            <family val="3"/>
            <charset val="128"/>
          </rPr>
          <t>預かり保育業務以外の業務にも従事している職員は，「兼任」としてください。</t>
        </r>
      </text>
    </comment>
    <comment ref="G26" authorId="0" shapeId="0" xr:uid="{00000000-0006-0000-0600-000004000000}">
      <text>
        <r>
          <rPr>
            <b/>
            <sz val="12"/>
            <color indexed="10"/>
            <rFont val="HGPｺﾞｼｯｸM"/>
            <family val="3"/>
            <charset val="128"/>
          </rPr>
          <t>一時預かり事業（幼稚園型）補助金を受ける施設は，宮城県の「預かり保育に対する補助」の対象となりません。各項目について，「対象となっていない」ことを確認してください。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E3" authorId="0" shapeId="0" xr:uid="{00000000-0006-0000-0700-000001000000}">
      <text>
        <r>
          <rPr>
            <sz val="12"/>
            <color indexed="81"/>
            <rFont val="HGPｺﾞｼｯｸM"/>
            <family val="3"/>
            <charset val="128"/>
          </rPr>
          <t>預かり保育業務以外の業務にも従事している職員は，「兼任」としてください。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D25" authorId="0" shapeId="0" xr:uid="{00000000-0006-0000-0800-000001000000}">
      <text>
        <r>
          <rPr>
            <sz val="9"/>
            <color indexed="81"/>
            <rFont val="HGPｺﾞｼｯｸM"/>
            <family val="3"/>
            <charset val="128"/>
          </rPr>
          <t>預かり保育業務以外の業務にも従事している職員は，「兼任」としてください。</t>
        </r>
      </text>
    </comment>
    <comment ref="J25" authorId="0" shapeId="0" xr:uid="{00000000-0006-0000-0800-000002000000}">
      <text>
        <r>
          <rPr>
            <sz val="10"/>
            <color indexed="81"/>
            <rFont val="HGPｺﾞｼｯｸM"/>
            <family val="3"/>
            <charset val="128"/>
          </rPr>
          <t>例えば、４月～３月まで配置した場合は12月、11月～３月まで配置した場合は５月としてください。</t>
        </r>
      </text>
    </comment>
  </commentList>
</comments>
</file>

<file path=xl/sharedStrings.xml><?xml version="1.0" encoding="utf-8"?>
<sst xmlns="http://schemas.openxmlformats.org/spreadsheetml/2006/main" count="2397" uniqueCount="1221">
  <si>
    <t>宮城県の実施する「預かり保育推進事業」の状況</t>
  </si>
  <si>
    <t>該当する□内にレ印をしてください</t>
  </si>
  <si>
    <t>４月</t>
  </si>
  <si>
    <t>５月</t>
  </si>
  <si>
    <t>６月</t>
  </si>
  <si>
    <t>８月</t>
  </si>
  <si>
    <t>９月</t>
  </si>
  <si>
    <t>１月</t>
  </si>
  <si>
    <t>２月</t>
  </si>
  <si>
    <t>３月</t>
  </si>
  <si>
    <t>計</t>
  </si>
  <si>
    <t>記載上の留意点</t>
  </si>
  <si>
    <t>預かり保育実施日数</t>
  </si>
  <si>
    <t>通常時</t>
  </si>
  <si>
    <t>日</t>
  </si>
  <si>
    <t>休業日</t>
  </si>
  <si>
    <t>預かり保育対象園児数</t>
  </si>
  <si>
    <t>人</t>
  </si>
  <si>
    <t>補助単価</t>
  </si>
  <si>
    <t>(a)</t>
  </si>
  <si>
    <t>(a)×(b)</t>
  </si>
  <si>
    <t>備考</t>
  </si>
  <si>
    <t>①　幼稚園割</t>
  </si>
  <si>
    <t>－</t>
  </si>
  <si>
    <t>円</t>
  </si>
  <si>
    <t>④　休業日割</t>
  </si>
  <si>
    <t>補助額</t>
  </si>
  <si>
    <t>補助対象経費</t>
  </si>
  <si>
    <t>合　　　計</t>
  </si>
  <si>
    <t>分　　　　類</t>
  </si>
  <si>
    <t>経　　費　　名</t>
  </si>
  <si>
    <t>金　　　　額</t>
  </si>
  <si>
    <t>合　　　　計</t>
  </si>
  <si>
    <t>人　件　費</t>
  </si>
  <si>
    <t>人件費（専任職員分）</t>
  </si>
  <si>
    <t>そ　　の　　他　　の　　経　　費</t>
  </si>
  <si>
    <t>一日当り実施時間</t>
  </si>
  <si>
    <t>年間実施日数</t>
  </si>
  <si>
    <t>年間実施時間</t>
  </si>
  <si>
    <t>通常時の預かり保育</t>
  </si>
  <si>
    <t>時間</t>
  </si>
  <si>
    <t>早朝時の預かり保育</t>
  </si>
  <si>
    <t>通常時の預かり保育担当者数</t>
  </si>
  <si>
    <t>曜日</t>
    <rPh sb="0" eb="2">
      <t>ヨウビ</t>
    </rPh>
    <phoneticPr fontId="5"/>
  </si>
  <si>
    <t>月</t>
    <rPh sb="0" eb="1">
      <t>ゲツ</t>
    </rPh>
    <phoneticPr fontId="5"/>
  </si>
  <si>
    <t>午前</t>
    <rPh sb="0" eb="2">
      <t>ゴゼン</t>
    </rPh>
    <phoneticPr fontId="5"/>
  </si>
  <si>
    <t>時</t>
    <rPh sb="0" eb="1">
      <t>ジ</t>
    </rPh>
    <phoneticPr fontId="5"/>
  </si>
  <si>
    <t>分</t>
    <rPh sb="0" eb="1">
      <t>フン</t>
    </rPh>
    <phoneticPr fontId="5"/>
  </si>
  <si>
    <t>年</t>
    <rPh sb="0" eb="1">
      <t>ネン</t>
    </rPh>
    <phoneticPr fontId="5"/>
  </si>
  <si>
    <t>月</t>
    <rPh sb="0" eb="1">
      <t>ガツ</t>
    </rPh>
    <phoneticPr fontId="5"/>
  </si>
  <si>
    <t>日</t>
    <rPh sb="0" eb="1">
      <t>ニチ</t>
    </rPh>
    <phoneticPr fontId="5"/>
  </si>
  <si>
    <t>☐</t>
  </si>
  <si>
    <t>園コード</t>
    <rPh sb="0" eb="1">
      <t>エン</t>
    </rPh>
    <phoneticPr fontId="5"/>
  </si>
  <si>
    <t>日々</t>
    <rPh sb="0" eb="2">
      <t>ヒビ</t>
    </rPh>
    <phoneticPr fontId="5"/>
  </si>
  <si>
    <t>名</t>
    <rPh sb="0" eb="1">
      <t>メイ</t>
    </rPh>
    <phoneticPr fontId="5"/>
  </si>
  <si>
    <t>専任</t>
    <rPh sb="0" eb="1">
      <t>セン</t>
    </rPh>
    <rPh sb="1" eb="2">
      <t>ニン</t>
    </rPh>
    <phoneticPr fontId="5"/>
  </si>
  <si>
    <t>常勤</t>
    <rPh sb="0" eb="2">
      <t>ジョウキン</t>
    </rPh>
    <phoneticPr fontId="5"/>
  </si>
  <si>
    <t>非常勤</t>
    <rPh sb="0" eb="3">
      <t>ヒジョウキン</t>
    </rPh>
    <phoneticPr fontId="5"/>
  </si>
  <si>
    <t>なっている</t>
    <phoneticPr fontId="5"/>
  </si>
  <si>
    <t>なっていない</t>
    <phoneticPr fontId="5"/>
  </si>
  <si>
    <t>加算あり</t>
    <rPh sb="0" eb="2">
      <t>カサン</t>
    </rPh>
    <phoneticPr fontId="5"/>
  </si>
  <si>
    <t>加算なし</t>
    <rPh sb="0" eb="2">
      <t>カサン</t>
    </rPh>
    <phoneticPr fontId="5"/>
  </si>
  <si>
    <t>日</t>
    <rPh sb="0" eb="1">
      <t>ヒ</t>
    </rPh>
    <phoneticPr fontId="5"/>
  </si>
  <si>
    <t>円</t>
    <rPh sb="0" eb="1">
      <t>エン</t>
    </rPh>
    <phoneticPr fontId="5"/>
  </si>
  <si>
    <t>合計</t>
    <rPh sb="0" eb="2">
      <t>ゴウケイ</t>
    </rPh>
    <phoneticPr fontId="5"/>
  </si>
  <si>
    <t>火</t>
    <rPh sb="0" eb="1">
      <t>カ</t>
    </rPh>
    <phoneticPr fontId="5"/>
  </si>
  <si>
    <t>水</t>
  </si>
  <si>
    <t>木</t>
  </si>
  <si>
    <t>土</t>
  </si>
  <si>
    <t>始日</t>
    <rPh sb="0" eb="1">
      <t>ハジ</t>
    </rPh>
    <rPh sb="1" eb="2">
      <t>ヒ</t>
    </rPh>
    <phoneticPr fontId="5"/>
  </si>
  <si>
    <t>終日</t>
    <rPh sb="0" eb="1">
      <t>オ</t>
    </rPh>
    <rPh sb="1" eb="2">
      <t>ヒ</t>
    </rPh>
    <phoneticPr fontId="5"/>
  </si>
  <si>
    <t>日数</t>
    <rPh sb="0" eb="2">
      <t>ニッスウ</t>
    </rPh>
    <phoneticPr fontId="5"/>
  </si>
  <si>
    <t>隔週</t>
    <rPh sb="0" eb="2">
      <t>カクシュウ</t>
    </rPh>
    <phoneticPr fontId="5"/>
  </si>
  <si>
    <t>毎週</t>
    <rPh sb="0" eb="2">
      <t>マイシュウ</t>
    </rPh>
    <phoneticPr fontId="5"/>
  </si>
  <si>
    <t>土曜日</t>
    <rPh sb="0" eb="3">
      <t>ドヨウビ</t>
    </rPh>
    <phoneticPr fontId="5"/>
  </si>
  <si>
    <t>計</t>
    <rPh sb="0" eb="1">
      <t>ケイ</t>
    </rPh>
    <phoneticPr fontId="5"/>
  </si>
  <si>
    <t>日（年間）</t>
    <rPh sb="0" eb="1">
      <t>ヒ</t>
    </rPh>
    <rPh sb="2" eb="4">
      <t>ネンカン</t>
    </rPh>
    <phoneticPr fontId="5"/>
  </si>
  <si>
    <t>実施頻度</t>
    <rPh sb="0" eb="2">
      <t>ジッシ</t>
    </rPh>
    <rPh sb="2" eb="4">
      <t>ヒンド</t>
    </rPh>
    <phoneticPr fontId="5"/>
  </si>
  <si>
    <t>土曜日の場合</t>
    <rPh sb="0" eb="3">
      <t>ドヨウビ</t>
    </rPh>
    <rPh sb="4" eb="6">
      <t>バアイ</t>
    </rPh>
    <phoneticPr fontId="5"/>
  </si>
  <si>
    <t>（３）通常時の預かり終了時間（分換算）</t>
    <rPh sb="3" eb="5">
      <t>ツウジョウ</t>
    </rPh>
    <rPh sb="5" eb="6">
      <t>ジ</t>
    </rPh>
    <rPh sb="7" eb="8">
      <t>アズ</t>
    </rPh>
    <rPh sb="10" eb="12">
      <t>シュウリョウ</t>
    </rPh>
    <rPh sb="12" eb="14">
      <t>ジカン</t>
    </rPh>
    <rPh sb="15" eb="16">
      <t>フン</t>
    </rPh>
    <rPh sb="16" eb="18">
      <t>カンサン</t>
    </rPh>
    <phoneticPr fontId="5"/>
  </si>
  <si>
    <t>（最遅）</t>
    <rPh sb="1" eb="2">
      <t>サイ</t>
    </rPh>
    <rPh sb="2" eb="3">
      <t>オソ</t>
    </rPh>
    <phoneticPr fontId="5"/>
  </si>
  <si>
    <t>→（時間換算）</t>
    <rPh sb="2" eb="4">
      <t>ジカン</t>
    </rPh>
    <rPh sb="4" eb="6">
      <t>カンサン</t>
    </rPh>
    <phoneticPr fontId="5"/>
  </si>
  <si>
    <t>年間</t>
    <rPh sb="0" eb="2">
      <t>ネンカン</t>
    </rPh>
    <phoneticPr fontId="5"/>
  </si>
  <si>
    <t>（物件費あん分不要な場合）</t>
    <rPh sb="1" eb="3">
      <t>ブッケン</t>
    </rPh>
    <rPh sb="3" eb="4">
      <t>ヒ</t>
    </rPh>
    <rPh sb="6" eb="7">
      <t>ブン</t>
    </rPh>
    <rPh sb="7" eb="9">
      <t>フヨウ</t>
    </rPh>
    <rPh sb="10" eb="12">
      <t>バアイ</t>
    </rPh>
    <phoneticPr fontId="5"/>
  </si>
  <si>
    <t>日</t>
    <phoneticPr fontId="5"/>
  </si>
  <si>
    <t>合　　　計</t>
    <rPh sb="0" eb="1">
      <t>ゴウ</t>
    </rPh>
    <rPh sb="4" eb="5">
      <t>ケイ</t>
    </rPh>
    <phoneticPr fontId="5"/>
  </si>
  <si>
    <t>日</t>
    <phoneticPr fontId="5"/>
  </si>
  <si>
    <r>
      <t>第</t>
    </r>
    <r>
      <rPr>
        <sz val="12"/>
        <rFont val="Century"/>
        <family val="1"/>
      </rPr>
      <t>1</t>
    </r>
    <rPh sb="0" eb="1">
      <t>ダイ</t>
    </rPh>
    <phoneticPr fontId="5"/>
  </si>
  <si>
    <t>☑</t>
    <phoneticPr fontId="5"/>
  </si>
  <si>
    <r>
      <t>第</t>
    </r>
    <r>
      <rPr>
        <sz val="12"/>
        <rFont val="Century"/>
        <family val="1"/>
      </rPr>
      <t>3</t>
    </r>
    <rPh sb="0" eb="1">
      <t>ダイ</t>
    </rPh>
    <phoneticPr fontId="5"/>
  </si>
  <si>
    <t>金</t>
    <phoneticPr fontId="5"/>
  </si>
  <si>
    <r>
      <t>第</t>
    </r>
    <r>
      <rPr>
        <sz val="12"/>
        <rFont val="Century"/>
        <family val="1"/>
      </rPr>
      <t>4</t>
    </r>
    <rPh sb="0" eb="1">
      <t>ダイ</t>
    </rPh>
    <phoneticPr fontId="5"/>
  </si>
  <si>
    <r>
      <t>第</t>
    </r>
    <r>
      <rPr>
        <sz val="12"/>
        <rFont val="Century"/>
        <family val="1"/>
      </rPr>
      <t>5</t>
    </r>
    <rPh sb="0" eb="1">
      <t>ダイ</t>
    </rPh>
    <phoneticPr fontId="5"/>
  </si>
  <si>
    <t>①夏季休業日</t>
    <phoneticPr fontId="5"/>
  </si>
  <si>
    <t>～</t>
    <phoneticPr fontId="5"/>
  </si>
  <si>
    <t>①</t>
    <phoneticPr fontId="5"/>
  </si>
  <si>
    <t>②冬季休業日</t>
    <phoneticPr fontId="5"/>
  </si>
  <si>
    <t>②</t>
    <phoneticPr fontId="5"/>
  </si>
  <si>
    <t>③春季休業日</t>
    <phoneticPr fontId="5"/>
  </si>
  <si>
    <t>③</t>
    <phoneticPr fontId="5"/>
  </si>
  <si>
    <t>④</t>
    <phoneticPr fontId="5"/>
  </si>
  <si>
    <t>・・・</t>
    <phoneticPr fontId="5"/>
  </si>
  <si>
    <t>(</t>
    <phoneticPr fontId="5"/>
  </si>
  <si>
    <t>)</t>
    <phoneticPr fontId="5"/>
  </si>
  <si>
    <r>
      <t>→（</t>
    </r>
    <r>
      <rPr>
        <sz val="12"/>
        <rFont val="Century"/>
        <family val="1"/>
      </rPr>
      <t>×</t>
    </r>
    <r>
      <rPr>
        <sz val="12"/>
        <rFont val="HGPｺﾞｼｯｸM"/>
        <family val="3"/>
        <charset val="128"/>
      </rPr>
      <t>倍率）</t>
    </r>
    <rPh sb="3" eb="5">
      <t>バイリツ</t>
    </rPh>
    <phoneticPr fontId="5"/>
  </si>
  <si>
    <r>
      <t>→（</t>
    </r>
    <r>
      <rPr>
        <sz val="12"/>
        <rFont val="Century"/>
        <family val="1"/>
      </rPr>
      <t>×</t>
    </r>
    <r>
      <rPr>
        <sz val="12"/>
        <rFont val="HGPｺﾞｼｯｸM"/>
        <family val="3"/>
        <charset val="128"/>
      </rPr>
      <t>分間）</t>
    </r>
    <rPh sb="3" eb="5">
      <t>フンカン</t>
    </rPh>
    <phoneticPr fontId="5"/>
  </si>
  <si>
    <r>
      <t>→（１日当りの平均時間）小数点第</t>
    </r>
    <r>
      <rPr>
        <sz val="12"/>
        <rFont val="Century"/>
        <family val="1"/>
      </rPr>
      <t>3</t>
    </r>
    <r>
      <rPr>
        <sz val="12"/>
        <rFont val="HGPｺﾞｼｯｸM"/>
        <family val="3"/>
        <charset val="128"/>
      </rPr>
      <t>位を四捨五入</t>
    </r>
    <rPh sb="3" eb="4">
      <t>ニチ</t>
    </rPh>
    <rPh sb="4" eb="5">
      <t>アタ</t>
    </rPh>
    <rPh sb="7" eb="9">
      <t>ヘイキン</t>
    </rPh>
    <rPh sb="9" eb="11">
      <t>ジカン</t>
    </rPh>
    <rPh sb="12" eb="15">
      <t>ショウスウテン</t>
    </rPh>
    <rPh sb="15" eb="16">
      <t>ダイ</t>
    </rPh>
    <rPh sb="17" eb="18">
      <t>イ</t>
    </rPh>
    <rPh sb="19" eb="23">
      <t>シシャゴニュウ</t>
    </rPh>
    <phoneticPr fontId="5"/>
  </si>
  <si>
    <t>～</t>
    <phoneticPr fontId="5"/>
  </si>
  <si>
    <t>～</t>
    <phoneticPr fontId="5"/>
  </si>
  <si>
    <t>②</t>
    <phoneticPr fontId="5"/>
  </si>
  <si>
    <t>①</t>
    <phoneticPr fontId="5"/>
  </si>
  <si>
    <t>③</t>
    <phoneticPr fontId="5"/>
  </si>
  <si>
    <t>④</t>
    <phoneticPr fontId="5"/>
  </si>
  <si>
    <t>夏季休業日の場合</t>
    <phoneticPr fontId="5"/>
  </si>
  <si>
    <r>
      <t>→（</t>
    </r>
    <r>
      <rPr>
        <sz val="12"/>
        <rFont val="Century"/>
        <family val="1"/>
      </rPr>
      <t>×</t>
    </r>
    <r>
      <rPr>
        <sz val="12"/>
        <rFont val="HGPｺﾞｼｯｸM"/>
        <family val="3"/>
        <charset val="128"/>
      </rPr>
      <t>日数）</t>
    </r>
    <rPh sb="3" eb="5">
      <t>ニッスウ</t>
    </rPh>
    <phoneticPr fontId="5"/>
  </si>
  <si>
    <r>
      <t>→（休業日全体の</t>
    </r>
    <r>
      <rPr>
        <sz val="12"/>
        <rFont val="Century"/>
        <family val="1"/>
      </rPr>
      <t>1</t>
    </r>
    <r>
      <rPr>
        <sz val="12"/>
        <rFont val="HGPｺﾞｼｯｸM"/>
        <family val="3"/>
        <charset val="128"/>
      </rPr>
      <t>日当りの平均時間）小数点第</t>
    </r>
    <r>
      <rPr>
        <sz val="12"/>
        <rFont val="Century"/>
        <family val="1"/>
      </rPr>
      <t>3</t>
    </r>
    <r>
      <rPr>
        <sz val="12"/>
        <rFont val="HGPｺﾞｼｯｸM"/>
        <family val="3"/>
        <charset val="128"/>
      </rPr>
      <t>位を四捨五入</t>
    </r>
    <rPh sb="2" eb="5">
      <t>キュウギョウビ</t>
    </rPh>
    <rPh sb="5" eb="7">
      <t>ゼンタイ</t>
    </rPh>
    <rPh sb="9" eb="10">
      <t>ニチ</t>
    </rPh>
    <rPh sb="10" eb="11">
      <t>アタ</t>
    </rPh>
    <rPh sb="13" eb="15">
      <t>ヘイキン</t>
    </rPh>
    <rPh sb="15" eb="17">
      <t>ジカン</t>
    </rPh>
    <rPh sb="18" eb="21">
      <t>ショウスウテン</t>
    </rPh>
    <rPh sb="21" eb="22">
      <t>ダイ</t>
    </rPh>
    <rPh sb="23" eb="24">
      <t>イ</t>
    </rPh>
    <rPh sb="25" eb="29">
      <t>シシャゴニュウ</t>
    </rPh>
    <phoneticPr fontId="5"/>
  </si>
  <si>
    <t>冬季休業日の場合</t>
    <phoneticPr fontId="5"/>
  </si>
  <si>
    <t>春季休業日の場合</t>
    <phoneticPr fontId="5"/>
  </si>
  <si>
    <t>その他の日の場合</t>
    <phoneticPr fontId="5"/>
  </si>
  <si>
    <t>預かり保育担当者数</t>
    <phoneticPr fontId="5"/>
  </si>
  <si>
    <r>
      <t>担</t>
    </r>
    <r>
      <rPr>
        <sz val="12"/>
        <rFont val="Century"/>
        <family val="1"/>
      </rPr>
      <t xml:space="preserve">  </t>
    </r>
    <r>
      <rPr>
        <sz val="12"/>
        <rFont val="HGPｺﾞｼｯｸM"/>
        <family val="3"/>
        <charset val="128"/>
      </rPr>
      <t>当</t>
    </r>
    <r>
      <rPr>
        <sz val="12"/>
        <rFont val="Century"/>
        <family val="1"/>
      </rPr>
      <t xml:space="preserve">  </t>
    </r>
    <r>
      <rPr>
        <sz val="12"/>
        <rFont val="HGPｺﾞｼｯｸM"/>
        <family val="3"/>
        <charset val="128"/>
      </rPr>
      <t>者</t>
    </r>
    <r>
      <rPr>
        <sz val="12"/>
        <rFont val="Century"/>
        <family val="1"/>
      </rPr>
      <t xml:space="preserve">  </t>
    </r>
    <r>
      <rPr>
        <sz val="12"/>
        <rFont val="HGPｺﾞｼｯｸM"/>
        <family val="3"/>
        <charset val="128"/>
      </rPr>
      <t>氏</t>
    </r>
    <r>
      <rPr>
        <sz val="12"/>
        <rFont val="Century"/>
        <family val="1"/>
      </rPr>
      <t xml:space="preserve">  </t>
    </r>
    <r>
      <rPr>
        <sz val="12"/>
        <rFont val="HGPｺﾞｼｯｸM"/>
        <family val="3"/>
        <charset val="128"/>
      </rPr>
      <t>名</t>
    </r>
  </si>
  <si>
    <t>☑</t>
    <phoneticPr fontId="5"/>
  </si>
  <si>
    <t>なっている</t>
    <phoneticPr fontId="5"/>
  </si>
  <si>
    <t>なっていない</t>
    <phoneticPr fontId="5"/>
  </si>
  <si>
    <r>
      <t>10</t>
    </r>
    <r>
      <rPr>
        <sz val="14"/>
        <rFont val="HGPｺﾞｼｯｸM"/>
        <family val="3"/>
        <charset val="128"/>
      </rPr>
      <t>月</t>
    </r>
  </si>
  <si>
    <r>
      <t>11</t>
    </r>
    <r>
      <rPr>
        <sz val="14"/>
        <rFont val="HGPｺﾞｼｯｸM"/>
        <family val="3"/>
        <charset val="128"/>
      </rPr>
      <t>月</t>
    </r>
  </si>
  <si>
    <r>
      <t>12</t>
    </r>
    <r>
      <rPr>
        <sz val="14"/>
        <rFont val="HGPｺﾞｼｯｸM"/>
        <family val="3"/>
        <charset val="128"/>
      </rPr>
      <t>月</t>
    </r>
  </si>
  <si>
    <r>
      <t>(</t>
    </r>
    <r>
      <rPr>
        <sz val="12"/>
        <rFont val="HGPｺﾞｼｯｸM"/>
        <family val="3"/>
        <charset val="128"/>
      </rPr>
      <t>ウ</t>
    </r>
    <r>
      <rPr>
        <sz val="12"/>
        <rFont val="Century"/>
        <family val="1"/>
      </rPr>
      <t>)</t>
    </r>
    <phoneticPr fontId="5"/>
  </si>
  <si>
    <t>日</t>
    <phoneticPr fontId="5"/>
  </si>
  <si>
    <t>日</t>
    <phoneticPr fontId="5"/>
  </si>
  <si>
    <t>早朝時</t>
    <phoneticPr fontId="5"/>
  </si>
  <si>
    <r>
      <t>(</t>
    </r>
    <r>
      <rPr>
        <sz val="12"/>
        <rFont val="HGPｺﾞｼｯｸM"/>
        <family val="3"/>
        <charset val="128"/>
      </rPr>
      <t>イ</t>
    </r>
    <r>
      <rPr>
        <sz val="12"/>
        <rFont val="Century"/>
        <family val="1"/>
      </rPr>
      <t>)</t>
    </r>
  </si>
  <si>
    <t>日</t>
    <phoneticPr fontId="5"/>
  </si>
  <si>
    <t>＝</t>
    <phoneticPr fontId="5"/>
  </si>
  <si>
    <t>教育研究経費
（図書やビデオ代・研修会費など）</t>
    <phoneticPr fontId="5"/>
  </si>
  <si>
    <t>管理経費
（光熱水費など）</t>
    <phoneticPr fontId="5"/>
  </si>
  <si>
    <r>
      <t>(</t>
    </r>
    <r>
      <rPr>
        <sz val="10"/>
        <rFont val="HGPｺﾞｼｯｸM"/>
        <family val="3"/>
        <charset val="128"/>
      </rPr>
      <t>小数点第</t>
    </r>
    <r>
      <rPr>
        <sz val="10"/>
        <rFont val="Century"/>
        <family val="1"/>
      </rPr>
      <t>4</t>
    </r>
    <r>
      <rPr>
        <sz val="10"/>
        <rFont val="HGPｺﾞｼｯｸM"/>
        <family val="3"/>
        <charset val="128"/>
      </rPr>
      <t>位切上げ）</t>
    </r>
  </si>
  <si>
    <t>×</t>
    <phoneticPr fontId="5"/>
  </si>
  <si>
    <r>
      <t xml:space="preserve"> (</t>
    </r>
    <r>
      <rPr>
        <sz val="12"/>
        <rFont val="HGPｺﾞｼｯｸM"/>
        <family val="3"/>
        <charset val="128"/>
      </rPr>
      <t>小数点第４位切上げ</t>
    </r>
    <r>
      <rPr>
        <sz val="12"/>
        <rFont val="Century"/>
        <family val="1"/>
      </rPr>
      <t>)</t>
    </r>
    <phoneticPr fontId="5"/>
  </si>
  <si>
    <t>土</t>
    <rPh sb="0" eb="1">
      <t>ツチ</t>
    </rPh>
    <phoneticPr fontId="5"/>
  </si>
  <si>
    <t>施設名称</t>
    <rPh sb="0" eb="2">
      <t>シセツ</t>
    </rPh>
    <rPh sb="2" eb="4">
      <t>メイショウ</t>
    </rPh>
    <phoneticPr fontId="5"/>
  </si>
  <si>
    <t>７月</t>
    <phoneticPr fontId="5"/>
  </si>
  <si>
    <t>免許・資格</t>
    <rPh sb="0" eb="2">
      <t>メンキョ</t>
    </rPh>
    <rPh sb="3" eb="5">
      <t>シカク</t>
    </rPh>
    <phoneticPr fontId="5"/>
  </si>
  <si>
    <t>②　宮城県の「通常の預かり保育」のうち，「１日の平均預かり保育時間が5時間以上」の加算措置の適用の有無</t>
    <rPh sb="7" eb="9">
      <t>ツウジョウ</t>
    </rPh>
    <rPh sb="10" eb="11">
      <t>アズ</t>
    </rPh>
    <rPh sb="13" eb="15">
      <t>ホイク</t>
    </rPh>
    <rPh sb="22" eb="23">
      <t>ニチ</t>
    </rPh>
    <rPh sb="24" eb="26">
      <t>ヘイキン</t>
    </rPh>
    <rPh sb="26" eb="27">
      <t>アズ</t>
    </rPh>
    <rPh sb="29" eb="31">
      <t>ホイク</t>
    </rPh>
    <rPh sb="31" eb="33">
      <t>ジカン</t>
    </rPh>
    <rPh sb="35" eb="39">
      <t>ジカンイジョウ</t>
    </rPh>
    <phoneticPr fontId="5"/>
  </si>
  <si>
    <t>無</t>
    <rPh sb="0" eb="1">
      <t>ム</t>
    </rPh>
    <phoneticPr fontId="5"/>
  </si>
  <si>
    <t>常勤職員･
非常勤の別</t>
    <rPh sb="2" eb="4">
      <t>ショクイン</t>
    </rPh>
    <phoneticPr fontId="5"/>
  </si>
  <si>
    <r>
      <t>１　預かり保育の実施状況　</t>
    </r>
    <r>
      <rPr>
        <b/>
        <sz val="11"/>
        <rFont val="HGPｺﾞｼｯｸM"/>
        <family val="3"/>
        <charset val="128"/>
      </rPr>
      <t>（実施しているものについて，該当する□にチェック（レ印）を入れてください。）</t>
    </r>
    <rPh sb="10" eb="12">
      <t>ジョウキョウ</t>
    </rPh>
    <rPh sb="14" eb="16">
      <t>ジッシ</t>
    </rPh>
    <rPh sb="27" eb="29">
      <t>ガイトウ</t>
    </rPh>
    <rPh sb="42" eb="43">
      <t>イ</t>
    </rPh>
    <phoneticPr fontId="5"/>
  </si>
  <si>
    <r>
      <t>２　幼稚園教育時間と預かり保育時間　</t>
    </r>
    <r>
      <rPr>
        <b/>
        <sz val="11"/>
        <rFont val="HGPｺﾞｼｯｸM"/>
        <family val="3"/>
        <charset val="128"/>
      </rPr>
      <t>（預かり保育時間は，上記１でチェックしたものについて，その実施状況を記入してください。）</t>
    </r>
    <rPh sb="2" eb="5">
      <t>ヨウチエン</t>
    </rPh>
    <rPh sb="5" eb="7">
      <t>キョウイク</t>
    </rPh>
    <rPh sb="7" eb="9">
      <t>ジカン</t>
    </rPh>
    <rPh sb="10" eb="11">
      <t>アズ</t>
    </rPh>
    <rPh sb="13" eb="15">
      <t>ホイク</t>
    </rPh>
    <rPh sb="19" eb="20">
      <t>アズ</t>
    </rPh>
    <rPh sb="22" eb="24">
      <t>ホイク</t>
    </rPh>
    <rPh sb="24" eb="26">
      <t>ジカン</t>
    </rPh>
    <rPh sb="28" eb="30">
      <t>ジョウキ</t>
    </rPh>
    <rPh sb="47" eb="49">
      <t>ジッシ</t>
    </rPh>
    <rPh sb="49" eb="51">
      <t>ジョウキョウ</t>
    </rPh>
    <rPh sb="52" eb="54">
      <t>キニュウ</t>
    </rPh>
    <phoneticPr fontId="5"/>
  </si>
  <si>
    <r>
      <t>(</t>
    </r>
    <r>
      <rPr>
        <sz val="12"/>
        <rFont val="HGPｺﾞｼｯｸM"/>
        <family val="3"/>
        <charset val="128"/>
      </rPr>
      <t>２</t>
    </r>
    <r>
      <rPr>
        <sz val="12"/>
        <rFont val="Century"/>
        <family val="1"/>
      </rPr>
      <t>)</t>
    </r>
    <r>
      <rPr>
        <sz val="12"/>
        <rFont val="HGPｺﾞｼｯｸM"/>
        <family val="3"/>
        <charset val="128"/>
      </rPr>
      <t>　通常時の預かり保育時間</t>
    </r>
    <phoneticPr fontId="5"/>
  </si>
  <si>
    <t>～</t>
    <phoneticPr fontId="5"/>
  </si>
  <si>
    <t>～</t>
    <phoneticPr fontId="5"/>
  </si>
  <si>
    <t>～</t>
    <phoneticPr fontId="5"/>
  </si>
  <si>
    <t>～</t>
    <phoneticPr fontId="5"/>
  </si>
  <si>
    <t>～</t>
    <phoneticPr fontId="5"/>
  </si>
  <si>
    <t>夏休み中
休業日預かり
実施日数</t>
    <rPh sb="12" eb="14">
      <t>ジッシ</t>
    </rPh>
    <rPh sb="14" eb="16">
      <t>ニッスウ</t>
    </rPh>
    <phoneticPr fontId="5"/>
  </si>
  <si>
    <t>夏休み中以外
休業日預かり
実施日数</t>
    <rPh sb="0" eb="2">
      <t>ナツヤス</t>
    </rPh>
    <rPh sb="3" eb="4">
      <t>チュウ</t>
    </rPh>
    <rPh sb="7" eb="10">
      <t>キュウギョウビ</t>
    </rPh>
    <rPh sb="10" eb="11">
      <t>アズ</t>
    </rPh>
    <rPh sb="14" eb="16">
      <t>ジッシ</t>
    </rPh>
    <rPh sb="16" eb="18">
      <t>ニッスウ</t>
    </rPh>
    <phoneticPr fontId="5"/>
  </si>
  <si>
    <t>（物件費あん分が必要な場合）</t>
    <rPh sb="1" eb="3">
      <t>ブッケン</t>
    </rPh>
    <rPh sb="3" eb="4">
      <t>ヒ</t>
    </rPh>
    <rPh sb="6" eb="7">
      <t>ブン</t>
    </rPh>
    <rPh sb="8" eb="10">
      <t>ヒツヨウ</t>
    </rPh>
    <rPh sb="11" eb="13">
      <t>バアイ</t>
    </rPh>
    <phoneticPr fontId="5"/>
  </si>
  <si>
    <t>物件費
（教材費・印刷製本費・通信費など）</t>
    <phoneticPr fontId="5"/>
  </si>
  <si>
    <t>円</t>
    <phoneticPr fontId="5"/>
  </si>
  <si>
    <t>日</t>
    <phoneticPr fontId="5"/>
  </si>
  <si>
    <t>時間延長実施月数</t>
    <phoneticPr fontId="5"/>
  </si>
  <si>
    <t>早朝時</t>
    <rPh sb="0" eb="2">
      <t>ソウチョウ</t>
    </rPh>
    <rPh sb="2" eb="3">
      <t>ジ</t>
    </rPh>
    <phoneticPr fontId="5"/>
  </si>
  <si>
    <t>通常時</t>
    <rPh sb="0" eb="2">
      <t>ツウジョウ</t>
    </rPh>
    <phoneticPr fontId="5"/>
  </si>
  <si>
    <t>備　　考</t>
    <phoneticPr fontId="5"/>
  </si>
  <si>
    <r>
      <t>（注）</t>
    </r>
    <r>
      <rPr>
        <b/>
        <sz val="12"/>
        <rFont val="HGPｺﾞｼｯｸM"/>
        <family val="3"/>
        <charset val="128"/>
      </rPr>
      <t>添付書類として，必ず領収書等の写しを提出してください</t>
    </r>
    <r>
      <rPr>
        <b/>
        <sz val="13"/>
        <color indexed="10"/>
        <rFont val="HGPｺﾞｼｯｸM"/>
        <family val="3"/>
        <charset val="128"/>
      </rPr>
      <t>（</t>
    </r>
    <r>
      <rPr>
        <b/>
        <u/>
        <sz val="13"/>
        <color indexed="10"/>
        <rFont val="HGPｺﾞｼｯｸM"/>
        <family val="3"/>
        <charset val="128"/>
      </rPr>
      <t>請求書は不可</t>
    </r>
    <r>
      <rPr>
        <b/>
        <sz val="13"/>
        <color indexed="10"/>
        <rFont val="HGPｺﾞｼｯｸM"/>
        <family val="3"/>
        <charset val="128"/>
      </rPr>
      <t>）</t>
    </r>
    <r>
      <rPr>
        <b/>
        <sz val="12"/>
        <rFont val="HGPｺﾞｼｯｸM"/>
        <family val="3"/>
        <charset val="128"/>
      </rPr>
      <t>。</t>
    </r>
    <rPh sb="11" eb="12">
      <t>カナラ</t>
    </rPh>
    <rPh sb="30" eb="33">
      <t>セイキュウショ</t>
    </rPh>
    <rPh sb="34" eb="36">
      <t>フカ</t>
    </rPh>
    <phoneticPr fontId="5"/>
  </si>
  <si>
    <t>備　　考</t>
    <phoneticPr fontId="5"/>
  </si>
  <si>
    <t>通常時預かり保育実施日数（上表１段目の太枠囲い欄）</t>
    <rPh sb="13" eb="14">
      <t>ウエ</t>
    </rPh>
    <rPh sb="14" eb="15">
      <t>ヒョウ</t>
    </rPh>
    <rPh sb="16" eb="18">
      <t>ダンメ</t>
    </rPh>
    <rPh sb="19" eb="21">
      <t>フトワク</t>
    </rPh>
    <rPh sb="21" eb="22">
      <t>カコ</t>
    </rPh>
    <rPh sb="23" eb="24">
      <t>ラン</t>
    </rPh>
    <phoneticPr fontId="5"/>
  </si>
  <si>
    <r>
      <t>(</t>
    </r>
    <r>
      <rPr>
        <sz val="12"/>
        <rFont val="HGPｺﾞｼｯｸM"/>
        <family val="3"/>
        <charset val="128"/>
      </rPr>
      <t>１</t>
    </r>
    <r>
      <rPr>
        <sz val="12"/>
        <rFont val="Century"/>
        <family val="1"/>
      </rPr>
      <t>)</t>
    </r>
    <r>
      <rPr>
        <sz val="12"/>
        <rFont val="HGPｺﾞｼｯｸM"/>
        <family val="3"/>
        <charset val="128"/>
      </rPr>
      <t>通常時（</t>
    </r>
    <r>
      <rPr>
        <u/>
        <sz val="12"/>
        <rFont val="HGPｺﾞｼｯｸM"/>
        <family val="3"/>
        <charset val="128"/>
      </rPr>
      <t>教育時間･行事の終了後</t>
    </r>
    <r>
      <rPr>
        <sz val="12"/>
        <rFont val="HGPｺﾞｼｯｸM"/>
        <family val="3"/>
        <charset val="128"/>
      </rPr>
      <t>）に実施</t>
    </r>
    <rPh sb="9" eb="11">
      <t>ジカン</t>
    </rPh>
    <rPh sb="12" eb="14">
      <t>ギョウジ</t>
    </rPh>
    <phoneticPr fontId="5"/>
  </si>
  <si>
    <r>
      <t>(</t>
    </r>
    <r>
      <rPr>
        <sz val="12"/>
        <rFont val="HGPｺﾞｼｯｸM"/>
        <family val="3"/>
        <charset val="128"/>
      </rPr>
      <t>２</t>
    </r>
    <r>
      <rPr>
        <sz val="12"/>
        <rFont val="Century"/>
        <family val="1"/>
      </rPr>
      <t>)</t>
    </r>
    <r>
      <rPr>
        <sz val="12"/>
        <rFont val="HGPｺﾞｼｯｸM"/>
        <family val="3"/>
        <charset val="128"/>
      </rPr>
      <t>早朝時（教育時間･行事の開始前</t>
    </r>
    <r>
      <rPr>
        <u/>
        <sz val="12"/>
        <rFont val="HGPｺﾞｼｯｸM"/>
        <family val="3"/>
        <charset val="128"/>
      </rPr>
      <t>午前８時以前</t>
    </r>
    <r>
      <rPr>
        <sz val="12"/>
        <rFont val="HGPｺﾞｼｯｸM"/>
        <family val="3"/>
        <charset val="128"/>
      </rPr>
      <t>）に実施</t>
    </r>
    <phoneticPr fontId="5"/>
  </si>
  <si>
    <r>
      <t>(</t>
    </r>
    <r>
      <rPr>
        <sz val="12"/>
        <rFont val="HGPｺﾞｼｯｸM"/>
        <family val="3"/>
        <charset val="128"/>
      </rPr>
      <t>１</t>
    </r>
    <r>
      <rPr>
        <sz val="12"/>
        <rFont val="Century"/>
        <family val="1"/>
      </rPr>
      <t>)</t>
    </r>
    <r>
      <rPr>
        <sz val="12"/>
        <rFont val="HGPｺﾞｼｯｸM"/>
        <family val="3"/>
        <charset val="128"/>
      </rPr>
      <t>　教育課程に係る教育時間</t>
    </r>
    <phoneticPr fontId="5"/>
  </si>
  <si>
    <r>
      <t xml:space="preserve">教育日数
</t>
    </r>
    <r>
      <rPr>
        <sz val="12"/>
        <rFont val="Century"/>
        <family val="1"/>
      </rPr>
      <t>(</t>
    </r>
    <r>
      <rPr>
        <sz val="12"/>
        <rFont val="HGPｺﾞｼｯｸM"/>
        <family val="3"/>
        <charset val="128"/>
      </rPr>
      <t>教育課程に係る教育･行事日数）</t>
    </r>
    <rPh sb="0" eb="2">
      <t>キョウイク</t>
    </rPh>
    <rPh sb="2" eb="3">
      <t>ビ</t>
    </rPh>
    <rPh sb="3" eb="4">
      <t>スウ</t>
    </rPh>
    <rPh sb="6" eb="8">
      <t>キョウイク</t>
    </rPh>
    <rPh sb="8" eb="10">
      <t>カテイ</t>
    </rPh>
    <rPh sb="11" eb="12">
      <t>カカワ</t>
    </rPh>
    <rPh sb="13" eb="15">
      <t>キョウイク</t>
    </rPh>
    <rPh sb="16" eb="18">
      <t>ギョウジ</t>
    </rPh>
    <rPh sb="18" eb="20">
      <t>ニッスウ</t>
    </rPh>
    <phoneticPr fontId="5"/>
  </si>
  <si>
    <r>
      <t>←教育時間･行事の終了後に，</t>
    </r>
    <r>
      <rPr>
        <b/>
        <sz val="14"/>
        <rFont val="HGPｺﾞｼｯｸM"/>
        <family val="3"/>
        <charset val="128"/>
      </rPr>
      <t>２時間以上</t>
    </r>
    <r>
      <rPr>
        <sz val="14"/>
        <rFont val="HGPｺﾞｼｯｸM"/>
        <family val="3"/>
        <charset val="128"/>
      </rPr>
      <t>，預かり保育を実施した日数を記載してください。</t>
    </r>
    <rPh sb="6" eb="8">
      <t>ギョウジ</t>
    </rPh>
    <phoneticPr fontId="5"/>
  </si>
  <si>
    <r>
      <t>←</t>
    </r>
    <r>
      <rPr>
        <b/>
        <sz val="14"/>
        <rFont val="HGPｺﾞｼｯｸM"/>
        <family val="3"/>
        <charset val="128"/>
      </rPr>
      <t>教育時間･行事の開始前，午前８時以前</t>
    </r>
    <r>
      <rPr>
        <sz val="14"/>
        <rFont val="HGPｺﾞｼｯｸM"/>
        <family val="3"/>
        <charset val="128"/>
      </rPr>
      <t>（午前８時を含む。以下同じ。）から預かり保育を実施した日数を記載してください。</t>
    </r>
    <rPh sb="6" eb="8">
      <t>ギョウジ</t>
    </rPh>
    <phoneticPr fontId="5"/>
  </si>
  <si>
    <r>
      <t>←教育時間･行事の終了後に，</t>
    </r>
    <r>
      <rPr>
        <b/>
        <sz val="14"/>
        <rFont val="HGPｺﾞｼｯｸM"/>
        <family val="3"/>
        <charset val="128"/>
      </rPr>
      <t>２時間以上</t>
    </r>
    <r>
      <rPr>
        <sz val="14"/>
        <rFont val="HGPｺﾞｼｯｸM"/>
        <family val="3"/>
        <charset val="128"/>
      </rPr>
      <t>，預かり保育を受けた園児数を記載してください。</t>
    </r>
    <rPh sb="6" eb="8">
      <t>ギョウジ</t>
    </rPh>
    <phoneticPr fontId="5"/>
  </si>
  <si>
    <r>
      <t>年間の教育</t>
    </r>
    <r>
      <rPr>
        <sz val="12"/>
        <rFont val="Century"/>
        <family val="1"/>
      </rPr>
      <t>(</t>
    </r>
    <r>
      <rPr>
        <sz val="12"/>
        <rFont val="HGPｺﾞｼｯｸM"/>
        <family val="3"/>
        <charset val="128"/>
      </rPr>
      <t>園児登園</t>
    </r>
    <r>
      <rPr>
        <sz val="12"/>
        <rFont val="Century"/>
        <family val="1"/>
      </rPr>
      <t>)</t>
    </r>
    <r>
      <rPr>
        <sz val="12"/>
        <rFont val="HGPｺﾞｼｯｸM"/>
        <family val="3"/>
        <charset val="128"/>
      </rPr>
      <t>日数</t>
    </r>
    <rPh sb="3" eb="5">
      <t>キョウイク</t>
    </rPh>
    <phoneticPr fontId="5"/>
  </si>
  <si>
    <t>年間教育時間</t>
    <rPh sb="2" eb="4">
      <t>キョウイク</t>
    </rPh>
    <phoneticPr fontId="5"/>
  </si>
  <si>
    <t>人件費（兼任職員分）</t>
    <rPh sb="4" eb="6">
      <t>ケンニン</t>
    </rPh>
    <phoneticPr fontId="5"/>
  </si>
  <si>
    <t>預かり保育専任･
幼稚園業務との兼任の別</t>
    <rPh sb="0" eb="1">
      <t>アズ</t>
    </rPh>
    <rPh sb="3" eb="5">
      <t>ホイク</t>
    </rPh>
    <rPh sb="9" eb="12">
      <t>ヨウチエン</t>
    </rPh>
    <rPh sb="12" eb="14">
      <t>ギョウム</t>
    </rPh>
    <rPh sb="16" eb="18">
      <t>ケンニン</t>
    </rPh>
    <phoneticPr fontId="5"/>
  </si>
  <si>
    <t>兼任</t>
    <rPh sb="0" eb="2">
      <t>ケンニン</t>
    </rPh>
    <phoneticPr fontId="5"/>
  </si>
  <si>
    <t>兼任で預かり保育に</t>
    <rPh sb="0" eb="2">
      <t>ケンニン</t>
    </rPh>
    <phoneticPr fontId="5"/>
  </si>
  <si>
    <t>※3</t>
    <phoneticPr fontId="5"/>
  </si>
  <si>
    <r>
      <t>←</t>
    </r>
    <r>
      <rPr>
        <b/>
        <sz val="12"/>
        <rFont val="HGPｺﾞｼｯｸM"/>
        <family val="3"/>
        <charset val="128"/>
      </rPr>
      <t>午前８時以前から</t>
    </r>
    <r>
      <rPr>
        <sz val="12"/>
        <rFont val="HGPｺﾞｼｯｸM"/>
        <family val="3"/>
        <charset val="128"/>
      </rPr>
      <t>預かり保育を受けた園児数を記載してください。（</t>
    </r>
    <r>
      <rPr>
        <b/>
        <sz val="12"/>
        <rFont val="HGPｺﾞｼｯｸM"/>
        <family val="3"/>
        <charset val="128"/>
      </rPr>
      <t>保護者負担軽減制度適用の園児は，午前８時以後から預かり保育を受けた場合も計上できます</t>
    </r>
    <r>
      <rPr>
        <sz val="12"/>
        <rFont val="HGPｺﾞｼｯｸM"/>
        <family val="3"/>
        <charset val="128"/>
      </rPr>
      <t>。）</t>
    </r>
    <r>
      <rPr>
        <sz val="12"/>
        <rFont val="Century"/>
        <family val="1"/>
      </rPr>
      <t xml:space="preserve"> </t>
    </r>
    <r>
      <rPr>
        <sz val="12"/>
        <rFont val="HGPｺﾞｼｯｸM"/>
        <family val="3"/>
        <charset val="128"/>
      </rPr>
      <t>ただし，同一日に早朝時と通常時の両方の預かり保育を受けた園児は，</t>
    </r>
    <r>
      <rPr>
        <b/>
        <sz val="12"/>
        <rFont val="HGPｺﾞｼｯｸM"/>
        <family val="3"/>
        <charset val="128"/>
      </rPr>
      <t>通常時のみに計上</t>
    </r>
    <r>
      <rPr>
        <sz val="12"/>
        <rFont val="HGPｺﾞｼｯｸM"/>
        <family val="3"/>
        <charset val="128"/>
      </rPr>
      <t>してください。</t>
    </r>
    <rPh sb="32" eb="35">
      <t>ホゴシャ</t>
    </rPh>
    <rPh sb="35" eb="37">
      <t>フタン</t>
    </rPh>
    <rPh sb="37" eb="39">
      <t>ケイゲン</t>
    </rPh>
    <rPh sb="39" eb="41">
      <t>セイド</t>
    </rPh>
    <rPh sb="41" eb="43">
      <t>テキヨウ</t>
    </rPh>
    <rPh sb="44" eb="46">
      <t>エンジ</t>
    </rPh>
    <rPh sb="48" eb="50">
      <t>ゴゼン</t>
    </rPh>
    <rPh sb="51" eb="52">
      <t>ジ</t>
    </rPh>
    <rPh sb="52" eb="54">
      <t>イゴ</t>
    </rPh>
    <rPh sb="56" eb="57">
      <t>アズ</t>
    </rPh>
    <rPh sb="59" eb="61">
      <t>ホイク</t>
    </rPh>
    <rPh sb="62" eb="63">
      <t>ウ</t>
    </rPh>
    <rPh sb="65" eb="67">
      <t>バアイ</t>
    </rPh>
    <rPh sb="68" eb="70">
      <t>ケイジョウ</t>
    </rPh>
    <rPh sb="81" eb="83">
      <t>ドウイツ</t>
    </rPh>
    <rPh sb="83" eb="84">
      <t>ビ</t>
    </rPh>
    <rPh sb="85" eb="87">
      <t>ソウチョウ</t>
    </rPh>
    <rPh sb="87" eb="88">
      <t>ジ</t>
    </rPh>
    <rPh sb="89" eb="91">
      <t>ツウジョウ</t>
    </rPh>
    <rPh sb="91" eb="92">
      <t>ジ</t>
    </rPh>
    <rPh sb="93" eb="95">
      <t>リョウホウ</t>
    </rPh>
    <rPh sb="96" eb="97">
      <t>アズ</t>
    </rPh>
    <rPh sb="99" eb="101">
      <t>ホイク</t>
    </rPh>
    <rPh sb="102" eb="103">
      <t>ウ</t>
    </rPh>
    <rPh sb="105" eb="107">
      <t>エンジ</t>
    </rPh>
    <rPh sb="109" eb="111">
      <t>ツウジョウ</t>
    </rPh>
    <rPh sb="111" eb="112">
      <t>ジ</t>
    </rPh>
    <rPh sb="115" eb="117">
      <t>ケイジョウ</t>
    </rPh>
    <phoneticPr fontId="5"/>
  </si>
  <si>
    <t>⑤　上記④が「なっている」場合は，宮城県の補助額のうち休業日預かり保育に係る加算額を記入すること</t>
    <rPh sb="2" eb="4">
      <t>ジョウキ</t>
    </rPh>
    <rPh sb="13" eb="15">
      <t>バアイ</t>
    </rPh>
    <rPh sb="17" eb="20">
      <t>ミヤギケン</t>
    </rPh>
    <rPh sb="21" eb="23">
      <t>ホジョ</t>
    </rPh>
    <rPh sb="23" eb="24">
      <t>ガク</t>
    </rPh>
    <rPh sb="36" eb="37">
      <t>カカ</t>
    </rPh>
    <rPh sb="38" eb="41">
      <t>カサンガク</t>
    </rPh>
    <rPh sb="42" eb="44">
      <t>キニュウ</t>
    </rPh>
    <phoneticPr fontId="5"/>
  </si>
  <si>
    <t>有</t>
    <rPh sb="0" eb="1">
      <t>アリ</t>
    </rPh>
    <phoneticPr fontId="5"/>
  </si>
  <si>
    <t>時間</t>
    <phoneticPr fontId="5"/>
  </si>
  <si>
    <t>１日当りの教育時間</t>
    <phoneticPr fontId="5"/>
  </si>
  <si>
    <t>従事する職員の人数</t>
    <phoneticPr fontId="5"/>
  </si>
  <si>
    <t>日々</t>
    <phoneticPr fontId="5"/>
  </si>
  <si>
    <t>計</t>
    <phoneticPr fontId="5"/>
  </si>
  <si>
    <t>物件費あん分率</t>
    <phoneticPr fontId="5"/>
  </si>
  <si>
    <t>＝</t>
    <phoneticPr fontId="5"/>
  </si>
  <si>
    <t>人件費等あん分率</t>
    <phoneticPr fontId="5"/>
  </si>
  <si>
    <t>×</t>
    <phoneticPr fontId="5"/>
  </si>
  <si>
    <t>左記以外の幼稚園（個人立など）又は幼保連携型認定こども園</t>
    <rPh sb="0" eb="2">
      <t>サキ</t>
    </rPh>
    <rPh sb="2" eb="4">
      <t>イガイ</t>
    </rPh>
    <rPh sb="5" eb="8">
      <t>ヨウチエン</t>
    </rPh>
    <rPh sb="9" eb="11">
      <t>コジン</t>
    </rPh>
    <rPh sb="11" eb="12">
      <t>リツ</t>
    </rPh>
    <rPh sb="15" eb="16">
      <t>マタ</t>
    </rPh>
    <rPh sb="17" eb="18">
      <t>ヨウ</t>
    </rPh>
    <rPh sb="18" eb="19">
      <t>ホ</t>
    </rPh>
    <rPh sb="19" eb="22">
      <t>レンケイガタ</t>
    </rPh>
    <rPh sb="22" eb="24">
      <t>ニンテイ</t>
    </rPh>
    <rPh sb="27" eb="28">
      <t>エン</t>
    </rPh>
    <phoneticPr fontId="5"/>
  </si>
  <si>
    <t>学校法人立の幼稚園又は幼保連携型認定こども園</t>
    <rPh sb="0" eb="2">
      <t>ガッコウ</t>
    </rPh>
    <rPh sb="2" eb="4">
      <t>ホウジン</t>
    </rPh>
    <rPh sb="4" eb="5">
      <t>リツ</t>
    </rPh>
    <rPh sb="6" eb="8">
      <t>ヨウチ</t>
    </rPh>
    <rPh sb="8" eb="9">
      <t>エン</t>
    </rPh>
    <rPh sb="9" eb="10">
      <t>マタ</t>
    </rPh>
    <rPh sb="11" eb="12">
      <t>ヨウ</t>
    </rPh>
    <rPh sb="12" eb="13">
      <t>ホ</t>
    </rPh>
    <rPh sb="13" eb="16">
      <t>レンケイガタ</t>
    </rPh>
    <rPh sb="16" eb="18">
      <t>ニンテイ</t>
    </rPh>
    <rPh sb="21" eb="22">
      <t>エン</t>
    </rPh>
    <phoneticPr fontId="5"/>
  </si>
  <si>
    <r>
      <t xml:space="preserve">←宮城県の「長期休業日預かり保育」の対象となる場合は，７月と８月の夏休み中の実施日数は除いて合計してください。（上段に記載）
</t>
    </r>
    <r>
      <rPr>
        <b/>
        <sz val="14"/>
        <rFont val="HGPｺﾞｼｯｸM"/>
        <family val="3"/>
        <charset val="128"/>
      </rPr>
      <t>※学校法人立以外の幼稚園等で，</t>
    </r>
    <r>
      <rPr>
        <b/>
        <u/>
        <sz val="14"/>
        <rFont val="HGPｺﾞｼｯｸM"/>
        <family val="3"/>
        <charset val="128"/>
      </rPr>
      <t>７月と８月の夏休み中の実施日数の合計が9日以上の場合は「8日」として合計</t>
    </r>
    <r>
      <rPr>
        <b/>
        <sz val="14"/>
        <rFont val="HGPｺﾞｼｯｸM"/>
        <family val="3"/>
        <charset val="128"/>
      </rPr>
      <t xml:space="preserve">してください。（10日の場合も8日として計算。）
</t>
    </r>
    <r>
      <rPr>
        <sz val="14"/>
        <color rgb="FFFF0000"/>
        <rFont val="HGPｺﾞｼｯｸM"/>
        <family val="3"/>
        <charset val="128"/>
      </rPr>
      <t>←宮城県の「休業日預かり保育」の対象となる場合は，０日と記載してください。（下段に記載）</t>
    </r>
    <rPh sb="28" eb="29">
      <t>ガツ</t>
    </rPh>
    <rPh sb="31" eb="32">
      <t>ガツ</t>
    </rPh>
    <rPh sb="43" eb="44">
      <t>ノゾ</t>
    </rPh>
    <rPh sb="56" eb="58">
      <t>ジョウダン</t>
    </rPh>
    <rPh sb="59" eb="61">
      <t>キサイ</t>
    </rPh>
    <rPh sb="64" eb="66">
      <t>ガッコウ</t>
    </rPh>
    <rPh sb="66" eb="68">
      <t>ホウジン</t>
    </rPh>
    <rPh sb="68" eb="69">
      <t>リツ</t>
    </rPh>
    <rPh sb="69" eb="71">
      <t>イガイ</t>
    </rPh>
    <rPh sb="72" eb="75">
      <t>ヨウチエン</t>
    </rPh>
    <rPh sb="75" eb="76">
      <t>トウ</t>
    </rPh>
    <rPh sb="94" eb="96">
      <t>ゴウケイ</t>
    </rPh>
    <rPh sb="98" eb="99">
      <t>ニチ</t>
    </rPh>
    <rPh sb="99" eb="101">
      <t>イジョウ</t>
    </rPh>
    <rPh sb="102" eb="104">
      <t>バアイ</t>
    </rPh>
    <rPh sb="107" eb="108">
      <t>ニチ</t>
    </rPh>
    <rPh sb="112" eb="114">
      <t>ゴウケイ</t>
    </rPh>
    <rPh sb="124" eb="125">
      <t>ニチ</t>
    </rPh>
    <rPh sb="126" eb="128">
      <t>バアイ</t>
    </rPh>
    <rPh sb="130" eb="131">
      <t>ニチ</t>
    </rPh>
    <rPh sb="134" eb="136">
      <t>ケイサン</t>
    </rPh>
    <phoneticPr fontId="5"/>
  </si>
  <si>
    <t>人</t>
    <rPh sb="0" eb="1">
      <t>ニン</t>
    </rPh>
    <phoneticPr fontId="5"/>
  </si>
  <si>
    <r>
      <t>←幼稚園の休業日に，</t>
    </r>
    <r>
      <rPr>
        <b/>
        <sz val="14"/>
        <rFont val="HGPｺﾞｼｯｸM"/>
        <family val="3"/>
        <charset val="128"/>
      </rPr>
      <t>２時間以上</t>
    </r>
    <r>
      <rPr>
        <sz val="14"/>
        <rFont val="HGPｺﾞｼｯｸM"/>
        <family val="3"/>
        <charset val="128"/>
      </rPr>
      <t>預かり保育を受けた園児数を記載してください。</t>
    </r>
    <phoneticPr fontId="5"/>
  </si>
  <si>
    <t>☑</t>
  </si>
  <si>
    <r>
      <t>(</t>
    </r>
    <r>
      <rPr>
        <sz val="12"/>
        <color rgb="FF0070C0"/>
        <rFont val="ＭＳ Ｐ明朝"/>
        <family val="1"/>
        <charset val="128"/>
      </rPr>
      <t>イ</t>
    </r>
    <r>
      <rPr>
        <sz val="12"/>
        <color rgb="FF0070C0"/>
        <rFont val="Century"/>
        <family val="1"/>
      </rPr>
      <t>)</t>
    </r>
    <phoneticPr fontId="5"/>
  </si>
  <si>
    <t>（1）　預かり保育推進事業補助金の交付基準額</t>
    <rPh sb="4" eb="5">
      <t>アズ</t>
    </rPh>
    <rPh sb="7" eb="9">
      <t>ホイク</t>
    </rPh>
    <rPh sb="9" eb="11">
      <t>スイシン</t>
    </rPh>
    <rPh sb="11" eb="13">
      <t>ジギョウ</t>
    </rPh>
    <rPh sb="13" eb="16">
      <t>ホジョキン</t>
    </rPh>
    <rPh sb="17" eb="19">
      <t>コウフ</t>
    </rPh>
    <rPh sb="19" eb="21">
      <t>キジュン</t>
    </rPh>
    <rPh sb="21" eb="22">
      <t>ガク</t>
    </rPh>
    <phoneticPr fontId="5"/>
  </si>
  <si>
    <t>合                                  計</t>
  </si>
  <si>
    <t>（</t>
    <phoneticPr fontId="5"/>
  </si>
  <si>
    <t>）</t>
    <phoneticPr fontId="5"/>
  </si>
  <si>
    <t>（２）　一時預かり事業（幼稚園型）補助金の交付基準額</t>
    <rPh sb="4" eb="6">
      <t>イチジ</t>
    </rPh>
    <rPh sb="6" eb="7">
      <t>アズ</t>
    </rPh>
    <rPh sb="9" eb="11">
      <t>ジギョウ</t>
    </rPh>
    <rPh sb="12" eb="15">
      <t>ヨウチエン</t>
    </rPh>
    <rPh sb="15" eb="16">
      <t>ガタ</t>
    </rPh>
    <rPh sb="17" eb="20">
      <t>ホジョキン</t>
    </rPh>
    <rPh sb="21" eb="23">
      <t>コウフ</t>
    </rPh>
    <rPh sb="23" eb="25">
      <t>キジュン</t>
    </rPh>
    <rPh sb="25" eb="26">
      <t>ガク</t>
    </rPh>
    <phoneticPr fontId="5"/>
  </si>
  <si>
    <t>⑥　幼稚園の種別
※　宮城県「私立学校教育改革推進特別経費補助金交付要綱」及び「私立幼稚園預かり保育等推進事業補助金交付要綱」のいずれの要綱の対象となる施設か</t>
    <rPh sb="2" eb="5">
      <t>ヨウチエン</t>
    </rPh>
    <rPh sb="6" eb="8">
      <t>シュベツ</t>
    </rPh>
    <rPh sb="11" eb="14">
      <t>ミヤギケン</t>
    </rPh>
    <rPh sb="15" eb="17">
      <t>シリツ</t>
    </rPh>
    <rPh sb="17" eb="19">
      <t>ガッコウ</t>
    </rPh>
    <rPh sb="19" eb="21">
      <t>キョウイク</t>
    </rPh>
    <rPh sb="21" eb="23">
      <t>カイカク</t>
    </rPh>
    <rPh sb="23" eb="25">
      <t>スイシン</t>
    </rPh>
    <rPh sb="25" eb="27">
      <t>トクベツ</t>
    </rPh>
    <rPh sb="27" eb="29">
      <t>ケイヒ</t>
    </rPh>
    <rPh sb="29" eb="32">
      <t>ホジョキン</t>
    </rPh>
    <rPh sb="32" eb="34">
      <t>コウフ</t>
    </rPh>
    <rPh sb="34" eb="36">
      <t>ヨウコウ</t>
    </rPh>
    <rPh sb="37" eb="38">
      <t>オヨ</t>
    </rPh>
    <rPh sb="40" eb="42">
      <t>シリツ</t>
    </rPh>
    <rPh sb="42" eb="45">
      <t>ヨウチエン</t>
    </rPh>
    <rPh sb="45" eb="46">
      <t>アズ</t>
    </rPh>
    <rPh sb="48" eb="50">
      <t>ホイク</t>
    </rPh>
    <rPh sb="50" eb="51">
      <t>トウ</t>
    </rPh>
    <rPh sb="51" eb="53">
      <t>スイシン</t>
    </rPh>
    <rPh sb="53" eb="55">
      <t>ジギョウ</t>
    </rPh>
    <rPh sb="55" eb="58">
      <t>ホジョキン</t>
    </rPh>
    <rPh sb="58" eb="60">
      <t>コウフ</t>
    </rPh>
    <rPh sb="60" eb="62">
      <t>ヨウコウ</t>
    </rPh>
    <rPh sb="68" eb="70">
      <t>ヨウコウ</t>
    </rPh>
    <rPh sb="71" eb="73">
      <t>タイショウ</t>
    </rPh>
    <rPh sb="76" eb="78">
      <t>シセツ</t>
    </rPh>
    <phoneticPr fontId="5"/>
  </si>
  <si>
    <t>区    分</t>
  </si>
  <si>
    <t>対      象    (b)</t>
    <phoneticPr fontId="5"/>
  </si>
  <si>
    <t>補助額(交付上限額)</t>
  </si>
  <si>
    <t>(17:30超</t>
    <phoneticPr fontId="5"/>
  </si>
  <si>
    <t>月/18:30超</t>
    <phoneticPr fontId="5"/>
  </si>
  <si>
    <t>月)</t>
    <phoneticPr fontId="5"/>
  </si>
  <si>
    <t>144,000円(A)</t>
    <rPh sb="7" eb="8">
      <t>エン</t>
    </rPh>
    <phoneticPr fontId="5"/>
  </si>
  <si>
    <t>又は72,000円(B)</t>
    <rPh sb="0" eb="1">
      <t>マタ</t>
    </rPh>
    <rPh sb="8" eb="9">
      <t>エン</t>
    </rPh>
    <phoneticPr fontId="5"/>
  </si>
  <si>
    <t>1,500,000円(A)</t>
    <rPh sb="9" eb="10">
      <t>エン</t>
    </rPh>
    <phoneticPr fontId="5"/>
  </si>
  <si>
    <t>又は1,300,000円(B)</t>
    <rPh sb="0" eb="1">
      <t>マタ</t>
    </rPh>
    <rPh sb="11" eb="12">
      <t>エン</t>
    </rPh>
    <phoneticPr fontId="5"/>
  </si>
  <si>
    <t>576,000円(A)(B)</t>
    <rPh sb="7" eb="8">
      <t>エン</t>
    </rPh>
    <phoneticPr fontId="5"/>
  </si>
  <si>
    <t>(交付上限額)</t>
  </si>
  <si>
    <t>土日祝日等</t>
    <rPh sb="0" eb="2">
      <t>ドニチ</t>
    </rPh>
    <rPh sb="2" eb="4">
      <t>シュクジツ</t>
    </rPh>
    <rPh sb="4" eb="5">
      <t>トウ</t>
    </rPh>
    <phoneticPr fontId="5"/>
  </si>
  <si>
    <t>通常時</t>
    <phoneticPr fontId="5"/>
  </si>
  <si>
    <t>早朝時</t>
    <phoneticPr fontId="5"/>
  </si>
  <si>
    <t>担  当  者  氏  名</t>
  </si>
  <si>
    <t>①　宮城県の「通常の預かり保育(※)」の補助対象となっているか</t>
    <rPh sb="7" eb="9">
      <t>ツウジョウ</t>
    </rPh>
    <rPh sb="10" eb="11">
      <t>アズ</t>
    </rPh>
    <rPh sb="13" eb="15">
      <t>ホイク</t>
    </rPh>
    <phoneticPr fontId="5"/>
  </si>
  <si>
    <t>※　７月及び８月中の，土日を除いた休業日(＝ 夏季休業期間中)に，１日２時間以上，かつ10日以上預かり保育を実施する園が対象</t>
    <rPh sb="3" eb="4">
      <t>ガツ</t>
    </rPh>
    <rPh sb="4" eb="5">
      <t>オヨ</t>
    </rPh>
    <rPh sb="7" eb="8">
      <t>ガツ</t>
    </rPh>
    <rPh sb="8" eb="9">
      <t>チュウ</t>
    </rPh>
    <rPh sb="60" eb="62">
      <t>タイショウ</t>
    </rPh>
    <phoneticPr fontId="5"/>
  </si>
  <si>
    <t>※　長期休業日を除く休業日に，１日２時間以上，かつ年間19日以上預かり保育を実施する園が対象</t>
    <rPh sb="2" eb="4">
      <t>チョウキ</t>
    </rPh>
    <rPh sb="4" eb="6">
      <t>キュウギョウ</t>
    </rPh>
    <rPh sb="6" eb="7">
      <t>ヒ</t>
    </rPh>
    <rPh sb="25" eb="27">
      <t>ネンカン</t>
    </rPh>
    <rPh sb="44" eb="46">
      <t>タイショウ</t>
    </rPh>
    <phoneticPr fontId="5"/>
  </si>
  <si>
    <t>③　宮城県の「長期休業日預かり保育(※)」の補助対象となっているか</t>
    <phoneticPr fontId="5"/>
  </si>
  <si>
    <t>④　宮城県の「休業日預かり保育(※)」の補助対象となっているか</t>
    <phoneticPr fontId="5"/>
  </si>
  <si>
    <r>
      <t>※「免許・資格」欄には，幼稚園教諭免許または保育士資格を有する方に「有」，有しない方に「無」と記入します。
※「専任・兼任の別」欄には，</t>
    </r>
    <r>
      <rPr>
        <u/>
        <sz val="12"/>
        <rFont val="HGPｺﾞｼｯｸM"/>
        <family val="3"/>
        <charset val="128"/>
      </rPr>
      <t>預かり保育業務のみに従事する（幼稚園業務に従事しない）職員は「専任」</t>
    </r>
    <r>
      <rPr>
        <sz val="12"/>
        <rFont val="HGPｺﾞｼｯｸM"/>
        <family val="3"/>
        <charset val="128"/>
      </rPr>
      <t>と，</t>
    </r>
    <r>
      <rPr>
        <u/>
        <sz val="12"/>
        <rFont val="HGPｺﾞｼｯｸM"/>
        <family val="3"/>
        <charset val="128"/>
      </rPr>
      <t>預かり保育業務と幼稚園業務のいずれにも従事する職員は「兼任」</t>
    </r>
    <r>
      <rPr>
        <sz val="12"/>
        <rFont val="HGPｺﾞｼｯｸM"/>
        <family val="3"/>
        <charset val="128"/>
      </rPr>
      <t>と記入します。</t>
    </r>
    <rPh sb="5" eb="7">
      <t>シカク</t>
    </rPh>
    <rPh sb="12" eb="15">
      <t>ヨウチエン</t>
    </rPh>
    <rPh sb="15" eb="17">
      <t>キョウユ</t>
    </rPh>
    <rPh sb="17" eb="19">
      <t>メンキョ</t>
    </rPh>
    <rPh sb="22" eb="25">
      <t>ホイクシ</t>
    </rPh>
    <rPh sb="25" eb="27">
      <t>シカク</t>
    </rPh>
    <rPh sb="34" eb="35">
      <t>アリ</t>
    </rPh>
    <rPh sb="37" eb="38">
      <t>ユウ</t>
    </rPh>
    <rPh sb="41" eb="42">
      <t>カタ</t>
    </rPh>
    <rPh sb="44" eb="45">
      <t>ム</t>
    </rPh>
    <rPh sb="135" eb="137">
      <t>キニュウ</t>
    </rPh>
    <phoneticPr fontId="5"/>
  </si>
  <si>
    <t>※仙台市一時預かり事業（幼稚園型）補助金を受ける場合は，宮城県の実施する「預かり保育推進事業」に係る補助金は対象になりません。</t>
    <rPh sb="1" eb="4">
      <t>センダイシ</t>
    </rPh>
    <rPh sb="4" eb="6">
      <t>イチジ</t>
    </rPh>
    <rPh sb="6" eb="7">
      <t>アズ</t>
    </rPh>
    <rPh sb="9" eb="11">
      <t>ジギョウ</t>
    </rPh>
    <rPh sb="12" eb="15">
      <t>ヨウチエン</t>
    </rPh>
    <rPh sb="15" eb="16">
      <t>ガタ</t>
    </rPh>
    <rPh sb="17" eb="20">
      <t>ホジョキン</t>
    </rPh>
    <rPh sb="21" eb="22">
      <t>ウ</t>
    </rPh>
    <rPh sb="24" eb="26">
      <t>バアイ</t>
    </rPh>
    <rPh sb="28" eb="31">
      <t>ミヤギケン</t>
    </rPh>
    <rPh sb="32" eb="34">
      <t>ジッシ</t>
    </rPh>
    <rPh sb="37" eb="38">
      <t>アズ</t>
    </rPh>
    <rPh sb="40" eb="42">
      <t>ホイク</t>
    </rPh>
    <rPh sb="42" eb="44">
      <t>スイシン</t>
    </rPh>
    <rPh sb="44" eb="46">
      <t>ジギョウ</t>
    </rPh>
    <rPh sb="48" eb="49">
      <t>カカ</t>
    </rPh>
    <rPh sb="50" eb="53">
      <t>ホジョキン</t>
    </rPh>
    <rPh sb="54" eb="56">
      <t>タイショウ</t>
    </rPh>
    <phoneticPr fontId="5"/>
  </si>
  <si>
    <t>■預かり保育実施割合</t>
    <phoneticPr fontId="5"/>
  </si>
  <si>
    <t>教育（開園）日数（上表最下段の太枠囲い欄）</t>
    <rPh sb="0" eb="2">
      <t>キョウイク</t>
    </rPh>
    <rPh sb="3" eb="5">
      <t>カイエン</t>
    </rPh>
    <rPh sb="6" eb="8">
      <t>ニッスウ</t>
    </rPh>
    <rPh sb="9" eb="11">
      <t>ジョウヒョウ</t>
    </rPh>
    <rPh sb="11" eb="13">
      <t>サイカ</t>
    </rPh>
    <rPh sb="13" eb="14">
      <t>ダン</t>
    </rPh>
    <rPh sb="15" eb="17">
      <t>フトワク</t>
    </rPh>
    <rPh sb="17" eb="18">
      <t>カコ</t>
    </rPh>
    <rPh sb="19" eb="20">
      <t>ラン</t>
    </rPh>
    <phoneticPr fontId="5"/>
  </si>
  <si>
    <t>長期休業中の
月曜から金曜</t>
    <rPh sb="0" eb="2">
      <t>チョウキ</t>
    </rPh>
    <rPh sb="2" eb="4">
      <t>キュウギョウ</t>
    </rPh>
    <rPh sb="4" eb="5">
      <t>チュウ</t>
    </rPh>
    <rPh sb="5" eb="6">
      <t>アイダジュウ</t>
    </rPh>
    <rPh sb="7" eb="9">
      <t>ゲツヨウ</t>
    </rPh>
    <rPh sb="11" eb="13">
      <t>キンヨウ</t>
    </rPh>
    <phoneticPr fontId="5"/>
  </si>
  <si>
    <t>様式第8号（第10条関係）</t>
    <rPh sb="6" eb="7">
      <t>ダイ</t>
    </rPh>
    <rPh sb="9" eb="10">
      <t>ジョウ</t>
    </rPh>
    <rPh sb="10" eb="12">
      <t>カンケイ</t>
    </rPh>
    <phoneticPr fontId="5"/>
  </si>
  <si>
    <r>
      <t>←夏季休業・冬季休業・春季休業中の月曜から金曜に，</t>
    </r>
    <r>
      <rPr>
        <b/>
        <sz val="14"/>
        <rFont val="HGPｺﾞｼｯｸM"/>
        <family val="3"/>
        <charset val="128"/>
      </rPr>
      <t>２時間以上，</t>
    </r>
    <r>
      <rPr>
        <sz val="14"/>
        <rFont val="HGPｺﾞｼｯｸM"/>
        <family val="3"/>
        <charset val="128"/>
      </rPr>
      <t>預かり保育を実施した日数を記載してください。</t>
    </r>
    <rPh sb="1" eb="3">
      <t>カキ</t>
    </rPh>
    <rPh sb="3" eb="5">
      <t>キュウギョウ</t>
    </rPh>
    <rPh sb="6" eb="8">
      <t>トウキ</t>
    </rPh>
    <rPh sb="8" eb="10">
      <t>キュウギョウ</t>
    </rPh>
    <rPh sb="11" eb="13">
      <t>シュンキ</t>
    </rPh>
    <rPh sb="13" eb="15">
      <t>キュウギョウ</t>
    </rPh>
    <rPh sb="15" eb="16">
      <t>チュウ</t>
    </rPh>
    <rPh sb="17" eb="19">
      <t>ゲツヨウ</t>
    </rPh>
    <rPh sb="21" eb="23">
      <t>キンヨウ</t>
    </rPh>
    <phoneticPr fontId="5"/>
  </si>
  <si>
    <r>
      <t>←土日祝日，その他各園が定める休日（行事の振替休日等）に，</t>
    </r>
    <r>
      <rPr>
        <b/>
        <sz val="14"/>
        <rFont val="HGPｺﾞｼｯｸM"/>
        <family val="3"/>
        <charset val="128"/>
      </rPr>
      <t>２時間以上，</t>
    </r>
    <r>
      <rPr>
        <sz val="14"/>
        <rFont val="HGPｺﾞｼｯｸM"/>
        <family val="3"/>
        <charset val="128"/>
      </rPr>
      <t>預かり保育を実施した日数を記載してください。</t>
    </r>
    <rPh sb="1" eb="3">
      <t>ドニチ</t>
    </rPh>
    <rPh sb="3" eb="5">
      <t>シュクジツ</t>
    </rPh>
    <rPh sb="8" eb="9">
      <t>タ</t>
    </rPh>
    <rPh sb="9" eb="11">
      <t>カクエン</t>
    </rPh>
    <rPh sb="12" eb="13">
      <t>サダ</t>
    </rPh>
    <rPh sb="15" eb="17">
      <t>キュウジツ</t>
    </rPh>
    <rPh sb="18" eb="20">
      <t>ギョウジ</t>
    </rPh>
    <rPh sb="21" eb="22">
      <t>フ</t>
    </rPh>
    <rPh sb="22" eb="23">
      <t>カ</t>
    </rPh>
    <rPh sb="23" eb="25">
      <t>キュウジツ</t>
    </rPh>
    <rPh sb="25" eb="26">
      <t>トウ</t>
    </rPh>
    <phoneticPr fontId="5"/>
  </si>
  <si>
    <r>
      <t>３　保護者負担軽減制度の導入･実施状況　</t>
    </r>
    <r>
      <rPr>
        <b/>
        <sz val="11"/>
        <rFont val="HGPｺﾞｼｯｸM"/>
        <family val="3"/>
        <charset val="128"/>
      </rPr>
      <t>（該当する□にチェック（レ印）を入れてください。）</t>
    </r>
    <rPh sb="2" eb="5">
      <t>ホゴシャ</t>
    </rPh>
    <rPh sb="5" eb="7">
      <t>フタン</t>
    </rPh>
    <rPh sb="7" eb="9">
      <t>ケイゲン</t>
    </rPh>
    <rPh sb="9" eb="11">
      <t>セイド</t>
    </rPh>
    <rPh sb="12" eb="14">
      <t>ドウニュウ</t>
    </rPh>
    <rPh sb="15" eb="17">
      <t>ジッシ</t>
    </rPh>
    <rPh sb="17" eb="19">
      <t>ジョウキョウ</t>
    </rPh>
    <rPh sb="21" eb="23">
      <t>ガイトウ</t>
    </rPh>
    <rPh sb="36" eb="37">
      <t>イ</t>
    </rPh>
    <phoneticPr fontId="5"/>
  </si>
  <si>
    <t>導入している</t>
    <rPh sb="0" eb="2">
      <t>ドウニュウ</t>
    </rPh>
    <phoneticPr fontId="5"/>
  </si>
  <si>
    <t>⇒</t>
    <phoneticPr fontId="5"/>
  </si>
  <si>
    <t>平日の預かり保育終了時間</t>
    <rPh sb="0" eb="2">
      <t>ヘイジツ</t>
    </rPh>
    <rPh sb="3" eb="4">
      <t>アズ</t>
    </rPh>
    <rPh sb="6" eb="8">
      <t>ホイク</t>
    </rPh>
    <rPh sb="8" eb="10">
      <t>シュウリョウ</t>
    </rPh>
    <rPh sb="10" eb="12">
      <t>ジカン</t>
    </rPh>
    <phoneticPr fontId="5"/>
  </si>
  <si>
    <r>
      <rPr>
        <sz val="12"/>
        <rFont val="Century"/>
        <family val="1"/>
      </rPr>
      <t>18:15</t>
    </r>
    <r>
      <rPr>
        <sz val="12"/>
        <rFont val="ＭＳ Ｐ明朝"/>
        <family val="1"/>
        <charset val="128"/>
      </rPr>
      <t>以後</t>
    </r>
    <r>
      <rPr>
        <sz val="12"/>
        <rFont val="Century"/>
        <family val="1"/>
      </rPr>
      <t>19:14</t>
    </r>
    <r>
      <rPr>
        <sz val="12"/>
        <rFont val="ＭＳ Ｐ明朝"/>
        <family val="1"/>
        <charset val="128"/>
      </rPr>
      <t>以前</t>
    </r>
    <rPh sb="5" eb="7">
      <t>イゴ</t>
    </rPh>
    <rPh sb="12" eb="14">
      <t>イゼン</t>
    </rPh>
    <phoneticPr fontId="5"/>
  </si>
  <si>
    <r>
      <t>19:15</t>
    </r>
    <r>
      <rPr>
        <sz val="12"/>
        <rFont val="ＭＳ Ｐ明朝"/>
        <family val="1"/>
        <charset val="128"/>
      </rPr>
      <t>以後　）</t>
    </r>
    <rPh sb="5" eb="7">
      <t>イゴ</t>
    </rPh>
    <phoneticPr fontId="5"/>
  </si>
  <si>
    <t>４月～翌年３月の全期間を通じて実施し，その間，全ての月で制度が適用となった園児が在籍していた。</t>
    <rPh sb="1" eb="2">
      <t>ガツ</t>
    </rPh>
    <rPh sb="3" eb="5">
      <t>ヨクネン</t>
    </rPh>
    <rPh sb="6" eb="7">
      <t>ガツ</t>
    </rPh>
    <rPh sb="8" eb="9">
      <t>ゼン</t>
    </rPh>
    <rPh sb="9" eb="11">
      <t>キカン</t>
    </rPh>
    <rPh sb="12" eb="13">
      <t>ツウ</t>
    </rPh>
    <rPh sb="15" eb="17">
      <t>ジッシ</t>
    </rPh>
    <rPh sb="21" eb="22">
      <t>アイダ</t>
    </rPh>
    <rPh sb="23" eb="24">
      <t>スベ</t>
    </rPh>
    <rPh sb="26" eb="27">
      <t>ツキ</t>
    </rPh>
    <rPh sb="28" eb="30">
      <t>セイド</t>
    </rPh>
    <rPh sb="31" eb="33">
      <t>テキヨウ</t>
    </rPh>
    <rPh sb="37" eb="39">
      <t>エンジ</t>
    </rPh>
    <rPh sb="40" eb="42">
      <t>ザイセキ</t>
    </rPh>
    <phoneticPr fontId="5"/>
  </si>
  <si>
    <t>実施しなかった月，又は，制度が適用となった園児が在籍しない月があった。（　　　　　　　　　　　　　　月）</t>
    <rPh sb="0" eb="2">
      <t>ジッシ</t>
    </rPh>
    <rPh sb="7" eb="8">
      <t>ツキ</t>
    </rPh>
    <rPh sb="9" eb="10">
      <t>マタ</t>
    </rPh>
    <rPh sb="12" eb="14">
      <t>セイド</t>
    </rPh>
    <rPh sb="15" eb="17">
      <t>テキヨウ</t>
    </rPh>
    <rPh sb="21" eb="23">
      <t>エンジ</t>
    </rPh>
    <rPh sb="24" eb="26">
      <t>ザイセキ</t>
    </rPh>
    <rPh sb="29" eb="30">
      <t>ツキ</t>
    </rPh>
    <rPh sb="50" eb="51">
      <t>ガツ</t>
    </rPh>
    <phoneticPr fontId="5"/>
  </si>
  <si>
    <t>導入していない</t>
    <rPh sb="0" eb="2">
      <t>ドウニュウ</t>
    </rPh>
    <phoneticPr fontId="5"/>
  </si>
  <si>
    <r>
      <t>(</t>
    </r>
    <r>
      <rPr>
        <sz val="12"/>
        <rFont val="HGPｺﾞｼｯｸM"/>
        <family val="3"/>
        <charset val="128"/>
      </rPr>
      <t>３</t>
    </r>
    <r>
      <rPr>
        <sz val="12"/>
        <rFont val="Century"/>
        <family val="1"/>
      </rPr>
      <t>)</t>
    </r>
    <r>
      <rPr>
        <sz val="12"/>
        <rFont val="HGPｺﾞｼｯｸM"/>
        <family val="3"/>
        <charset val="128"/>
      </rPr>
      <t>　早朝時の預かり保育時間</t>
    </r>
    <phoneticPr fontId="5"/>
  </si>
  <si>
    <r>
      <t>(</t>
    </r>
    <r>
      <rPr>
        <sz val="12"/>
        <rFont val="HGPｺﾞｼｯｸM"/>
        <family val="3"/>
        <charset val="128"/>
      </rPr>
      <t>４</t>
    </r>
    <r>
      <rPr>
        <sz val="12"/>
        <rFont val="Century"/>
        <family val="1"/>
      </rPr>
      <t>)</t>
    </r>
    <r>
      <rPr>
        <sz val="12"/>
        <rFont val="HGPｺﾞｼｯｸM"/>
        <family val="3"/>
        <charset val="128"/>
      </rPr>
      <t>　長期休業期間の預かり保育時間</t>
    </r>
    <rPh sb="4" eb="6">
      <t>チョウキ</t>
    </rPh>
    <rPh sb="6" eb="8">
      <t>キュウギョウ</t>
    </rPh>
    <rPh sb="8" eb="10">
      <t>キカン</t>
    </rPh>
    <phoneticPr fontId="5"/>
  </si>
  <si>
    <t>①</t>
    <phoneticPr fontId="5"/>
  </si>
  <si>
    <r>
      <t>(</t>
    </r>
    <r>
      <rPr>
        <sz val="12"/>
        <rFont val="HGPｺﾞｼｯｸM"/>
        <family val="3"/>
        <charset val="128"/>
      </rPr>
      <t>３</t>
    </r>
    <r>
      <rPr>
        <sz val="12"/>
        <rFont val="Century"/>
        <family val="1"/>
      </rPr>
      <t>)</t>
    </r>
    <r>
      <rPr>
        <sz val="12"/>
        <rFont val="HGPｺﾞｼｯｸM"/>
        <family val="3"/>
        <charset val="128"/>
      </rPr>
      <t>休日</t>
    </r>
    <rPh sb="3" eb="5">
      <t>キュウジツ</t>
    </rPh>
    <phoneticPr fontId="5"/>
  </si>
  <si>
    <t>預かり
保育時間</t>
    <phoneticPr fontId="52"/>
  </si>
  <si>
    <t>４時間以下</t>
    <rPh sb="3" eb="5">
      <t>イカ</t>
    </rPh>
    <phoneticPr fontId="52"/>
  </si>
  <si>
    <t>４時間超え６時間未満</t>
    <rPh sb="3" eb="4">
      <t>コ</t>
    </rPh>
    <rPh sb="8" eb="10">
      <t>ミマン</t>
    </rPh>
    <phoneticPr fontId="52"/>
  </si>
  <si>
    <t>６時間以上７時間未満</t>
    <rPh sb="3" eb="5">
      <t>イジョウ</t>
    </rPh>
    <rPh sb="8" eb="10">
      <t>ミマン</t>
    </rPh>
    <phoneticPr fontId="52"/>
  </si>
  <si>
    <t>８時間超え10時間未満</t>
    <rPh sb="3" eb="4">
      <t>コ</t>
    </rPh>
    <phoneticPr fontId="52"/>
  </si>
  <si>
    <t>預かり保育の利用時間が４時間（又は教育時間との合計が８時間）以下</t>
    <phoneticPr fontId="5"/>
  </si>
  <si>
    <t>７時間以上８時間未満</t>
    <phoneticPr fontId="52"/>
  </si>
  <si>
    <t>８時間</t>
    <phoneticPr fontId="52"/>
  </si>
  <si>
    <t>11時間以上</t>
    <phoneticPr fontId="52"/>
  </si>
  <si>
    <t>10時間以上11時間未満</t>
    <phoneticPr fontId="5"/>
  </si>
  <si>
    <t>＝</t>
    <phoneticPr fontId="5"/>
  </si>
  <si>
    <r>
      <t>②長期休業日の</t>
    </r>
    <r>
      <rPr>
        <b/>
        <u/>
        <sz val="16"/>
        <color theme="1"/>
        <rFont val="HGPｺﾞｼｯｸM"/>
        <family val="3"/>
        <charset val="128"/>
      </rPr>
      <t>平日</t>
    </r>
    <rPh sb="1" eb="3">
      <t>チョウキ</t>
    </rPh>
    <rPh sb="3" eb="6">
      <t>キュウギョウビ</t>
    </rPh>
    <phoneticPr fontId="5"/>
  </si>
  <si>
    <t>（エ）</t>
    <phoneticPr fontId="5"/>
  </si>
  <si>
    <t>（オ）</t>
    <phoneticPr fontId="5"/>
  </si>
  <si>
    <t>（カ）</t>
    <phoneticPr fontId="5"/>
  </si>
  <si>
    <t>（キ）</t>
    <phoneticPr fontId="5"/>
  </si>
  <si>
    <t>（ク）</t>
    <phoneticPr fontId="5"/>
  </si>
  <si>
    <t>（ケ）</t>
    <phoneticPr fontId="5"/>
  </si>
  <si>
    <t>（コ）</t>
    <phoneticPr fontId="5"/>
  </si>
  <si>
    <t>（サ）</t>
    <phoneticPr fontId="5"/>
  </si>
  <si>
    <t>（シ）</t>
    <phoneticPr fontId="5"/>
  </si>
  <si>
    <t>（ス）</t>
    <phoneticPr fontId="5"/>
  </si>
  <si>
    <t>（セ）</t>
    <phoneticPr fontId="5"/>
  </si>
  <si>
    <t>（ソ）</t>
    <phoneticPr fontId="5"/>
  </si>
  <si>
    <t>子ども子育て支援交付金報告用</t>
    <rPh sb="0" eb="1">
      <t>コ</t>
    </rPh>
    <rPh sb="3" eb="5">
      <t>コソダ</t>
    </rPh>
    <rPh sb="6" eb="8">
      <t>シエン</t>
    </rPh>
    <rPh sb="8" eb="11">
      <t>コウフキン</t>
    </rPh>
    <rPh sb="11" eb="14">
      <t>ホウコクヨウ</t>
    </rPh>
    <phoneticPr fontId="5"/>
  </si>
  <si>
    <t>休日</t>
    <rPh sb="0" eb="2">
      <t>キュウジツニチ</t>
    </rPh>
    <phoneticPr fontId="5"/>
  </si>
  <si>
    <r>
      <t>※１　②</t>
    </r>
    <r>
      <rPr>
        <u/>
        <sz val="14"/>
        <rFont val="HGPｺﾞｼｯｸM"/>
        <family val="3"/>
        <charset val="128"/>
      </rPr>
      <t>時間延長割は，年度当初の申請時の実施計画書（様式第２号）において，17時30分又は18時30分を超えて通常時の預かり保育を実施するとした幼稚園が対象</t>
    </r>
    <r>
      <rPr>
        <sz val="14"/>
        <rFont val="HGPｺﾞｼｯｸM"/>
        <family val="3"/>
        <charset val="128"/>
      </rPr>
      <t>となります。
　補助単価は，</t>
    </r>
    <r>
      <rPr>
        <u/>
        <sz val="14"/>
        <rFont val="HGPｺﾞｼｯｸM"/>
        <family val="3"/>
        <charset val="128"/>
      </rPr>
      <t>17時30分を超えて預かり保育を実施した一月ごとに3,000円(18時30分を超えて実施した場合は6,000円)</t>
    </r>
    <r>
      <rPr>
        <sz val="14"/>
        <rFont val="HGPｺﾞｼｯｸM"/>
        <family val="3"/>
        <charset val="128"/>
      </rPr>
      <t>です。実施月数は，</t>
    </r>
    <r>
      <rPr>
        <u/>
        <sz val="14"/>
        <rFont val="HGPｺﾞｼｯｸM"/>
        <family val="3"/>
        <charset val="128"/>
      </rPr>
      <t>実際に17時30分又は18時30分を超えて利用があった月数</t>
    </r>
    <r>
      <rPr>
        <sz val="14"/>
        <rFont val="HGPｺﾞｼｯｸM"/>
        <family val="3"/>
        <charset val="128"/>
      </rPr>
      <t>を記載します。（17時30分又は18時30分を超える利用がない月は計上できません。）</t>
    </r>
    <rPh sb="11" eb="13">
      <t>ネンド</t>
    </rPh>
    <rPh sb="13" eb="15">
      <t>トウショ</t>
    </rPh>
    <rPh sb="52" eb="53">
      <t>コ</t>
    </rPh>
    <rPh sb="55" eb="57">
      <t>ツウジョウ</t>
    </rPh>
    <rPh sb="57" eb="58">
      <t>トキ</t>
    </rPh>
    <rPh sb="175" eb="176">
      <t>コ</t>
    </rPh>
    <rPh sb="178" eb="180">
      <t>リヨウ</t>
    </rPh>
    <rPh sb="209" eb="210">
      <t>コ</t>
    </rPh>
    <rPh sb="212" eb="214">
      <t>リヨウ</t>
    </rPh>
    <rPh sb="217" eb="218">
      <t>ゲツ</t>
    </rPh>
    <rPh sb="219" eb="221">
      <t>ケイジョウ</t>
    </rPh>
    <phoneticPr fontId="5"/>
  </si>
  <si>
    <t>開園時間</t>
    <rPh sb="0" eb="2">
      <t>カイエン</t>
    </rPh>
    <rPh sb="2" eb="4">
      <t>ジカン</t>
    </rPh>
    <phoneticPr fontId="5"/>
  </si>
  <si>
    <t>補助単価</t>
    <phoneticPr fontId="5"/>
  </si>
  <si>
    <t>日数（※１）</t>
    <rPh sb="0" eb="2">
      <t>ニッスウ</t>
    </rPh>
    <phoneticPr fontId="5"/>
  </si>
  <si>
    <t>補助額</t>
    <phoneticPr fontId="5"/>
  </si>
  <si>
    <t>＝</t>
    <phoneticPr fontId="5"/>
  </si>
  <si>
    <t>＝</t>
    <phoneticPr fontId="5"/>
  </si>
  <si>
    <t>合計（交付上限額）千円未満切上げ</t>
    <rPh sb="0" eb="1">
      <t>ア</t>
    </rPh>
    <rPh sb="1" eb="2">
      <t>ケイ</t>
    </rPh>
    <rPh sb="3" eb="5">
      <t>コウフ</t>
    </rPh>
    <rPh sb="5" eb="8">
      <t>ジョウゲンガク</t>
    </rPh>
    <rPh sb="9" eb="11">
      <t>センエン</t>
    </rPh>
    <rPh sb="11" eb="13">
      <t>ミマン</t>
    </rPh>
    <rPh sb="13" eb="15">
      <t>キリアゲ</t>
    </rPh>
    <phoneticPr fontId="5"/>
  </si>
  <si>
    <t>補助対象経費（※３）</t>
    <rPh sb="0" eb="2">
      <t>ホジョ</t>
    </rPh>
    <rPh sb="2" eb="4">
      <t>タイショウ</t>
    </rPh>
    <rPh sb="4" eb="6">
      <t>ケイヒ</t>
    </rPh>
    <phoneticPr fontId="5"/>
  </si>
  <si>
    <t>交付申請額（※４）</t>
    <rPh sb="0" eb="2">
      <t>コウフ</t>
    </rPh>
    <rPh sb="2" eb="4">
      <t>シンセイ</t>
    </rPh>
    <rPh sb="4" eb="5">
      <t>ガク</t>
    </rPh>
    <phoneticPr fontId="5"/>
  </si>
  <si>
    <t>※１　平日に１１時間以上開園している日数をカウントし，記入してください。</t>
    <rPh sb="3" eb="5">
      <t>ヘイジツ</t>
    </rPh>
    <rPh sb="8" eb="10">
      <t>ジカン</t>
    </rPh>
    <rPh sb="10" eb="12">
      <t>イジョウ</t>
    </rPh>
    <rPh sb="12" eb="14">
      <t>カイエン</t>
    </rPh>
    <rPh sb="18" eb="20">
      <t>ニッスウ</t>
    </rPh>
    <rPh sb="27" eb="29">
      <t>キニュウ</t>
    </rPh>
    <phoneticPr fontId="5"/>
  </si>
  <si>
    <t>協定書の受入人数</t>
    <phoneticPr fontId="5"/>
  </si>
  <si>
    <t>算出係数</t>
  </si>
  <si>
    <t>　土曜日については，１１時間未満の場合であっても１１時間以上の１日としてカウントしてください。</t>
    <rPh sb="1" eb="4">
      <t>ドヨウビ</t>
    </rPh>
    <rPh sb="12" eb="14">
      <t>ジカン</t>
    </rPh>
    <rPh sb="14" eb="16">
      <t>ミマン</t>
    </rPh>
    <rPh sb="17" eb="19">
      <t>バアイ</t>
    </rPh>
    <rPh sb="26" eb="28">
      <t>ジカン</t>
    </rPh>
    <rPh sb="28" eb="30">
      <t>イジョウ</t>
    </rPh>
    <rPh sb="32" eb="33">
      <t>ニチ</t>
    </rPh>
    <phoneticPr fontId="5"/>
  </si>
  <si>
    <t>７名以上</t>
  </si>
  <si>
    <t>４名以上　６名以下</t>
  </si>
  <si>
    <t>２名以上　３名以下</t>
  </si>
  <si>
    <t>※４　補助対象経費と合計(交付上限額)のいずれか低い方の額が，補助金交付申請額となります。</t>
    <rPh sb="10" eb="12">
      <t>ゴウケイ</t>
    </rPh>
    <phoneticPr fontId="5"/>
  </si>
  <si>
    <t>※１</t>
    <phoneticPr fontId="5"/>
  </si>
  <si>
    <r>
      <t xml:space="preserve">①　基本分
</t>
    </r>
    <r>
      <rPr>
        <sz val="12"/>
        <rFont val="HGPｺﾞｼｯｸM"/>
        <family val="3"/>
        <charset val="128"/>
      </rPr>
      <t>（教育時間前後の平日）</t>
    </r>
    <rPh sb="7" eb="9">
      <t>キョウイク</t>
    </rPh>
    <rPh sb="9" eb="11">
      <t>ジカン</t>
    </rPh>
    <rPh sb="11" eb="13">
      <t>ゼンゴ</t>
    </rPh>
    <rPh sb="14" eb="16">
      <t>ヘイジツ</t>
    </rPh>
    <phoneticPr fontId="5"/>
  </si>
  <si>
    <r>
      <t xml:space="preserve">②　基本分
</t>
    </r>
    <r>
      <rPr>
        <sz val="12"/>
        <rFont val="HGPｺﾞｼｯｸM"/>
        <family val="3"/>
        <charset val="128"/>
      </rPr>
      <t>（長期休業日の平日）</t>
    </r>
    <rPh sb="2" eb="4">
      <t>キホン</t>
    </rPh>
    <rPh sb="4" eb="5">
      <t>ブン</t>
    </rPh>
    <rPh sb="7" eb="9">
      <t>チョウキ</t>
    </rPh>
    <rPh sb="9" eb="11">
      <t>キュウギョウ</t>
    </rPh>
    <rPh sb="11" eb="12">
      <t>ヒ</t>
    </rPh>
    <rPh sb="13" eb="15">
      <t>ヘイジツ</t>
    </rPh>
    <phoneticPr fontId="5"/>
  </si>
  <si>
    <t>８時間未満：400円
８時間以上：800円</t>
    <rPh sb="1" eb="3">
      <t>ジカン</t>
    </rPh>
    <rPh sb="3" eb="5">
      <t>ミマン</t>
    </rPh>
    <rPh sb="9" eb="10">
      <t>エン</t>
    </rPh>
    <rPh sb="12" eb="14">
      <t>ジカン</t>
    </rPh>
    <rPh sb="14" eb="16">
      <t>イジョウ</t>
    </rPh>
    <rPh sb="20" eb="21">
      <t>エン</t>
    </rPh>
    <phoneticPr fontId="5"/>
  </si>
  <si>
    <t>③　休日＆非在園児</t>
    <rPh sb="2" eb="4">
      <t>キュウジツ</t>
    </rPh>
    <rPh sb="5" eb="6">
      <t>ヒ</t>
    </rPh>
    <rPh sb="6" eb="8">
      <t>ザイエン</t>
    </rPh>
    <rPh sb="8" eb="9">
      <t>ジ</t>
    </rPh>
    <phoneticPr fontId="5"/>
  </si>
  <si>
    <t>（1,600,000÷年間延べ利用児童数（教育時間前後平日）－400）円)</t>
    <rPh sb="17" eb="19">
      <t>ジドウ</t>
    </rPh>
    <rPh sb="21" eb="23">
      <t>キョウイク</t>
    </rPh>
    <rPh sb="23" eb="25">
      <t>ジカン</t>
    </rPh>
    <rPh sb="25" eb="27">
      <t>ゼンゴ</t>
    </rPh>
    <rPh sb="27" eb="29">
      <t>ヘイジツ</t>
    </rPh>
    <phoneticPr fontId="5"/>
  </si>
  <si>
    <t>休日</t>
    <rPh sb="0" eb="2">
      <t>キュウジツ</t>
    </rPh>
    <phoneticPr fontId="5"/>
  </si>
  <si>
    <t>長期休業日及び休日
の預かり保育</t>
    <rPh sb="0" eb="2">
      <t>チョウキ</t>
    </rPh>
    <rPh sb="2" eb="5">
      <t>キュウギョウビ</t>
    </rPh>
    <rPh sb="5" eb="6">
      <t>オヨ</t>
    </rPh>
    <phoneticPr fontId="5"/>
  </si>
  <si>
    <t>教育時間前後・長期休業日の平日の合計年間延べ利用児童数</t>
    <rPh sb="0" eb="2">
      <t>キョウイク</t>
    </rPh>
    <rPh sb="2" eb="4">
      <t>ジカン</t>
    </rPh>
    <rPh sb="4" eb="6">
      <t>ゼンゴ</t>
    </rPh>
    <rPh sb="7" eb="9">
      <t>チョウキ</t>
    </rPh>
    <rPh sb="9" eb="12">
      <t>キュウギョウビ</t>
    </rPh>
    <rPh sb="13" eb="15">
      <t>ヘイジツ</t>
    </rPh>
    <rPh sb="16" eb="18">
      <t>ゴウケイ</t>
    </rPh>
    <rPh sb="18" eb="20">
      <t>ネンカン</t>
    </rPh>
    <rPh sb="20" eb="21">
      <t>ノ</t>
    </rPh>
    <rPh sb="22" eb="24">
      <t>リヨウ</t>
    </rPh>
    <rPh sb="24" eb="26">
      <t>ジドウ</t>
    </rPh>
    <rPh sb="26" eb="27">
      <t>スウ</t>
    </rPh>
    <phoneticPr fontId="5"/>
  </si>
  <si>
    <t>※「専任・兼任の別」欄には，預かり保育業務のみに従事する（幼稚園業務に従事しない）職員は「専任」と，預かり保育業務と幼稚園業務のいずれにも従事する職員は「兼任」と記入します。</t>
    <phoneticPr fontId="5"/>
  </si>
  <si>
    <t>円</t>
    <phoneticPr fontId="5"/>
  </si>
  <si>
    <t>円</t>
    <phoneticPr fontId="5"/>
  </si>
  <si>
    <t>その他</t>
    <rPh sb="2" eb="3">
      <t>タ</t>
    </rPh>
    <phoneticPr fontId="5"/>
  </si>
  <si>
    <t>事務負担軽減に取り組むための経費※1</t>
    <rPh sb="0" eb="2">
      <t>ジム</t>
    </rPh>
    <rPh sb="2" eb="4">
      <t>フタン</t>
    </rPh>
    <rPh sb="4" eb="6">
      <t>ケイゲン</t>
    </rPh>
    <rPh sb="7" eb="8">
      <t>ト</t>
    </rPh>
    <rPh sb="9" eb="10">
      <t>ク</t>
    </rPh>
    <rPh sb="14" eb="16">
      <t>ケイヒ</t>
    </rPh>
    <phoneticPr fontId="5"/>
  </si>
  <si>
    <t>※上記品目にかかる領収書の写しを別紙のとおり添付します。なお，人件費を除く対象経費には，宮城県など他の補助金の対象経費としている品目や，保護者から実費を徴収している品目は含まれておりません。</t>
    <phoneticPr fontId="5"/>
  </si>
  <si>
    <t>人件費（一時預かり担当事務職員分）</t>
    <rPh sb="0" eb="3">
      <t>ジンケンヒ</t>
    </rPh>
    <rPh sb="4" eb="6">
      <t>イチジ</t>
    </rPh>
    <rPh sb="6" eb="7">
      <t>アズ</t>
    </rPh>
    <rPh sb="9" eb="11">
      <t>タントウ</t>
    </rPh>
    <rPh sb="11" eb="13">
      <t>ジム</t>
    </rPh>
    <rPh sb="13" eb="15">
      <t>ショクイン</t>
    </rPh>
    <rPh sb="15" eb="16">
      <t>ブン</t>
    </rPh>
    <phoneticPr fontId="5"/>
  </si>
  <si>
    <t>対象</t>
    <rPh sb="0" eb="2">
      <t>タイショウ</t>
    </rPh>
    <phoneticPr fontId="5"/>
  </si>
  <si>
    <t>対象外（以下記入不要です）</t>
    <rPh sb="0" eb="2">
      <t>タイショウ</t>
    </rPh>
    <rPh sb="2" eb="3">
      <t>ガイ</t>
    </rPh>
    <rPh sb="4" eb="6">
      <t>イカ</t>
    </rPh>
    <rPh sb="6" eb="8">
      <t>キニュウ</t>
    </rPh>
    <rPh sb="8" eb="10">
      <t>フヨウ</t>
    </rPh>
    <phoneticPr fontId="5"/>
  </si>
  <si>
    <t>□</t>
  </si>
  <si>
    <t>一時預かり事業担当事務職員</t>
    <rPh sb="0" eb="2">
      <t>イチジ</t>
    </rPh>
    <rPh sb="2" eb="3">
      <t>アズ</t>
    </rPh>
    <rPh sb="5" eb="7">
      <t>ジギョウ</t>
    </rPh>
    <rPh sb="7" eb="9">
      <t>タントウ</t>
    </rPh>
    <rPh sb="9" eb="11">
      <t>ジム</t>
    </rPh>
    <rPh sb="11" eb="13">
      <t>ショクイン</t>
    </rPh>
    <phoneticPr fontId="5"/>
  </si>
  <si>
    <t>専任・兼任の別</t>
    <rPh sb="0" eb="2">
      <t>センニン</t>
    </rPh>
    <rPh sb="3" eb="5">
      <t>ケンニン</t>
    </rPh>
    <rPh sb="6" eb="7">
      <t>ベツ</t>
    </rPh>
    <phoneticPr fontId="5"/>
  </si>
  <si>
    <t>常勤・非常勤の別</t>
    <rPh sb="0" eb="2">
      <t>ジョウキン</t>
    </rPh>
    <rPh sb="3" eb="6">
      <t>ヒジョウキン</t>
    </rPh>
    <rPh sb="7" eb="8">
      <t>ベツ</t>
    </rPh>
    <phoneticPr fontId="5"/>
  </si>
  <si>
    <t>公定価格に含まれる事務職員</t>
    <rPh sb="0" eb="2">
      <t>コウテイ</t>
    </rPh>
    <rPh sb="2" eb="4">
      <t>カカク</t>
    </rPh>
    <rPh sb="5" eb="6">
      <t>フク</t>
    </rPh>
    <rPh sb="9" eb="11">
      <t>ジム</t>
    </rPh>
    <rPh sb="11" eb="13">
      <t>ショクイン</t>
    </rPh>
    <phoneticPr fontId="5"/>
  </si>
  <si>
    <t>【就労支援型施設加算対象要件】</t>
    <rPh sb="1" eb="3">
      <t>シュウロウ</t>
    </rPh>
    <rPh sb="3" eb="6">
      <t>シエンガタ</t>
    </rPh>
    <rPh sb="6" eb="8">
      <t>シセツ</t>
    </rPh>
    <rPh sb="8" eb="10">
      <t>カサン</t>
    </rPh>
    <rPh sb="10" eb="12">
      <t>タイショウ</t>
    </rPh>
    <rPh sb="12" eb="14">
      <t>ヨウケン</t>
    </rPh>
    <phoneticPr fontId="5"/>
  </si>
  <si>
    <t>※加算対象となるには、下記の要件全てを満たす必要があります。</t>
    <rPh sb="1" eb="3">
      <t>カサン</t>
    </rPh>
    <rPh sb="3" eb="5">
      <t>タイショウ</t>
    </rPh>
    <rPh sb="11" eb="13">
      <t>カキ</t>
    </rPh>
    <rPh sb="14" eb="16">
      <t>ヨウケン</t>
    </rPh>
    <rPh sb="16" eb="17">
      <t>スベ</t>
    </rPh>
    <rPh sb="19" eb="20">
      <t>ミ</t>
    </rPh>
    <rPh sb="22" eb="24">
      <t>ヒツヨウ</t>
    </rPh>
    <phoneticPr fontId="5"/>
  </si>
  <si>
    <t>②教育時間の設定をしている日及び長期休業日の双方において、８時間以上（教育時間の設定をしている日について教育時間を含む）の預かりを実施していること。</t>
    <rPh sb="1" eb="3">
      <t>キョウイク</t>
    </rPh>
    <rPh sb="3" eb="5">
      <t>ジカン</t>
    </rPh>
    <rPh sb="6" eb="8">
      <t>セッテイ</t>
    </rPh>
    <rPh sb="13" eb="14">
      <t>ヒ</t>
    </rPh>
    <rPh sb="14" eb="15">
      <t>オヨ</t>
    </rPh>
    <rPh sb="16" eb="18">
      <t>チョウキ</t>
    </rPh>
    <rPh sb="18" eb="21">
      <t>キュウギョウビ</t>
    </rPh>
    <rPh sb="22" eb="24">
      <t>ソウホウ</t>
    </rPh>
    <rPh sb="30" eb="32">
      <t>ジカン</t>
    </rPh>
    <rPh sb="32" eb="34">
      <t>イジョウ</t>
    </rPh>
    <rPh sb="35" eb="37">
      <t>キョウイク</t>
    </rPh>
    <rPh sb="37" eb="39">
      <t>ジカン</t>
    </rPh>
    <rPh sb="40" eb="42">
      <t>セッテイ</t>
    </rPh>
    <rPh sb="47" eb="48">
      <t>ヒ</t>
    </rPh>
    <rPh sb="52" eb="54">
      <t>キョウイク</t>
    </rPh>
    <rPh sb="54" eb="56">
      <t>ジカン</t>
    </rPh>
    <rPh sb="57" eb="58">
      <t>フク</t>
    </rPh>
    <rPh sb="61" eb="62">
      <t>アズ</t>
    </rPh>
    <rPh sb="65" eb="67">
      <t>ジッシ</t>
    </rPh>
    <phoneticPr fontId="5"/>
  </si>
  <si>
    <t>本年度の配置月数</t>
    <rPh sb="0" eb="3">
      <t>ホンネンド</t>
    </rPh>
    <rPh sb="4" eb="6">
      <t>ハイチ</t>
    </rPh>
    <rPh sb="6" eb="8">
      <t>ツキスウ</t>
    </rPh>
    <phoneticPr fontId="5"/>
  </si>
  <si>
    <t>【参考：事務職員配置に係る公定価格の基準】</t>
    <rPh sb="1" eb="3">
      <t>サンコウ</t>
    </rPh>
    <rPh sb="4" eb="6">
      <t>ジム</t>
    </rPh>
    <rPh sb="6" eb="8">
      <t>ショクイン</t>
    </rPh>
    <rPh sb="8" eb="10">
      <t>ハイチ</t>
    </rPh>
    <rPh sb="11" eb="12">
      <t>カカ</t>
    </rPh>
    <rPh sb="13" eb="15">
      <t>コウテイ</t>
    </rPh>
    <rPh sb="15" eb="17">
      <t>カカク</t>
    </rPh>
    <rPh sb="18" eb="20">
      <t>キジュン</t>
    </rPh>
    <phoneticPr fontId="5"/>
  </si>
  <si>
    <t>基本分</t>
    <rPh sb="0" eb="2">
      <t>キホン</t>
    </rPh>
    <rPh sb="2" eb="3">
      <t>ブン</t>
    </rPh>
    <phoneticPr fontId="5"/>
  </si>
  <si>
    <t>加算分※</t>
    <rPh sb="0" eb="2">
      <t>カサン</t>
    </rPh>
    <rPh sb="2" eb="3">
      <t>ブン</t>
    </rPh>
    <phoneticPr fontId="5"/>
  </si>
  <si>
    <t>幼稚園</t>
    <rPh sb="0" eb="3">
      <t>ヨウチエン</t>
    </rPh>
    <phoneticPr fontId="5"/>
  </si>
  <si>
    <t>認定こども園</t>
    <rPh sb="0" eb="2">
      <t>ニンテイ</t>
    </rPh>
    <rPh sb="5" eb="6">
      <t>エン</t>
    </rPh>
    <phoneticPr fontId="5"/>
  </si>
  <si>
    <t>常勤職員</t>
    <rPh sb="0" eb="2">
      <t>ジョウキン</t>
    </rPh>
    <rPh sb="2" eb="4">
      <t>ショクイン</t>
    </rPh>
    <phoneticPr fontId="5"/>
  </si>
  <si>
    <t>非常勤職員</t>
    <rPh sb="0" eb="3">
      <t>ヒジョウキン</t>
    </rPh>
    <rPh sb="3" eb="5">
      <t>ショクイン</t>
    </rPh>
    <phoneticPr fontId="5"/>
  </si>
  <si>
    <t>非常勤職員（週２日分）</t>
    <rPh sb="0" eb="3">
      <t>ヒジョウキン</t>
    </rPh>
    <rPh sb="3" eb="5">
      <t>ショクイン</t>
    </rPh>
    <rPh sb="6" eb="7">
      <t>シュウ</t>
    </rPh>
    <rPh sb="8" eb="9">
      <t>ニチ</t>
    </rPh>
    <rPh sb="9" eb="10">
      <t>ブン</t>
    </rPh>
    <phoneticPr fontId="5"/>
  </si>
  <si>
    <t>１名</t>
    <rPh sb="1" eb="2">
      <t>メイ</t>
    </rPh>
    <phoneticPr fontId="5"/>
  </si>
  <si>
    <t>ー</t>
    <phoneticPr fontId="5"/>
  </si>
  <si>
    <r>
      <t>１名</t>
    </r>
    <r>
      <rPr>
        <sz val="9"/>
        <rFont val="HGPｺﾞｼｯｸM"/>
        <family val="3"/>
        <charset val="128"/>
      </rPr>
      <t>（１号認定の利用定員が91名以上の施設のみ）</t>
    </r>
    <rPh sb="1" eb="2">
      <t>メイ</t>
    </rPh>
    <rPh sb="4" eb="5">
      <t>ゴウ</t>
    </rPh>
    <rPh sb="5" eb="7">
      <t>ニンテイ</t>
    </rPh>
    <rPh sb="8" eb="10">
      <t>リヨウ</t>
    </rPh>
    <rPh sb="10" eb="12">
      <t>テイイン</t>
    </rPh>
    <rPh sb="15" eb="16">
      <t>メイ</t>
    </rPh>
    <rPh sb="16" eb="18">
      <t>イジョウ</t>
    </rPh>
    <rPh sb="19" eb="21">
      <t>シセツ</t>
    </rPh>
    <phoneticPr fontId="5"/>
  </si>
  <si>
    <t>①一時預かり事業（幼稚園型）の事務をメインで担当する職員（パート・非常勤職員でも可）を追加で配置すること。
※公定価格（基本分・加算の双方）の基準を超えて配置することが必要</t>
    <rPh sb="1" eb="3">
      <t>イチジ</t>
    </rPh>
    <rPh sb="3" eb="4">
      <t>アズ</t>
    </rPh>
    <rPh sb="6" eb="8">
      <t>ジギョウ</t>
    </rPh>
    <rPh sb="9" eb="12">
      <t>ヨウチエン</t>
    </rPh>
    <rPh sb="12" eb="13">
      <t>ガタ</t>
    </rPh>
    <rPh sb="15" eb="17">
      <t>ジム</t>
    </rPh>
    <rPh sb="22" eb="24">
      <t>タントウ</t>
    </rPh>
    <rPh sb="26" eb="28">
      <t>ショクイン</t>
    </rPh>
    <rPh sb="33" eb="36">
      <t>ヒジョウキン</t>
    </rPh>
    <rPh sb="36" eb="38">
      <t>ショクイン</t>
    </rPh>
    <rPh sb="40" eb="41">
      <t>カ</t>
    </rPh>
    <rPh sb="43" eb="45">
      <t>ツイカ</t>
    </rPh>
    <rPh sb="46" eb="48">
      <t>ハイチ</t>
    </rPh>
    <phoneticPr fontId="5"/>
  </si>
  <si>
    <t>月</t>
    <rPh sb="0" eb="1">
      <t>ツキ</t>
    </rPh>
    <phoneticPr fontId="5"/>
  </si>
  <si>
    <t>※１　事務職員の配置月数が6月以上の場合は1,383,200円，６月未満の場合は691,600円です。</t>
    <rPh sb="3" eb="5">
      <t>ジム</t>
    </rPh>
    <rPh sb="5" eb="7">
      <t>ショクイン</t>
    </rPh>
    <rPh sb="8" eb="10">
      <t>ハイチ</t>
    </rPh>
    <rPh sb="10" eb="12">
      <t>ツキスウ</t>
    </rPh>
    <rPh sb="14" eb="15">
      <t>ツキ</t>
    </rPh>
    <rPh sb="15" eb="17">
      <t>イジョウ</t>
    </rPh>
    <rPh sb="18" eb="20">
      <t>バアイ</t>
    </rPh>
    <rPh sb="30" eb="31">
      <t>エン</t>
    </rPh>
    <rPh sb="33" eb="34">
      <t>ツキ</t>
    </rPh>
    <rPh sb="34" eb="36">
      <t>ミマン</t>
    </rPh>
    <rPh sb="37" eb="39">
      <t>バアイ</t>
    </rPh>
    <rPh sb="47" eb="48">
      <t>エン</t>
    </rPh>
    <phoneticPr fontId="5"/>
  </si>
  <si>
    <t>※３　補助対象経費と交付上限額のいずれか低い方の額が，補助金交付申請額となります。</t>
    <phoneticPr fontId="5"/>
  </si>
  <si>
    <r>
      <rPr>
        <b/>
        <u/>
        <sz val="14"/>
        <rFont val="HGPｺﾞｼｯｸM"/>
        <family val="3"/>
        <charset val="128"/>
      </rPr>
      <t>就労支援型施設加算が対象外の場合</t>
    </r>
    <r>
      <rPr>
        <sz val="14"/>
        <rFont val="HGPｺﾞｼｯｸM"/>
        <family val="3"/>
        <charset val="128"/>
      </rPr>
      <t>は，記載の必要はございません。</t>
    </r>
    <rPh sb="0" eb="2">
      <t>シュウロウ</t>
    </rPh>
    <rPh sb="2" eb="5">
      <t>シエンガタ</t>
    </rPh>
    <rPh sb="5" eb="7">
      <t>シセツ</t>
    </rPh>
    <rPh sb="7" eb="9">
      <t>カサン</t>
    </rPh>
    <rPh sb="10" eb="13">
      <t>タイショウガイ</t>
    </rPh>
    <rPh sb="14" eb="16">
      <t>バアイ</t>
    </rPh>
    <rPh sb="18" eb="20">
      <t>キサイ</t>
    </rPh>
    <rPh sb="21" eb="23">
      <t>ヒツヨウ</t>
    </rPh>
    <phoneticPr fontId="5"/>
  </si>
  <si>
    <t>４月</t>
    <rPh sb="1" eb="2">
      <t>ツキ</t>
    </rPh>
    <phoneticPr fontId="5"/>
  </si>
  <si>
    <t>５月</t>
    <rPh sb="1" eb="2">
      <t>ツキ</t>
    </rPh>
    <phoneticPr fontId="5"/>
  </si>
  <si>
    <t>６月</t>
    <rPh sb="1" eb="2">
      <t>ツキ</t>
    </rPh>
    <phoneticPr fontId="5"/>
  </si>
  <si>
    <t>７月</t>
    <rPh sb="1" eb="2">
      <t>ツキ</t>
    </rPh>
    <phoneticPr fontId="5"/>
  </si>
  <si>
    <t>８月</t>
    <rPh sb="1" eb="2">
      <t>ツキ</t>
    </rPh>
    <phoneticPr fontId="5"/>
  </si>
  <si>
    <t>９月</t>
    <rPh sb="1" eb="2">
      <t>ツキ</t>
    </rPh>
    <phoneticPr fontId="5"/>
  </si>
  <si>
    <t>10月</t>
    <rPh sb="2" eb="3">
      <t>ツキ</t>
    </rPh>
    <phoneticPr fontId="5"/>
  </si>
  <si>
    <t>11月</t>
    <rPh sb="2" eb="3">
      <t>ツキ</t>
    </rPh>
    <phoneticPr fontId="5"/>
  </si>
  <si>
    <t>12月</t>
    <rPh sb="2" eb="3">
      <t>ツキ</t>
    </rPh>
    <phoneticPr fontId="5"/>
  </si>
  <si>
    <t>２月</t>
    <rPh sb="1" eb="2">
      <t>ツキ</t>
    </rPh>
    <phoneticPr fontId="5"/>
  </si>
  <si>
    <t>３月</t>
    <rPh sb="1" eb="2">
      <t>ツキ</t>
    </rPh>
    <phoneticPr fontId="5"/>
  </si>
  <si>
    <t>１月</t>
    <rPh sb="1" eb="2">
      <t>ツキ</t>
    </rPh>
    <phoneticPr fontId="5"/>
  </si>
  <si>
    <t>無</t>
    <rPh sb="0" eb="1">
      <t>ナシ</t>
    </rPh>
    <phoneticPr fontId="5"/>
  </si>
  <si>
    <t>（３）交付申請額</t>
    <rPh sb="3" eb="5">
      <t>コウフ</t>
    </rPh>
    <rPh sb="5" eb="7">
      <t>シンセイ</t>
    </rPh>
    <rPh sb="7" eb="8">
      <t>ガク</t>
    </rPh>
    <phoneticPr fontId="5"/>
  </si>
  <si>
    <t>適用される算出係数</t>
    <rPh sb="0" eb="2">
      <t>テキヨウ</t>
    </rPh>
    <rPh sb="5" eb="7">
      <t>サンシュツ</t>
    </rPh>
    <rPh sb="7" eb="9">
      <t>ケイスウ</t>
    </rPh>
    <phoneticPr fontId="5"/>
  </si>
  <si>
    <t>適用月</t>
    <rPh sb="0" eb="2">
      <t>テキヨウ</t>
    </rPh>
    <rPh sb="2" eb="3">
      <t>ツキ</t>
    </rPh>
    <phoneticPr fontId="5"/>
  </si>
  <si>
    <t>※２　算出係数は，右表のとおり協定書の受入人数に応じて適用します。</t>
    <rPh sb="3" eb="5">
      <t>サンシュツ</t>
    </rPh>
    <rPh sb="5" eb="7">
      <t>ケイスウ</t>
    </rPh>
    <rPh sb="9" eb="10">
      <t>ミギ</t>
    </rPh>
    <rPh sb="10" eb="11">
      <t>ヒョウ</t>
    </rPh>
    <rPh sb="15" eb="18">
      <t>キョウテイショ</t>
    </rPh>
    <rPh sb="19" eb="21">
      <t>ウケイレ</t>
    </rPh>
    <rPh sb="21" eb="23">
      <t>ニンズウ</t>
    </rPh>
    <rPh sb="24" eb="25">
      <t>オウ</t>
    </rPh>
    <rPh sb="27" eb="29">
      <t>テキヨウ</t>
    </rPh>
    <phoneticPr fontId="5"/>
  </si>
  <si>
    <t>⇒有の場合は下表と（３）に、無の場合は（３）のみ記入してください。</t>
    <rPh sb="1" eb="2">
      <t>アリ</t>
    </rPh>
    <rPh sb="3" eb="5">
      <t>バアイ</t>
    </rPh>
    <rPh sb="6" eb="8">
      <t>カヒョウ</t>
    </rPh>
    <rPh sb="14" eb="15">
      <t>ナ</t>
    </rPh>
    <rPh sb="16" eb="18">
      <t>バアイ</t>
    </rPh>
    <rPh sb="24" eb="26">
      <t>キニュウ</t>
    </rPh>
    <phoneticPr fontId="5"/>
  </si>
  <si>
    <t>（１）年度当初の協定書の受入れ人数合計</t>
    <rPh sb="3" eb="4">
      <t>ネン</t>
    </rPh>
    <rPh sb="4" eb="5">
      <t>ド</t>
    </rPh>
    <rPh sb="5" eb="7">
      <t>トウショ</t>
    </rPh>
    <rPh sb="8" eb="11">
      <t>キョウテイショ</t>
    </rPh>
    <rPh sb="12" eb="14">
      <t>ウケイレ</t>
    </rPh>
    <rPh sb="15" eb="17">
      <t>ニンズウ</t>
    </rPh>
    <rPh sb="17" eb="18">
      <t>ゴウ</t>
    </rPh>
    <rPh sb="18" eb="19">
      <t>ケイ</t>
    </rPh>
    <phoneticPr fontId="5"/>
  </si>
  <si>
    <t>対象期間（ヶ月）※３月起点</t>
    <rPh sb="0" eb="2">
      <t>タイショウ</t>
    </rPh>
    <rPh sb="2" eb="4">
      <t>キカン</t>
    </rPh>
    <rPh sb="6" eb="7">
      <t>ゲツ</t>
    </rPh>
    <rPh sb="10" eb="11">
      <t>ツキ</t>
    </rPh>
    <rPh sb="11" eb="13">
      <t>キテン</t>
    </rPh>
    <phoneticPr fontId="5"/>
  </si>
  <si>
    <t>×算出係数（※２）</t>
    <rPh sb="1" eb="3">
      <t>サンシュツ</t>
    </rPh>
    <rPh sb="3" eb="5">
      <t>ケイスウ</t>
    </rPh>
    <phoneticPr fontId="5"/>
  </si>
  <si>
    <t>円</t>
    <rPh sb="0" eb="1">
      <t>エン</t>
    </rPh>
    <phoneticPr fontId="5"/>
  </si>
  <si>
    <t>②　時間延長割</t>
    <phoneticPr fontId="5"/>
  </si>
  <si>
    <t>③　早朝割</t>
    <phoneticPr fontId="5"/>
  </si>
  <si>
    <t>区　　　分</t>
    <phoneticPr fontId="5"/>
  </si>
  <si>
    <t>人　　件　　費</t>
    <phoneticPr fontId="5"/>
  </si>
  <si>
    <t>その他の経費</t>
    <rPh sb="2" eb="3">
      <t>タ</t>
    </rPh>
    <rPh sb="4" eb="6">
      <t>ケイヒ</t>
    </rPh>
    <phoneticPr fontId="5"/>
  </si>
  <si>
    <t>月</t>
    <rPh sb="0" eb="1">
      <t>ツキ</t>
    </rPh>
    <phoneticPr fontId="5"/>
  </si>
  <si>
    <t>区　分</t>
    <rPh sb="0" eb="1">
      <t>ク</t>
    </rPh>
    <rPh sb="2" eb="3">
      <t>フン</t>
    </rPh>
    <phoneticPr fontId="5"/>
  </si>
  <si>
    <t>補助額（交付上限額）</t>
    <phoneticPr fontId="5"/>
  </si>
  <si>
    <t>円</t>
    <rPh sb="0" eb="1">
      <t>エン</t>
    </rPh>
    <phoneticPr fontId="5"/>
  </si>
  <si>
    <t>備考</t>
    <rPh sb="0" eb="2">
      <t>ビコウ</t>
    </rPh>
    <phoneticPr fontId="5"/>
  </si>
  <si>
    <t>※１</t>
    <phoneticPr fontId="5"/>
  </si>
  <si>
    <t>補助対象経費（※２）</t>
    <rPh sb="0" eb="2">
      <t>ホジョ</t>
    </rPh>
    <rPh sb="2" eb="4">
      <t>タイショウ</t>
    </rPh>
    <rPh sb="4" eb="6">
      <t>ケイヒ</t>
    </rPh>
    <phoneticPr fontId="5"/>
  </si>
  <si>
    <t>交付申請額（※３）</t>
    <phoneticPr fontId="5"/>
  </si>
  <si>
    <r>
      <t>※２　事務職員の人件費等，</t>
    </r>
    <r>
      <rPr>
        <u/>
        <sz val="14"/>
        <rFont val="HGPｺﾞｼｯｸM"/>
        <family val="3"/>
        <charset val="128"/>
      </rPr>
      <t>事務負担軽減に取り組むための経費のみ</t>
    </r>
    <r>
      <rPr>
        <sz val="14"/>
        <rFont val="HGPｺﾞｼｯｸM"/>
        <family val="3"/>
        <charset val="128"/>
      </rPr>
      <t>補助対象となります。</t>
    </r>
    <rPh sb="3" eb="5">
      <t>ジム</t>
    </rPh>
    <rPh sb="5" eb="7">
      <t>ショクイン</t>
    </rPh>
    <rPh sb="8" eb="11">
      <t>ジンケンヒ</t>
    </rPh>
    <rPh sb="11" eb="12">
      <t>トウ</t>
    </rPh>
    <rPh sb="13" eb="15">
      <t>ジム</t>
    </rPh>
    <rPh sb="15" eb="17">
      <t>フタン</t>
    </rPh>
    <rPh sb="17" eb="19">
      <t>ケイゲン</t>
    </rPh>
    <rPh sb="20" eb="21">
      <t>ト</t>
    </rPh>
    <rPh sb="22" eb="23">
      <t>ク</t>
    </rPh>
    <rPh sb="27" eb="29">
      <t>ケイヒ</t>
    </rPh>
    <rPh sb="31" eb="33">
      <t>ホジョ</t>
    </rPh>
    <rPh sb="33" eb="35">
      <t>タイショウ</t>
    </rPh>
    <phoneticPr fontId="5"/>
  </si>
  <si>
    <t>延べ利用児童数（オ+ス+チ+ナ）</t>
    <rPh sb="0" eb="1">
      <t>ノ</t>
    </rPh>
    <rPh sb="2" eb="4">
      <t>リヨウ</t>
    </rPh>
    <rPh sb="4" eb="6">
      <t>ジドウ</t>
    </rPh>
    <rPh sb="6" eb="7">
      <t>スウ</t>
    </rPh>
    <phoneticPr fontId="5"/>
  </si>
  <si>
    <t>延べ利用児童数（カ+セ+ツ+ニ）</t>
    <rPh sb="0" eb="1">
      <t>ノ</t>
    </rPh>
    <rPh sb="2" eb="4">
      <t>リヨウ</t>
    </rPh>
    <rPh sb="4" eb="6">
      <t>ジドウ</t>
    </rPh>
    <rPh sb="6" eb="7">
      <t>スウ</t>
    </rPh>
    <phoneticPr fontId="5"/>
  </si>
  <si>
    <t>延べ利用児童数（ケ）</t>
    <rPh sb="0" eb="1">
      <t>ノ</t>
    </rPh>
    <rPh sb="2" eb="4">
      <t>リヨウ</t>
    </rPh>
    <rPh sb="4" eb="6">
      <t>ジドウ</t>
    </rPh>
    <rPh sb="6" eb="7">
      <t>スウ</t>
    </rPh>
    <phoneticPr fontId="5"/>
  </si>
  <si>
    <t>延べ利用児童数（コ）</t>
    <rPh sb="0" eb="1">
      <t>ノ</t>
    </rPh>
    <rPh sb="2" eb="4">
      <t>リヨウ</t>
    </rPh>
    <rPh sb="4" eb="6">
      <t>ジドウ</t>
    </rPh>
    <rPh sb="6" eb="7">
      <t>スウ</t>
    </rPh>
    <phoneticPr fontId="5"/>
  </si>
  <si>
    <r>
      <t xml:space="preserve">⑤　長時間加算
</t>
    </r>
    <r>
      <rPr>
        <sz val="12"/>
        <rFont val="HGPｺﾞｼｯｸM"/>
        <family val="3"/>
        <charset val="128"/>
      </rPr>
      <t>長期休業日（８時間未満）</t>
    </r>
    <rPh sb="2" eb="5">
      <t>チョウジカン</t>
    </rPh>
    <rPh sb="5" eb="7">
      <t>カサン</t>
    </rPh>
    <rPh sb="8" eb="10">
      <t>チョウキ</t>
    </rPh>
    <rPh sb="10" eb="13">
      <t>キュウギョウビ</t>
    </rPh>
    <rPh sb="15" eb="17">
      <t>ジカン</t>
    </rPh>
    <rPh sb="17" eb="19">
      <t>ミマン</t>
    </rPh>
    <phoneticPr fontId="5"/>
  </si>
  <si>
    <r>
      <t xml:space="preserve">④　長時間加算
</t>
    </r>
    <r>
      <rPr>
        <sz val="12"/>
        <rFont val="HGPｺﾞｼｯｸM"/>
        <family val="3"/>
        <charset val="128"/>
      </rPr>
      <t>平日及び長期休業日（８時間以上）</t>
    </r>
    <rPh sb="2" eb="5">
      <t>チョウジカン</t>
    </rPh>
    <rPh sb="5" eb="7">
      <t>カサン</t>
    </rPh>
    <rPh sb="8" eb="10">
      <t>ヘイジツ</t>
    </rPh>
    <rPh sb="10" eb="11">
      <t>オヨ</t>
    </rPh>
    <rPh sb="12" eb="14">
      <t>チョウキ</t>
    </rPh>
    <rPh sb="14" eb="17">
      <t>キュウギョウビ</t>
    </rPh>
    <rPh sb="19" eb="21">
      <t>ジカン</t>
    </rPh>
    <rPh sb="21" eb="23">
      <t>イジョウ</t>
    </rPh>
    <phoneticPr fontId="5"/>
  </si>
  <si>
    <t>８時間を超えた時間が2時間未満</t>
    <rPh sb="1" eb="3">
      <t>ジカン</t>
    </rPh>
    <rPh sb="4" eb="5">
      <t>コ</t>
    </rPh>
    <rPh sb="7" eb="9">
      <t>ジカン</t>
    </rPh>
    <rPh sb="11" eb="13">
      <t>ジカン</t>
    </rPh>
    <rPh sb="13" eb="15">
      <t>ミマン</t>
    </rPh>
    <phoneticPr fontId="5"/>
  </si>
  <si>
    <t>８時間を超えた時間が2～3時間</t>
    <rPh sb="1" eb="3">
      <t>ジカン</t>
    </rPh>
    <rPh sb="4" eb="5">
      <t>コ</t>
    </rPh>
    <rPh sb="7" eb="9">
      <t>ジカン</t>
    </rPh>
    <rPh sb="13" eb="15">
      <t>ジカン</t>
    </rPh>
    <phoneticPr fontId="5"/>
  </si>
  <si>
    <t>８時間超えた時間が3時間以上</t>
    <rPh sb="1" eb="3">
      <t>ジカン</t>
    </rPh>
    <rPh sb="3" eb="4">
      <t>コ</t>
    </rPh>
    <rPh sb="6" eb="8">
      <t>ジカン</t>
    </rPh>
    <rPh sb="10" eb="12">
      <t>ジカン</t>
    </rPh>
    <rPh sb="12" eb="14">
      <t>イジョウ</t>
    </rPh>
    <phoneticPr fontId="5"/>
  </si>
  <si>
    <t>４時間を超えた時間が2時間未満</t>
    <rPh sb="1" eb="3">
      <t>ジカン</t>
    </rPh>
    <rPh sb="4" eb="5">
      <t>コ</t>
    </rPh>
    <rPh sb="7" eb="9">
      <t>ジカン</t>
    </rPh>
    <rPh sb="11" eb="13">
      <t>ジカン</t>
    </rPh>
    <rPh sb="13" eb="15">
      <t>ミマン</t>
    </rPh>
    <phoneticPr fontId="5"/>
  </si>
  <si>
    <t>４時間を超えた時間が2～3時間</t>
    <rPh sb="1" eb="3">
      <t>ジカン</t>
    </rPh>
    <rPh sb="4" eb="5">
      <t>コ</t>
    </rPh>
    <rPh sb="7" eb="9">
      <t>ジカン</t>
    </rPh>
    <rPh sb="13" eb="15">
      <t>ジカン</t>
    </rPh>
    <phoneticPr fontId="5"/>
  </si>
  <si>
    <t>４時間を超えた時間が3時間以上</t>
    <rPh sb="1" eb="3">
      <t>ジカン</t>
    </rPh>
    <rPh sb="4" eb="5">
      <t>コ</t>
    </rPh>
    <rPh sb="7" eb="9">
      <t>ジカン</t>
    </rPh>
    <rPh sb="11" eb="13">
      <t>ジカン</t>
    </rPh>
    <rPh sb="13" eb="15">
      <t>イジョウ</t>
    </rPh>
    <phoneticPr fontId="5"/>
  </si>
  <si>
    <t>本年度における対象事務職員の配置月数</t>
    <rPh sb="0" eb="1">
      <t>ホン</t>
    </rPh>
    <phoneticPr fontId="5"/>
  </si>
  <si>
    <r>
      <t xml:space="preserve">対象日数
</t>
    </r>
    <r>
      <rPr>
        <sz val="10"/>
        <rFont val="ＭＳ Ｐ明朝"/>
        <family val="1"/>
        <charset val="128"/>
      </rPr>
      <t>（11時間以上）</t>
    </r>
    <rPh sb="0" eb="2">
      <t>タイショウ</t>
    </rPh>
    <rPh sb="2" eb="4">
      <t>ニッスウ</t>
    </rPh>
    <rPh sb="8" eb="10">
      <t>ジカン</t>
    </rPh>
    <rPh sb="10" eb="12">
      <t>イジョウ</t>
    </rPh>
    <phoneticPr fontId="5"/>
  </si>
  <si>
    <r>
      <t xml:space="preserve">対象日数
</t>
    </r>
    <r>
      <rPr>
        <sz val="10"/>
        <rFont val="ＭＳ Ｐ明朝"/>
        <family val="1"/>
        <charset val="128"/>
      </rPr>
      <t>（12時間以上）</t>
    </r>
    <r>
      <rPr>
        <sz val="11"/>
        <color theme="1"/>
        <rFont val="ＭＳ Ｐゴシック"/>
        <family val="2"/>
        <charset val="128"/>
        <scheme val="minor"/>
      </rPr>
      <t/>
    </r>
    <rPh sb="0" eb="2">
      <t>タイショウ</t>
    </rPh>
    <rPh sb="2" eb="4">
      <t>ニッスウ</t>
    </rPh>
    <rPh sb="8" eb="10">
      <t>ジカン</t>
    </rPh>
    <rPh sb="10" eb="12">
      <t>イジョウ</t>
    </rPh>
    <phoneticPr fontId="5"/>
  </si>
  <si>
    <t>（２）補助対象年度内に新たに締結又は解除した協定の有無</t>
    <rPh sb="3" eb="5">
      <t>ホジョ</t>
    </rPh>
    <rPh sb="5" eb="7">
      <t>タイショウ</t>
    </rPh>
    <rPh sb="7" eb="9">
      <t>ネンド</t>
    </rPh>
    <rPh sb="9" eb="10">
      <t>ナイ</t>
    </rPh>
    <rPh sb="11" eb="12">
      <t>アラ</t>
    </rPh>
    <rPh sb="14" eb="16">
      <t>テイケツ</t>
    </rPh>
    <rPh sb="16" eb="17">
      <t>マタ</t>
    </rPh>
    <rPh sb="18" eb="20">
      <t>カイジョ</t>
    </rPh>
    <rPh sb="22" eb="24">
      <t>キョウテイ</t>
    </rPh>
    <rPh sb="25" eb="27">
      <t>ウム</t>
    </rPh>
    <phoneticPr fontId="5"/>
  </si>
  <si>
    <t>締結・解除後の
受入れ人数合計</t>
    <rPh sb="0" eb="2">
      <t>テイケツ</t>
    </rPh>
    <rPh sb="3" eb="5">
      <t>カイジョ</t>
    </rPh>
    <rPh sb="5" eb="6">
      <t>ゴ</t>
    </rPh>
    <rPh sb="8" eb="10">
      <t>ウケイ</t>
    </rPh>
    <rPh sb="11" eb="13">
      <t>ニンズウ</t>
    </rPh>
    <rPh sb="13" eb="14">
      <t>ゴウ</t>
    </rPh>
    <rPh sb="14" eb="15">
      <t>ケイ</t>
    </rPh>
    <phoneticPr fontId="5"/>
  </si>
  <si>
    <t>月</t>
    <rPh sb="0" eb="1">
      <t>ツキ</t>
    </rPh>
    <phoneticPr fontId="5"/>
  </si>
  <si>
    <t>日</t>
    <rPh sb="0" eb="1">
      <t>ニチ</t>
    </rPh>
    <phoneticPr fontId="5"/>
  </si>
  <si>
    <r>
      <t xml:space="preserve">対象日数
</t>
    </r>
    <r>
      <rPr>
        <sz val="10"/>
        <rFont val="ＭＳ Ｐ明朝"/>
        <family val="1"/>
        <charset val="128"/>
      </rPr>
      <t>（13時間以上）</t>
    </r>
    <r>
      <rPr>
        <sz val="11"/>
        <color theme="1"/>
        <rFont val="ＭＳ Ｐゴシック"/>
        <family val="2"/>
        <charset val="128"/>
        <scheme val="minor"/>
      </rPr>
      <t/>
    </r>
    <rPh sb="0" eb="2">
      <t>タイショウ</t>
    </rPh>
    <rPh sb="2" eb="4">
      <t>ニッスウ</t>
    </rPh>
    <rPh sb="8" eb="10">
      <t>ジカン</t>
    </rPh>
    <rPh sb="10" eb="12">
      <t>イジョウ</t>
    </rPh>
    <phoneticPr fontId="5"/>
  </si>
  <si>
    <t>13時間以上
14時間未満</t>
    <rPh sb="2" eb="4">
      <t>ジカン</t>
    </rPh>
    <rPh sb="4" eb="6">
      <t>イジョウ</t>
    </rPh>
    <rPh sb="9" eb="11">
      <t>ジカン</t>
    </rPh>
    <rPh sb="11" eb="13">
      <t>ミマン</t>
    </rPh>
    <phoneticPr fontId="5"/>
  </si>
  <si>
    <t>11時間以上
12時間未満</t>
    <rPh sb="2" eb="4">
      <t>ジカン</t>
    </rPh>
    <rPh sb="4" eb="6">
      <t>イジョウ</t>
    </rPh>
    <rPh sb="9" eb="11">
      <t>ジカン</t>
    </rPh>
    <rPh sb="11" eb="13">
      <t>ミマン</t>
    </rPh>
    <phoneticPr fontId="5"/>
  </si>
  <si>
    <t>12時間以上
13時間未満</t>
    <rPh sb="2" eb="4">
      <t>ジカン</t>
    </rPh>
    <rPh sb="4" eb="6">
      <t>イジョウ</t>
    </rPh>
    <rPh sb="9" eb="11">
      <t>ジカン</t>
    </rPh>
    <rPh sb="11" eb="13">
      <t>ミマン</t>
    </rPh>
    <phoneticPr fontId="5"/>
  </si>
  <si>
    <t>令和</t>
    <rPh sb="0" eb="2">
      <t>レイワ</t>
    </rPh>
    <phoneticPr fontId="5"/>
  </si>
  <si>
    <t>①土曜日</t>
    <rPh sb="1" eb="4">
      <t>ドヨウビ</t>
    </rPh>
    <phoneticPr fontId="5"/>
  </si>
  <si>
    <t>②その他の日</t>
    <rPh sb="3" eb="4">
      <t>タ</t>
    </rPh>
    <rPh sb="5" eb="6">
      <t>ヒ</t>
    </rPh>
    <phoneticPr fontId="5"/>
  </si>
  <si>
    <t>あん分率</t>
    <rPh sb="2" eb="3">
      <t>ブン</t>
    </rPh>
    <rPh sb="3" eb="4">
      <t>リツ</t>
    </rPh>
    <phoneticPr fontId="5"/>
  </si>
  <si>
    <t>＝</t>
  </si>
  <si>
    <t>＝</t>
    <phoneticPr fontId="5"/>
  </si>
  <si>
    <t>=</t>
    <phoneticPr fontId="5"/>
  </si>
  <si>
    <t>×</t>
    <phoneticPr fontId="5"/>
  </si>
  <si>
    <t>１号認定児に係る経費算出のための按分率</t>
    <phoneticPr fontId="5"/>
  </si>
  <si>
    <t>施設類型</t>
    <rPh sb="0" eb="2">
      <t>シセツ</t>
    </rPh>
    <rPh sb="2" eb="4">
      <t>ルイケイ</t>
    </rPh>
    <phoneticPr fontId="5"/>
  </si>
  <si>
    <t>①平日</t>
    <rPh sb="1" eb="3">
      <t>ヘイジツ</t>
    </rPh>
    <phoneticPr fontId="5"/>
  </si>
  <si>
    <t>②土曜日</t>
    <rPh sb="1" eb="4">
      <t>ドヨウビ</t>
    </rPh>
    <phoneticPr fontId="5"/>
  </si>
  <si>
    <t>時間</t>
    <rPh sb="0" eb="2">
      <t>ジカン</t>
    </rPh>
    <phoneticPr fontId="5"/>
  </si>
  <si>
    <t>一日当り保育時間</t>
    <rPh sb="4" eb="6">
      <t>ホイク</t>
    </rPh>
    <phoneticPr fontId="5"/>
  </si>
  <si>
    <t>年間保育日数</t>
    <rPh sb="2" eb="4">
      <t>ホイク</t>
    </rPh>
    <phoneticPr fontId="5"/>
  </si>
  <si>
    <t>年間保育時間</t>
    <rPh sb="2" eb="4">
      <t>ホイク</t>
    </rPh>
    <phoneticPr fontId="5"/>
  </si>
  <si>
    <t>2.3号認定児に係る
保育状況</t>
    <rPh sb="3" eb="4">
      <t>ゴウ</t>
    </rPh>
    <rPh sb="4" eb="6">
      <t>ニンテイ</t>
    </rPh>
    <rPh sb="6" eb="7">
      <t>ジ</t>
    </rPh>
    <rPh sb="8" eb="9">
      <t>カカ</t>
    </rPh>
    <rPh sb="11" eb="13">
      <t>ホイク</t>
    </rPh>
    <rPh sb="13" eb="15">
      <t>ジョウキョウ</t>
    </rPh>
    <phoneticPr fontId="5"/>
  </si>
  <si>
    <t>３　保育状況（認定こども園のみ、２・３号認定児に係る情報を記入してください。）</t>
    <rPh sb="2" eb="4">
      <t>ホイク</t>
    </rPh>
    <rPh sb="4" eb="6">
      <t>ジョウキョウ</t>
    </rPh>
    <rPh sb="7" eb="9">
      <t>ニンテイ</t>
    </rPh>
    <rPh sb="12" eb="13">
      <t>エン</t>
    </rPh>
    <rPh sb="19" eb="20">
      <t>ゴウ</t>
    </rPh>
    <rPh sb="20" eb="22">
      <t>ニンテイ</t>
    </rPh>
    <rPh sb="22" eb="23">
      <t>ジ</t>
    </rPh>
    <rPh sb="24" eb="25">
      <t>カカ</t>
    </rPh>
    <rPh sb="26" eb="28">
      <t>ジョウホウ</t>
    </rPh>
    <rPh sb="29" eb="31">
      <t>キニュウ</t>
    </rPh>
    <phoneticPr fontId="5"/>
  </si>
  <si>
    <t>1月あたりの保育日数</t>
    <rPh sb="1" eb="2">
      <t>ツキ</t>
    </rPh>
    <rPh sb="6" eb="8">
      <t>ホイク</t>
    </rPh>
    <rPh sb="8" eb="10">
      <t>ニッスウ</t>
    </rPh>
    <phoneticPr fontId="5"/>
  </si>
  <si>
    <t>1日あたりの平均保育時間数(小数点第３位を四捨五入）</t>
    <rPh sb="1" eb="2">
      <t>ニチ</t>
    </rPh>
    <rPh sb="6" eb="8">
      <t>ヘイキン</t>
    </rPh>
    <rPh sb="8" eb="10">
      <t>ホイク</t>
    </rPh>
    <rPh sb="10" eb="12">
      <t>ジカン</t>
    </rPh>
    <rPh sb="12" eb="13">
      <t>スウ</t>
    </rPh>
    <rPh sb="14" eb="17">
      <t>ショウスウテン</t>
    </rPh>
    <rPh sb="17" eb="18">
      <t>ダイ</t>
    </rPh>
    <rPh sb="19" eb="20">
      <t>イ</t>
    </rPh>
    <rPh sb="21" eb="25">
      <t>シシャゴニュウ</t>
    </rPh>
    <phoneticPr fontId="5"/>
  </si>
  <si>
    <t>1月あたりの保育時間数（分）</t>
    <rPh sb="1" eb="2">
      <t>ツキ</t>
    </rPh>
    <rPh sb="6" eb="8">
      <t>ホイク</t>
    </rPh>
    <rPh sb="8" eb="11">
      <t>ジカンスウ</t>
    </rPh>
    <rPh sb="12" eb="13">
      <t>フン</t>
    </rPh>
    <phoneticPr fontId="5"/>
  </si>
  <si>
    <t>(e)</t>
    <phoneticPr fontId="5"/>
  </si>
  <si>
    <t>(d)×(e)</t>
    <phoneticPr fontId="5"/>
  </si>
  <si>
    <t>時間(ｃ)</t>
    <rPh sb="0" eb="2">
      <t>ジカン</t>
    </rPh>
    <phoneticPr fontId="5"/>
  </si>
  <si>
    <t>２・３号年間保育時間（ｃ）＋１号年間教育時間(ｉ)＋１号預かり保育年間実施時間(ｆ)</t>
    <rPh sb="3" eb="4">
      <t>ゴウ</t>
    </rPh>
    <rPh sb="4" eb="6">
      <t>ネンカン</t>
    </rPh>
    <rPh sb="6" eb="8">
      <t>ホイク</t>
    </rPh>
    <rPh sb="8" eb="10">
      <t>ジカン</t>
    </rPh>
    <rPh sb="15" eb="16">
      <t>ゴウ</t>
    </rPh>
    <rPh sb="27" eb="28">
      <t>ゴウ</t>
    </rPh>
    <phoneticPr fontId="5"/>
  </si>
  <si>
    <t>１号年間教育時間(ｉ)＋１号預かり保育年間実施時間(ｆ)</t>
    <phoneticPr fontId="5"/>
  </si>
  <si>
    <t>【保育体制充実加算対象要件】</t>
    <rPh sb="1" eb="3">
      <t>ホイク</t>
    </rPh>
    <rPh sb="3" eb="5">
      <t>タイセイ</t>
    </rPh>
    <rPh sb="5" eb="7">
      <t>ジュウジツ</t>
    </rPh>
    <rPh sb="7" eb="9">
      <t>カサン</t>
    </rPh>
    <rPh sb="9" eb="11">
      <t>タイショウ</t>
    </rPh>
    <rPh sb="11" eb="13">
      <t>ヨウケン</t>
    </rPh>
    <phoneticPr fontId="5"/>
  </si>
  <si>
    <t>※加算対象となるには、次の①又は②の要件を満たした上で、③及び④の要件を満たす必要があります。</t>
    <rPh sb="1" eb="3">
      <t>カサン</t>
    </rPh>
    <rPh sb="3" eb="5">
      <t>タイショウ</t>
    </rPh>
    <rPh sb="11" eb="12">
      <t>ツギ</t>
    </rPh>
    <rPh sb="14" eb="15">
      <t>マタ</t>
    </rPh>
    <rPh sb="18" eb="20">
      <t>ヨウケン</t>
    </rPh>
    <rPh sb="21" eb="22">
      <t>ミ</t>
    </rPh>
    <rPh sb="25" eb="26">
      <t>ウエ</t>
    </rPh>
    <rPh sb="29" eb="30">
      <t>オヨ</t>
    </rPh>
    <rPh sb="33" eb="35">
      <t>ヨウケン</t>
    </rPh>
    <rPh sb="36" eb="37">
      <t>ミ</t>
    </rPh>
    <rPh sb="39" eb="41">
      <t>ヒツヨウ</t>
    </rPh>
    <phoneticPr fontId="5"/>
  </si>
  <si>
    <t>①平日及び長期休業中の双方において，原則11時間以上（平日について教育時間を含む）の預かりを実施していること。</t>
    <phoneticPr fontId="5"/>
  </si>
  <si>
    <t>②平日及び長期休業中の双方において，原則９時間以上（平日について教育時間を含む）の預かりを実施するとともに，休日において40日以上の預かりを実施していること。</t>
    <phoneticPr fontId="5"/>
  </si>
  <si>
    <t>③年間延べ利用児童数（実施園の在園児に限る）が2,000人超の施設であること。</t>
    <phoneticPr fontId="5"/>
  </si>
  <si>
    <t>補助対象経費（※1）</t>
    <rPh sb="0" eb="2">
      <t>ホジョ</t>
    </rPh>
    <rPh sb="2" eb="4">
      <t>タイショウ</t>
    </rPh>
    <rPh sb="4" eb="6">
      <t>ケイヒ</t>
    </rPh>
    <phoneticPr fontId="5"/>
  </si>
  <si>
    <t>交付申請額（※２）</t>
    <phoneticPr fontId="5"/>
  </si>
  <si>
    <t>※２　補助対象経費と交付上限額のいずれか低い方の額が，補助金交付申請額となります。</t>
    <phoneticPr fontId="5"/>
  </si>
  <si>
    <t>補助額（交付上限額）</t>
    <phoneticPr fontId="5"/>
  </si>
  <si>
    <t xml:space="preserve">  14時間以上実施した日数がある場合は，別途ご連絡ください。</t>
    <rPh sb="4" eb="6">
      <t>ジカン</t>
    </rPh>
    <rPh sb="6" eb="8">
      <t>イジョウ</t>
    </rPh>
    <rPh sb="8" eb="10">
      <t>ジッシ</t>
    </rPh>
    <rPh sb="12" eb="14">
      <t>ニッスウ</t>
    </rPh>
    <rPh sb="17" eb="19">
      <t>バアイ</t>
    </rPh>
    <rPh sb="21" eb="23">
      <t>ベット</t>
    </rPh>
    <rPh sb="24" eb="26">
      <t>レンラク</t>
    </rPh>
    <phoneticPr fontId="5"/>
  </si>
  <si>
    <t>４　預かり保育担当者</t>
    <phoneticPr fontId="5"/>
  </si>
  <si>
    <t>５　預かり保育に関する宮城県の補助事業についての状況</t>
    <phoneticPr fontId="5"/>
  </si>
  <si>
    <t>４　預かり保育担当者（続き）</t>
    <rPh sb="11" eb="12">
      <t>ツヅ</t>
    </rPh>
    <phoneticPr fontId="5"/>
  </si>
  <si>
    <t>６　保育体制充実加算</t>
    <rPh sb="2" eb="4">
      <t>ホイク</t>
    </rPh>
    <rPh sb="4" eb="6">
      <t>タイセイ</t>
    </rPh>
    <rPh sb="6" eb="8">
      <t>ジュウジツ</t>
    </rPh>
    <rPh sb="8" eb="10">
      <t>カサン</t>
    </rPh>
    <phoneticPr fontId="5"/>
  </si>
  <si>
    <r>
      <t>(</t>
    </r>
    <r>
      <rPr>
        <sz val="12"/>
        <rFont val="HGPｺﾞｼｯｸM"/>
        <family val="3"/>
        <charset val="128"/>
      </rPr>
      <t>５</t>
    </r>
    <r>
      <rPr>
        <sz val="12"/>
        <rFont val="Century"/>
        <family val="1"/>
      </rPr>
      <t>)</t>
    </r>
    <r>
      <rPr>
        <sz val="12"/>
        <rFont val="HGPｺﾞｼｯｸM"/>
        <family val="3"/>
        <charset val="128"/>
      </rPr>
      <t>　休日の預かり保育時間（土日祝日等に実施）</t>
    </r>
    <rPh sb="4" eb="6">
      <t>キュウジツ</t>
    </rPh>
    <rPh sb="15" eb="17">
      <t>ドニチ</t>
    </rPh>
    <rPh sb="17" eb="19">
      <t>シュクジツ</t>
    </rPh>
    <rPh sb="19" eb="20">
      <t>トウ</t>
    </rPh>
    <rPh sb="21" eb="23">
      <t>ジッシ</t>
    </rPh>
    <phoneticPr fontId="5"/>
  </si>
  <si>
    <r>
      <t>(</t>
    </r>
    <r>
      <rPr>
        <sz val="12"/>
        <rFont val="HGPｺﾞｼｯｸM"/>
        <family val="3"/>
        <charset val="128"/>
      </rPr>
      <t>１</t>
    </r>
    <r>
      <rPr>
        <sz val="12"/>
        <rFont val="Century"/>
        <family val="1"/>
      </rPr>
      <t>)</t>
    </r>
    <r>
      <rPr>
        <sz val="12"/>
        <rFont val="HGPｺﾞｼｯｸM"/>
        <family val="3"/>
        <charset val="128"/>
      </rPr>
      <t>保育日数</t>
    </r>
    <rPh sb="3" eb="5">
      <t>ホイク</t>
    </rPh>
    <rPh sb="5" eb="7">
      <t>ニッスウ</t>
    </rPh>
    <phoneticPr fontId="5"/>
  </si>
  <si>
    <r>
      <t>(</t>
    </r>
    <r>
      <rPr>
        <sz val="12"/>
        <rFont val="HGPｺﾞｼｯｸM"/>
        <family val="3"/>
        <charset val="128"/>
      </rPr>
      <t>２</t>
    </r>
    <r>
      <rPr>
        <sz val="12"/>
        <rFont val="Century"/>
        <family val="1"/>
      </rPr>
      <t>)</t>
    </r>
    <r>
      <rPr>
        <sz val="12"/>
        <rFont val="HGPｺﾞｼｯｸM"/>
        <family val="3"/>
        <charset val="128"/>
      </rPr>
      <t>保育</t>
    </r>
    <r>
      <rPr>
        <sz val="12"/>
        <rFont val="Century"/>
        <family val="1"/>
      </rPr>
      <t>(</t>
    </r>
    <r>
      <rPr>
        <sz val="12"/>
        <rFont val="HGPｺﾞｼｯｸM"/>
        <family val="3"/>
        <charset val="128"/>
      </rPr>
      <t>標準</t>
    </r>
    <r>
      <rPr>
        <sz val="12"/>
        <rFont val="Century"/>
        <family val="1"/>
      </rPr>
      <t>)</t>
    </r>
    <r>
      <rPr>
        <sz val="12"/>
        <rFont val="HGPｺﾞｼｯｸM"/>
        <family val="3"/>
        <charset val="128"/>
      </rPr>
      <t>時間</t>
    </r>
    <rPh sb="3" eb="5">
      <t>ホイク</t>
    </rPh>
    <rPh sb="6" eb="8">
      <t>ヒョウジュン</t>
    </rPh>
    <rPh sb="9" eb="11">
      <t>ジカン</t>
    </rPh>
    <phoneticPr fontId="5"/>
  </si>
  <si>
    <t>※一時預かり事業を利用する児童の年齢及び人数に応じて，２人以上の職員配置が必要です。ただし，一時預かり事業の必要職員数が1人で，幼稚園等の職員からの支援を受けられる場合には，配置職員を１人とすることができます。</t>
    <rPh sb="1" eb="3">
      <t>イチジ</t>
    </rPh>
    <rPh sb="3" eb="4">
      <t>アズ</t>
    </rPh>
    <rPh sb="6" eb="8">
      <t>ジギョウ</t>
    </rPh>
    <rPh sb="28" eb="31">
      <t>ニンイジョウ</t>
    </rPh>
    <rPh sb="32" eb="34">
      <t>ショクイン</t>
    </rPh>
    <rPh sb="34" eb="36">
      <t>ハイチ</t>
    </rPh>
    <rPh sb="37" eb="39">
      <t>ヒツヨウ</t>
    </rPh>
    <rPh sb="46" eb="48">
      <t>イチジ</t>
    </rPh>
    <rPh sb="48" eb="49">
      <t>アズ</t>
    </rPh>
    <rPh sb="51" eb="53">
      <t>ジギョウ</t>
    </rPh>
    <rPh sb="54" eb="56">
      <t>ヒツヨウ</t>
    </rPh>
    <rPh sb="56" eb="59">
      <t>ショクインスウ</t>
    </rPh>
    <rPh sb="61" eb="62">
      <t>ニン</t>
    </rPh>
    <rPh sb="64" eb="67">
      <t>ヨウチエン</t>
    </rPh>
    <rPh sb="67" eb="68">
      <t>トウ</t>
    </rPh>
    <rPh sb="69" eb="71">
      <t>ショクイン</t>
    </rPh>
    <rPh sb="74" eb="76">
      <t>シエン</t>
    </rPh>
    <rPh sb="77" eb="78">
      <t>ウ</t>
    </rPh>
    <rPh sb="82" eb="84">
      <t>バアイ</t>
    </rPh>
    <rPh sb="87" eb="89">
      <t>ハイチ</t>
    </rPh>
    <rPh sb="89" eb="91">
      <t>ショクイン</t>
    </rPh>
    <rPh sb="93" eb="94">
      <t>ニン</t>
    </rPh>
    <phoneticPr fontId="5"/>
  </si>
  <si>
    <t>７　就労支援型施設加算</t>
    <rPh sb="2" eb="4">
      <t>シュウロウ</t>
    </rPh>
    <rPh sb="4" eb="7">
      <t>シエンガタ</t>
    </rPh>
    <rPh sb="7" eb="9">
      <t>シセツ</t>
    </rPh>
    <rPh sb="9" eb="11">
      <t>カサン</t>
    </rPh>
    <phoneticPr fontId="5"/>
  </si>
  <si>
    <r>
      <rPr>
        <b/>
        <u/>
        <sz val="14"/>
        <rFont val="HGPｺﾞｼｯｸM"/>
        <family val="3"/>
        <charset val="128"/>
      </rPr>
      <t>保育体制充実加算が対象外の場合</t>
    </r>
    <r>
      <rPr>
        <sz val="14"/>
        <rFont val="HGPｺﾞｼｯｸM"/>
        <family val="3"/>
        <charset val="128"/>
      </rPr>
      <t>は，記載の必要はございません。</t>
    </r>
    <rPh sb="0" eb="2">
      <t>ホイク</t>
    </rPh>
    <rPh sb="2" eb="4">
      <t>タイセイ</t>
    </rPh>
    <rPh sb="4" eb="6">
      <t>ジュウジツ</t>
    </rPh>
    <rPh sb="6" eb="8">
      <t>カサン</t>
    </rPh>
    <rPh sb="9" eb="12">
      <t>タイショウガイ</t>
    </rPh>
    <rPh sb="13" eb="15">
      <t>バアイ</t>
    </rPh>
    <rPh sb="17" eb="19">
      <t>キサイ</t>
    </rPh>
    <rPh sb="20" eb="22">
      <t>ヒツヨウ</t>
    </rPh>
    <phoneticPr fontId="5"/>
  </si>
  <si>
    <r>
      <t>(</t>
    </r>
    <r>
      <rPr>
        <sz val="12"/>
        <rFont val="HGPｺﾞｼｯｸM"/>
        <family val="3"/>
        <charset val="128"/>
      </rPr>
      <t>１</t>
    </r>
    <r>
      <rPr>
        <sz val="12"/>
        <rFont val="Century"/>
        <family val="1"/>
      </rPr>
      <t>)</t>
    </r>
    <r>
      <rPr>
        <sz val="12"/>
        <rFont val="HGPｺﾞｼｯｸM"/>
        <family val="3"/>
        <charset val="128"/>
      </rPr>
      <t>　１号認定児に係る経費算出のための按分率（認定こども園のみ）</t>
    </r>
    <rPh sb="5" eb="6">
      <t>ゴウ</t>
    </rPh>
    <rPh sb="6" eb="8">
      <t>ニンテイ</t>
    </rPh>
    <rPh sb="8" eb="9">
      <t>ジ</t>
    </rPh>
    <rPh sb="10" eb="11">
      <t>カカ</t>
    </rPh>
    <rPh sb="12" eb="14">
      <t>ケイヒ</t>
    </rPh>
    <rPh sb="14" eb="16">
      <t>サンシュツ</t>
    </rPh>
    <rPh sb="20" eb="22">
      <t>アンブン</t>
    </rPh>
    <rPh sb="22" eb="23">
      <t>リツ</t>
    </rPh>
    <rPh sb="24" eb="26">
      <t>ニンテイ</t>
    </rPh>
    <rPh sb="29" eb="30">
      <t>エン</t>
    </rPh>
    <phoneticPr fontId="5"/>
  </si>
  <si>
    <r>
      <t>(</t>
    </r>
    <r>
      <rPr>
        <sz val="12"/>
        <rFont val="HGPｺﾞｼｯｸM"/>
        <family val="3"/>
        <charset val="128"/>
      </rPr>
      <t>ａ</t>
    </r>
    <r>
      <rPr>
        <sz val="12"/>
        <rFont val="Century"/>
        <family val="1"/>
      </rPr>
      <t>)</t>
    </r>
    <phoneticPr fontId="5"/>
  </si>
  <si>
    <r>
      <t>(</t>
    </r>
    <r>
      <rPr>
        <sz val="12"/>
        <rFont val="HGPｺﾞｼｯｸM"/>
        <family val="3"/>
        <charset val="128"/>
      </rPr>
      <t>ｂ</t>
    </r>
    <r>
      <rPr>
        <sz val="12"/>
        <rFont val="Century"/>
        <family val="1"/>
      </rPr>
      <t>)</t>
    </r>
    <phoneticPr fontId="5"/>
  </si>
  <si>
    <r>
      <rPr>
        <sz val="12"/>
        <rFont val="HGPｺﾞｼｯｸM"/>
        <family val="3"/>
        <charset val="128"/>
      </rPr>
      <t>（ａ）×（ｂ）</t>
    </r>
    <r>
      <rPr>
        <sz val="12"/>
        <color rgb="FFFF0000"/>
        <rFont val="Century"/>
        <family val="1"/>
      </rPr>
      <t/>
    </r>
    <phoneticPr fontId="5"/>
  </si>
  <si>
    <r>
      <t>(</t>
    </r>
    <r>
      <rPr>
        <sz val="12"/>
        <rFont val="HGPｺﾞｼｯｸM"/>
        <family val="3"/>
        <charset val="128"/>
      </rPr>
      <t>２</t>
    </r>
    <r>
      <rPr>
        <sz val="12"/>
        <rFont val="Century"/>
        <family val="1"/>
      </rPr>
      <t>)</t>
    </r>
    <r>
      <rPr>
        <sz val="12"/>
        <rFont val="HGPｺﾞｼｯｸM"/>
        <family val="3"/>
        <charset val="128"/>
      </rPr>
      <t>　年間預かり保育実施時間</t>
    </r>
    <phoneticPr fontId="5"/>
  </si>
  <si>
    <r>
      <t>(</t>
    </r>
    <r>
      <rPr>
        <sz val="12"/>
        <rFont val="HGPｺﾞｼｯｸM"/>
        <family val="3"/>
        <charset val="128"/>
      </rPr>
      <t>ｄ</t>
    </r>
    <r>
      <rPr>
        <sz val="12"/>
        <rFont val="Century"/>
        <family val="1"/>
      </rPr>
      <t>)</t>
    </r>
    <phoneticPr fontId="5"/>
  </si>
  <si>
    <r>
      <t>時間</t>
    </r>
    <r>
      <rPr>
        <sz val="12"/>
        <rFont val="Century"/>
        <family val="1"/>
      </rPr>
      <t>(</t>
    </r>
    <r>
      <rPr>
        <sz val="12"/>
        <rFont val="HGPｺﾞｼｯｸM"/>
        <family val="3"/>
        <charset val="128"/>
      </rPr>
      <t>ｆ</t>
    </r>
    <r>
      <rPr>
        <sz val="12"/>
        <rFont val="Century"/>
        <family val="1"/>
      </rPr>
      <t>)</t>
    </r>
    <phoneticPr fontId="5"/>
  </si>
  <si>
    <r>
      <t>(</t>
    </r>
    <r>
      <rPr>
        <sz val="12"/>
        <rFont val="HGPｺﾞｼｯｸM"/>
        <family val="3"/>
        <charset val="128"/>
      </rPr>
      <t>３</t>
    </r>
    <r>
      <rPr>
        <sz val="12"/>
        <rFont val="Century"/>
        <family val="1"/>
      </rPr>
      <t>)</t>
    </r>
    <r>
      <rPr>
        <sz val="12"/>
        <rFont val="HGPｺﾞｼｯｸM"/>
        <family val="3"/>
        <charset val="128"/>
      </rPr>
      <t>　年間教育時間</t>
    </r>
    <rPh sb="6" eb="8">
      <t>キョウイク</t>
    </rPh>
    <phoneticPr fontId="5"/>
  </si>
  <si>
    <r>
      <t>(</t>
    </r>
    <r>
      <rPr>
        <sz val="12"/>
        <rFont val="HGPｺﾞｼｯｸM"/>
        <family val="3"/>
        <charset val="128"/>
      </rPr>
      <t>ｇ</t>
    </r>
    <r>
      <rPr>
        <sz val="12"/>
        <rFont val="Century"/>
        <family val="1"/>
      </rPr>
      <t>)</t>
    </r>
    <phoneticPr fontId="5"/>
  </si>
  <si>
    <r>
      <t>(</t>
    </r>
    <r>
      <rPr>
        <sz val="12"/>
        <rFont val="HGPｺﾞｼｯｸM"/>
        <family val="3"/>
        <charset val="128"/>
      </rPr>
      <t>ｈ</t>
    </r>
    <r>
      <rPr>
        <sz val="12"/>
        <rFont val="Century"/>
        <family val="1"/>
      </rPr>
      <t>)</t>
    </r>
    <phoneticPr fontId="5"/>
  </si>
  <si>
    <r>
      <t>(</t>
    </r>
    <r>
      <rPr>
        <sz val="12"/>
        <rFont val="HGPｺﾞｼｯｸM"/>
        <family val="3"/>
        <charset val="128"/>
      </rPr>
      <t>ｇ</t>
    </r>
    <r>
      <rPr>
        <sz val="12"/>
        <rFont val="Century"/>
        <family val="1"/>
      </rPr>
      <t>)×(</t>
    </r>
    <r>
      <rPr>
        <sz val="12"/>
        <rFont val="HGPｺﾞｼｯｸM"/>
        <family val="3"/>
        <charset val="128"/>
      </rPr>
      <t>ｈ</t>
    </r>
    <r>
      <rPr>
        <sz val="12"/>
        <rFont val="Century"/>
        <family val="1"/>
      </rPr>
      <t>)</t>
    </r>
    <phoneticPr fontId="5"/>
  </si>
  <si>
    <r>
      <t>時間</t>
    </r>
    <r>
      <rPr>
        <sz val="12"/>
        <rFont val="Century"/>
        <family val="1"/>
      </rPr>
      <t>(</t>
    </r>
    <r>
      <rPr>
        <sz val="12"/>
        <rFont val="HGPｺﾞｼｯｸM"/>
        <family val="3"/>
        <charset val="128"/>
      </rPr>
      <t>ｉ</t>
    </r>
    <r>
      <rPr>
        <sz val="12"/>
        <rFont val="Century"/>
        <family val="1"/>
      </rPr>
      <t>)</t>
    </r>
    <phoneticPr fontId="5"/>
  </si>
  <si>
    <r>
      <t>(</t>
    </r>
    <r>
      <rPr>
        <sz val="12"/>
        <rFont val="HGPｺﾞｼｯｸM"/>
        <family val="3"/>
        <charset val="128"/>
      </rPr>
      <t>４</t>
    </r>
    <r>
      <rPr>
        <sz val="12"/>
        <rFont val="Century"/>
        <family val="1"/>
      </rPr>
      <t>)</t>
    </r>
    <r>
      <rPr>
        <sz val="12"/>
        <rFont val="HGPｺﾞｼｯｸM"/>
        <family val="3"/>
        <charset val="128"/>
      </rPr>
      <t>　預かり保育担当者数</t>
    </r>
    <phoneticPr fontId="5"/>
  </si>
  <si>
    <r>
      <t>名</t>
    </r>
    <r>
      <rPr>
        <sz val="12"/>
        <rFont val="Century"/>
        <family val="1"/>
      </rPr>
      <t>(</t>
    </r>
    <r>
      <rPr>
        <sz val="12"/>
        <rFont val="HGPｺﾞｼｯｸM"/>
        <family val="3"/>
        <charset val="128"/>
      </rPr>
      <t>ｊ</t>
    </r>
    <r>
      <rPr>
        <sz val="12"/>
        <rFont val="Century"/>
        <family val="1"/>
      </rPr>
      <t>)</t>
    </r>
    <phoneticPr fontId="5"/>
  </si>
  <si>
    <r>
      <t>名</t>
    </r>
    <r>
      <rPr>
        <sz val="12"/>
        <rFont val="Century"/>
        <family val="1"/>
      </rPr>
      <t>(</t>
    </r>
    <r>
      <rPr>
        <sz val="12"/>
        <rFont val="HGPｺﾞｼｯｸM"/>
        <family val="3"/>
        <charset val="128"/>
      </rPr>
      <t>ｋ</t>
    </r>
    <r>
      <rPr>
        <sz val="12"/>
        <rFont val="Century"/>
        <family val="1"/>
      </rPr>
      <t>)</t>
    </r>
    <phoneticPr fontId="5"/>
  </si>
  <si>
    <r>
      <t>(</t>
    </r>
    <r>
      <rPr>
        <sz val="12"/>
        <rFont val="HGPｺﾞｼｯｸM"/>
        <family val="3"/>
        <charset val="128"/>
      </rPr>
      <t>５</t>
    </r>
    <r>
      <rPr>
        <sz val="12"/>
        <rFont val="Century"/>
        <family val="1"/>
      </rPr>
      <t>)</t>
    </r>
    <r>
      <rPr>
        <sz val="12"/>
        <rFont val="HGPｺﾞｼｯｸM"/>
        <family val="3"/>
        <charset val="128"/>
      </rPr>
      <t>　物件費あん分率の算定</t>
    </r>
    <phoneticPr fontId="5"/>
  </si>
  <si>
    <t>預かり保育年間実施時間(f)</t>
    <phoneticPr fontId="5"/>
  </si>
  <si>
    <t>預かり保育年間実施時間(f)＋年間教育時間(i)</t>
    <phoneticPr fontId="5"/>
  </si>
  <si>
    <r>
      <t>通常時の預かり保育担当者数</t>
    </r>
    <r>
      <rPr>
        <sz val="12"/>
        <rFont val="Century"/>
        <family val="1"/>
      </rPr>
      <t>(j)</t>
    </r>
    <phoneticPr fontId="5"/>
  </si>
  <si>
    <r>
      <t>預かり保育に従事する兼任職員数</t>
    </r>
    <r>
      <rPr>
        <sz val="12"/>
        <rFont val="Century"/>
        <family val="1"/>
      </rPr>
      <t>(k)</t>
    </r>
    <rPh sb="10" eb="12">
      <t>ケンニン</t>
    </rPh>
    <phoneticPr fontId="5"/>
  </si>
  <si>
    <r>
      <t>(</t>
    </r>
    <r>
      <rPr>
        <sz val="12"/>
        <rFont val="HGPｺﾞｼｯｸM"/>
        <family val="3"/>
        <charset val="128"/>
      </rPr>
      <t>６</t>
    </r>
    <r>
      <rPr>
        <sz val="12"/>
        <rFont val="Century"/>
        <family val="1"/>
      </rPr>
      <t>)</t>
    </r>
    <r>
      <rPr>
        <sz val="12"/>
        <rFont val="HGPｺﾞｼｯｸM"/>
        <family val="3"/>
        <charset val="128"/>
      </rPr>
      <t>　人件費等あん分率の算定</t>
    </r>
    <phoneticPr fontId="5"/>
  </si>
  <si>
    <t>補助金交付申請額 ※１</t>
    <phoneticPr fontId="5"/>
  </si>
  <si>
    <t>（１）預かり保育推進事業補助金</t>
    <rPh sb="3" eb="4">
      <t>アズ</t>
    </rPh>
    <rPh sb="6" eb="8">
      <t>ホイク</t>
    </rPh>
    <rPh sb="8" eb="10">
      <t>スイシン</t>
    </rPh>
    <rPh sb="10" eb="12">
      <t>ジギョウ</t>
    </rPh>
    <rPh sb="12" eb="15">
      <t>ホジョキン</t>
    </rPh>
    <phoneticPr fontId="5"/>
  </si>
  <si>
    <t>（２）一時預かり事業（幼稚園型）補助金</t>
    <rPh sb="3" eb="5">
      <t>イチジ</t>
    </rPh>
    <rPh sb="5" eb="6">
      <t>アズ</t>
    </rPh>
    <rPh sb="8" eb="10">
      <t>ジギョウ</t>
    </rPh>
    <rPh sb="11" eb="14">
      <t>ヨウチエン</t>
    </rPh>
    <rPh sb="14" eb="15">
      <t>ガタ</t>
    </rPh>
    <rPh sb="16" eb="19">
      <t>ホジョキン</t>
    </rPh>
    <phoneticPr fontId="5"/>
  </si>
  <si>
    <r>
      <t>　</t>
    </r>
    <r>
      <rPr>
        <u/>
        <sz val="14"/>
        <rFont val="HGPｺﾞｼｯｸM"/>
        <family val="3"/>
        <charset val="128"/>
      </rPr>
      <t>（２）一時預かり事業（幼稚園型）補助金交付申請額に充てることのできなかった経費です。</t>
    </r>
    <rPh sb="4" eb="6">
      <t>イチジ</t>
    </rPh>
    <rPh sb="6" eb="7">
      <t>アズ</t>
    </rPh>
    <rPh sb="9" eb="11">
      <t>ジギョウ</t>
    </rPh>
    <rPh sb="12" eb="15">
      <t>ヨウチエン</t>
    </rPh>
    <rPh sb="15" eb="16">
      <t>ガタ</t>
    </rPh>
    <rPh sb="17" eb="20">
      <t>ホジョキン</t>
    </rPh>
    <rPh sb="20" eb="22">
      <t>コウフ</t>
    </rPh>
    <rPh sb="22" eb="24">
      <t>シンセイ</t>
    </rPh>
    <rPh sb="24" eb="25">
      <t>ガク</t>
    </rPh>
    <rPh sb="26" eb="27">
      <t>ア</t>
    </rPh>
    <rPh sb="38" eb="40">
      <t>ケイヒ</t>
    </rPh>
    <phoneticPr fontId="5"/>
  </si>
  <si>
    <t>免許・資格が無い担当者の該当要件</t>
    <phoneticPr fontId="5"/>
  </si>
  <si>
    <t>※「免許・資格」欄には，幼稚園教諭免許または保育士資格を有する方に「有」，有しない方に「無」と記入します。
なお，「無」を選択した場合は，「免許・資格が無い担当者の該当要件」欄に次のア～オのいずれの要件に該当するかを記入してください。</t>
    <rPh sb="5" eb="7">
      <t>シカク</t>
    </rPh>
    <rPh sb="12" eb="15">
      <t>ヨウチエン</t>
    </rPh>
    <rPh sb="15" eb="17">
      <t>キョウユ</t>
    </rPh>
    <rPh sb="17" eb="19">
      <t>メンキョ</t>
    </rPh>
    <rPh sb="22" eb="25">
      <t>ホイクシ</t>
    </rPh>
    <rPh sb="25" eb="27">
      <t>シカク</t>
    </rPh>
    <rPh sb="34" eb="35">
      <t>アリ</t>
    </rPh>
    <rPh sb="37" eb="38">
      <t>ユウ</t>
    </rPh>
    <rPh sb="41" eb="42">
      <t>カタ</t>
    </rPh>
    <rPh sb="44" eb="45">
      <t>ム</t>
    </rPh>
    <phoneticPr fontId="5"/>
  </si>
  <si>
    <t>ア．市町村長等が行う研修を修了した者</t>
  </si>
  <si>
    <t>イ．小学校教諭普通免許状所有者</t>
  </si>
  <si>
    <t>ウ．養護教諭普通免許状所有者</t>
  </si>
  <si>
    <t>適用</t>
    <rPh sb="0" eb="2">
      <t>テキヨウ</t>
    </rPh>
    <phoneticPr fontId="5"/>
  </si>
  <si>
    <t>非適用（以下記入不要です）</t>
    <rPh sb="0" eb="1">
      <t>ヒ</t>
    </rPh>
    <rPh sb="1" eb="3">
      <t>テキヨウ</t>
    </rPh>
    <rPh sb="4" eb="6">
      <t>イカ</t>
    </rPh>
    <rPh sb="6" eb="8">
      <t>キニュウ</t>
    </rPh>
    <rPh sb="8" eb="10">
      <t>フヨウ</t>
    </rPh>
    <phoneticPr fontId="5"/>
  </si>
  <si>
    <t>【障害児単価適用の要件】</t>
    <rPh sb="1" eb="3">
      <t>ショウガイ</t>
    </rPh>
    <rPh sb="3" eb="4">
      <t>ジ</t>
    </rPh>
    <rPh sb="4" eb="6">
      <t>タンカ</t>
    </rPh>
    <rPh sb="6" eb="8">
      <t>テキヨウ</t>
    </rPh>
    <rPh sb="9" eb="11">
      <t>ヨウケン</t>
    </rPh>
    <phoneticPr fontId="5"/>
  </si>
  <si>
    <t>障害児を受け入れる幼稚園等において，当該幼稚園等が実施する一時預かり事業を当該障害児が利用する際に，職員配置基準に基づく職員配置を超えて教育・保育従事者を配置（加配）すること。</t>
    <rPh sb="0" eb="2">
      <t>ショウガイ</t>
    </rPh>
    <rPh sb="2" eb="3">
      <t>ジ</t>
    </rPh>
    <rPh sb="4" eb="5">
      <t>ウ</t>
    </rPh>
    <rPh sb="6" eb="7">
      <t>イ</t>
    </rPh>
    <rPh sb="9" eb="12">
      <t>ヨウチエン</t>
    </rPh>
    <rPh sb="12" eb="13">
      <t>トウ</t>
    </rPh>
    <rPh sb="18" eb="20">
      <t>トウガイ</t>
    </rPh>
    <rPh sb="20" eb="23">
      <t>ヨウチエン</t>
    </rPh>
    <rPh sb="23" eb="24">
      <t>トウ</t>
    </rPh>
    <rPh sb="25" eb="27">
      <t>ジッシ</t>
    </rPh>
    <rPh sb="29" eb="31">
      <t>イチジ</t>
    </rPh>
    <rPh sb="31" eb="32">
      <t>アズ</t>
    </rPh>
    <rPh sb="34" eb="36">
      <t>ジギョウ</t>
    </rPh>
    <rPh sb="37" eb="39">
      <t>トウガイ</t>
    </rPh>
    <rPh sb="39" eb="41">
      <t>ショウガイ</t>
    </rPh>
    <rPh sb="41" eb="42">
      <t>ジ</t>
    </rPh>
    <rPh sb="43" eb="45">
      <t>リヨウ</t>
    </rPh>
    <rPh sb="47" eb="48">
      <t>サイ</t>
    </rPh>
    <rPh sb="50" eb="52">
      <t>ショクイン</t>
    </rPh>
    <rPh sb="52" eb="54">
      <t>ハイチ</t>
    </rPh>
    <rPh sb="54" eb="56">
      <t>キジュン</t>
    </rPh>
    <rPh sb="57" eb="58">
      <t>モト</t>
    </rPh>
    <rPh sb="60" eb="62">
      <t>ショクイン</t>
    </rPh>
    <rPh sb="62" eb="64">
      <t>ハイチ</t>
    </rPh>
    <rPh sb="65" eb="66">
      <t>コ</t>
    </rPh>
    <rPh sb="68" eb="70">
      <t>キョウイク</t>
    </rPh>
    <rPh sb="71" eb="73">
      <t>ホイク</t>
    </rPh>
    <rPh sb="73" eb="76">
      <t>ジュウジシャ</t>
    </rPh>
    <rPh sb="77" eb="79">
      <t>ハイチ</t>
    </rPh>
    <rPh sb="80" eb="82">
      <t>カハイ</t>
    </rPh>
    <phoneticPr fontId="5"/>
  </si>
  <si>
    <t>【対象となる児童】</t>
    <rPh sb="1" eb="3">
      <t>タイショウ</t>
    </rPh>
    <rPh sb="6" eb="8">
      <t>ジドウ</t>
    </rPh>
    <phoneticPr fontId="5"/>
  </si>
  <si>
    <t>特別児童扶養手当証書を所持する児童，身体障害者手帳，療育手帳又は精神障害者福祉手帳を所持する児童，医師，巡回支援専門員等障害に関する専門的知見を有する者による意見等により障害を有すると認められる児童その他の健康面・発達面において特別な支援を要すると市長が認める児童。</t>
    <rPh sb="0" eb="2">
      <t>トクベツ</t>
    </rPh>
    <rPh sb="2" eb="4">
      <t>ジドウ</t>
    </rPh>
    <rPh sb="4" eb="6">
      <t>フヨウ</t>
    </rPh>
    <rPh sb="6" eb="8">
      <t>テアテ</t>
    </rPh>
    <rPh sb="8" eb="10">
      <t>ショウショ</t>
    </rPh>
    <rPh sb="11" eb="13">
      <t>ショジ</t>
    </rPh>
    <rPh sb="15" eb="17">
      <t>ジドウ</t>
    </rPh>
    <rPh sb="18" eb="20">
      <t>シンタイ</t>
    </rPh>
    <rPh sb="20" eb="23">
      <t>ショウガイシャ</t>
    </rPh>
    <rPh sb="23" eb="25">
      <t>テチョウ</t>
    </rPh>
    <rPh sb="26" eb="28">
      <t>リョウイク</t>
    </rPh>
    <rPh sb="28" eb="30">
      <t>テチョウ</t>
    </rPh>
    <rPh sb="30" eb="31">
      <t>マタ</t>
    </rPh>
    <rPh sb="32" eb="34">
      <t>セイシン</t>
    </rPh>
    <rPh sb="34" eb="37">
      <t>ショウガイシャ</t>
    </rPh>
    <rPh sb="37" eb="39">
      <t>フクシ</t>
    </rPh>
    <rPh sb="39" eb="41">
      <t>テチョウ</t>
    </rPh>
    <rPh sb="42" eb="44">
      <t>ショジ</t>
    </rPh>
    <rPh sb="46" eb="48">
      <t>ジドウ</t>
    </rPh>
    <rPh sb="49" eb="51">
      <t>イシ</t>
    </rPh>
    <rPh sb="52" eb="54">
      <t>ジュンカイ</t>
    </rPh>
    <rPh sb="54" eb="56">
      <t>シエン</t>
    </rPh>
    <rPh sb="56" eb="59">
      <t>センモンイン</t>
    </rPh>
    <rPh sb="59" eb="60">
      <t>トウ</t>
    </rPh>
    <rPh sb="60" eb="62">
      <t>ショウガイ</t>
    </rPh>
    <rPh sb="63" eb="64">
      <t>カン</t>
    </rPh>
    <rPh sb="66" eb="69">
      <t>センモンテキ</t>
    </rPh>
    <rPh sb="69" eb="71">
      <t>チケン</t>
    </rPh>
    <rPh sb="72" eb="73">
      <t>ユウ</t>
    </rPh>
    <rPh sb="75" eb="76">
      <t>モノ</t>
    </rPh>
    <rPh sb="79" eb="82">
      <t>イケントウ</t>
    </rPh>
    <rPh sb="85" eb="87">
      <t>ショウガイ</t>
    </rPh>
    <rPh sb="88" eb="89">
      <t>ユウ</t>
    </rPh>
    <rPh sb="92" eb="93">
      <t>ミト</t>
    </rPh>
    <rPh sb="97" eb="99">
      <t>ジドウ</t>
    </rPh>
    <rPh sb="101" eb="102">
      <t>タ</t>
    </rPh>
    <rPh sb="103" eb="105">
      <t>ケンコウ</t>
    </rPh>
    <rPh sb="105" eb="106">
      <t>メン</t>
    </rPh>
    <rPh sb="107" eb="109">
      <t>ハッタツ</t>
    </rPh>
    <rPh sb="109" eb="110">
      <t>メン</t>
    </rPh>
    <rPh sb="114" eb="116">
      <t>トクベツ</t>
    </rPh>
    <rPh sb="117" eb="119">
      <t>シエン</t>
    </rPh>
    <rPh sb="120" eb="121">
      <t>ヨウ</t>
    </rPh>
    <rPh sb="124" eb="126">
      <t>シチョウ</t>
    </rPh>
    <rPh sb="127" eb="128">
      <t>ミト</t>
    </rPh>
    <rPh sb="130" eb="132">
      <t>ジドウ</t>
    </rPh>
    <phoneticPr fontId="5"/>
  </si>
  <si>
    <t>添付書類</t>
    <rPh sb="0" eb="2">
      <t>テンプ</t>
    </rPh>
    <rPh sb="2" eb="4">
      <t>ショルイ</t>
    </rPh>
    <phoneticPr fontId="5"/>
  </si>
  <si>
    <r>
      <t>①障害児単価の適用について</t>
    </r>
    <r>
      <rPr>
        <sz val="16"/>
        <rFont val="HGPｺﾞｼｯｸM"/>
        <family val="3"/>
        <charset val="128"/>
      </rPr>
      <t>　</t>
    </r>
    <r>
      <rPr>
        <sz val="14"/>
        <rFont val="HGPｺﾞｼｯｸM"/>
        <family val="3"/>
        <charset val="128"/>
      </rPr>
      <t>※下記要件を満たす場合に適用となります。</t>
    </r>
    <rPh sb="1" eb="3">
      <t>ショウガイ</t>
    </rPh>
    <rPh sb="3" eb="4">
      <t>ジ</t>
    </rPh>
    <rPh sb="4" eb="6">
      <t>タンカ</t>
    </rPh>
    <rPh sb="7" eb="9">
      <t>テキヨウ</t>
    </rPh>
    <rPh sb="15" eb="17">
      <t>カキ</t>
    </rPh>
    <rPh sb="17" eb="19">
      <t>ヨウケン</t>
    </rPh>
    <rPh sb="20" eb="21">
      <t>ミ</t>
    </rPh>
    <rPh sb="23" eb="25">
      <t>バアイ</t>
    </rPh>
    <rPh sb="26" eb="28">
      <t>テキヨウ</t>
    </rPh>
    <phoneticPr fontId="5"/>
  </si>
  <si>
    <t>②対象児童と年間利用日数</t>
    <rPh sb="1" eb="3">
      <t>タイショウ</t>
    </rPh>
    <rPh sb="3" eb="5">
      <t>ジドウ</t>
    </rPh>
    <rPh sb="6" eb="8">
      <t>ネンカン</t>
    </rPh>
    <rPh sb="8" eb="10">
      <t>リヨウ</t>
    </rPh>
    <rPh sb="10" eb="12">
      <t>ニッスウ</t>
    </rPh>
    <phoneticPr fontId="5"/>
  </si>
  <si>
    <t>合計日数（延べ人数）</t>
    <rPh sb="0" eb="2">
      <t>ゴウケイ</t>
    </rPh>
    <rPh sb="2" eb="4">
      <t>ニッスウ</t>
    </rPh>
    <rPh sb="5" eb="6">
      <t>ノ</t>
    </rPh>
    <rPh sb="7" eb="9">
      <t>ニンズウ</t>
    </rPh>
    <phoneticPr fontId="5"/>
  </si>
  <si>
    <t>ⅰ　仙台市認定こども園特別支援教育・保育経費補助金の対象児童</t>
    <phoneticPr fontId="5"/>
  </si>
  <si>
    <t>ⅱ　宮城県の特別支援教育教育費補助金の対象児童</t>
    <phoneticPr fontId="5"/>
  </si>
  <si>
    <t>ⅲ　その他の健康面・発達面において特別な支援を要する児童</t>
    <phoneticPr fontId="5"/>
  </si>
  <si>
    <t>県補助金の対象児童となっていることが分かる書類（当該年度の心身障害児の認定に係る通知等）の写し</t>
    <phoneticPr fontId="5"/>
  </si>
  <si>
    <t>各種手帳や公的機関等の判定書等，障害の事実が確認できる書類の写し</t>
    <phoneticPr fontId="5"/>
  </si>
  <si>
    <t>不要</t>
    <phoneticPr fontId="5"/>
  </si>
  <si>
    <t>教育時間内において特別な支援を要するとして，既に多様な事業者の参入促進・能力活用事業（認定こども園特別支援教育・保育経費）や都道府県等による補助事業等の対象となっている児童（下表ⅰ，ⅱに該当する児童）。</t>
    <rPh sb="0" eb="2">
      <t>キョウイク</t>
    </rPh>
    <rPh sb="2" eb="4">
      <t>ジカン</t>
    </rPh>
    <rPh sb="4" eb="5">
      <t>ナイ</t>
    </rPh>
    <rPh sb="9" eb="11">
      <t>トクベツ</t>
    </rPh>
    <rPh sb="12" eb="14">
      <t>シエン</t>
    </rPh>
    <rPh sb="15" eb="16">
      <t>ヨウ</t>
    </rPh>
    <rPh sb="22" eb="23">
      <t>スデ</t>
    </rPh>
    <rPh sb="24" eb="26">
      <t>タヨウ</t>
    </rPh>
    <rPh sb="27" eb="30">
      <t>ジギョウシャ</t>
    </rPh>
    <rPh sb="31" eb="33">
      <t>サンニュウ</t>
    </rPh>
    <rPh sb="33" eb="35">
      <t>ソクシン</t>
    </rPh>
    <rPh sb="36" eb="38">
      <t>ノウリョク</t>
    </rPh>
    <rPh sb="38" eb="40">
      <t>カツヨウ</t>
    </rPh>
    <rPh sb="40" eb="42">
      <t>ジギョウ</t>
    </rPh>
    <rPh sb="43" eb="45">
      <t>ニンテイ</t>
    </rPh>
    <rPh sb="48" eb="49">
      <t>エン</t>
    </rPh>
    <rPh sb="49" eb="51">
      <t>トクベツ</t>
    </rPh>
    <rPh sb="51" eb="53">
      <t>シエン</t>
    </rPh>
    <rPh sb="53" eb="55">
      <t>キョウイク</t>
    </rPh>
    <rPh sb="56" eb="58">
      <t>ホイク</t>
    </rPh>
    <rPh sb="58" eb="60">
      <t>ケイヒ</t>
    </rPh>
    <rPh sb="62" eb="66">
      <t>トドウフケン</t>
    </rPh>
    <rPh sb="66" eb="67">
      <t>トウ</t>
    </rPh>
    <rPh sb="70" eb="72">
      <t>ホジョ</t>
    </rPh>
    <rPh sb="72" eb="74">
      <t>ジギョウ</t>
    </rPh>
    <rPh sb="74" eb="75">
      <t>トウ</t>
    </rPh>
    <rPh sb="76" eb="78">
      <t>タイショウ</t>
    </rPh>
    <rPh sb="84" eb="86">
      <t>ジドウ</t>
    </rPh>
    <rPh sb="87" eb="88">
      <t>シタ</t>
    </rPh>
    <rPh sb="93" eb="95">
      <t>ガイトウ</t>
    </rPh>
    <rPh sb="97" eb="99">
      <t>ジドウ</t>
    </rPh>
    <phoneticPr fontId="5"/>
  </si>
  <si>
    <t>Ａ
特別な支援を要する児童</t>
    <rPh sb="2" eb="4">
      <t>トクベツ</t>
    </rPh>
    <rPh sb="5" eb="7">
      <t>シエン</t>
    </rPh>
    <rPh sb="8" eb="9">
      <t>ヨウ</t>
    </rPh>
    <rPh sb="11" eb="13">
      <t>ジドウ</t>
    </rPh>
    <phoneticPr fontId="5"/>
  </si>
  <si>
    <t>②長期休業日の平日</t>
    <rPh sb="1" eb="3">
      <t>チョウキ</t>
    </rPh>
    <rPh sb="3" eb="6">
      <t>キュウギョウビ</t>
    </rPh>
    <rPh sb="7" eb="9">
      <t>ヘイジツ</t>
    </rPh>
    <phoneticPr fontId="5"/>
  </si>
  <si>
    <t>③休日</t>
    <rPh sb="1" eb="3">
      <t>キュウジツ</t>
    </rPh>
    <phoneticPr fontId="5"/>
  </si>
  <si>
    <t>区分</t>
    <rPh sb="0" eb="2">
      <t>クブン</t>
    </rPh>
    <phoneticPr fontId="5"/>
  </si>
  <si>
    <t>Ｂ　特別な支援を要する児童以外の児童</t>
    <rPh sb="2" eb="4">
      <t>トクベツ</t>
    </rPh>
    <rPh sb="5" eb="7">
      <t>シエン</t>
    </rPh>
    <rPh sb="8" eb="9">
      <t>ヨウ</t>
    </rPh>
    <rPh sb="11" eb="13">
      <t>ジドウ</t>
    </rPh>
    <rPh sb="13" eb="15">
      <t>イガイ</t>
    </rPh>
    <rPh sb="16" eb="18">
      <t>ジドウ</t>
    </rPh>
    <phoneticPr fontId="5"/>
  </si>
  <si>
    <t>①教育時間前後の平日</t>
    <rPh sb="1" eb="3">
      <t>キョウイク</t>
    </rPh>
    <rPh sb="3" eb="5">
      <t>ジカン</t>
    </rPh>
    <rPh sb="5" eb="7">
      <t>ゼンゴ</t>
    </rPh>
    <rPh sb="8" eb="10">
      <t>ヘイジツ</t>
    </rPh>
    <phoneticPr fontId="5"/>
  </si>
  <si>
    <t>年間利用
人数（延べ）</t>
    <rPh sb="2" eb="4">
      <t>リヨウ</t>
    </rPh>
    <rPh sb="8" eb="9">
      <t>ノ</t>
    </rPh>
    <phoneticPr fontId="52"/>
  </si>
  <si>
    <t>年間利用
人数（延べ）</t>
    <rPh sb="2" eb="4">
      <t>リヨウ</t>
    </rPh>
    <phoneticPr fontId="52"/>
  </si>
  <si>
    <t>年間利用
人数（延べ）</t>
    <rPh sb="0" eb="2">
      <t>ネンカン</t>
    </rPh>
    <rPh sb="2" eb="4">
      <t>リヨウ</t>
    </rPh>
    <rPh sb="5" eb="7">
      <t>ニンズウ</t>
    </rPh>
    <phoneticPr fontId="5"/>
  </si>
  <si>
    <t>（ネ）</t>
    <phoneticPr fontId="5"/>
  </si>
  <si>
    <t>（ノ）</t>
    <phoneticPr fontId="5"/>
  </si>
  <si>
    <t>（ハ）</t>
    <phoneticPr fontId="5"/>
  </si>
  <si>
    <t>・</t>
    <phoneticPr fontId="5"/>
  </si>
  <si>
    <t>（ア）小数第３位を切り捨て</t>
    <rPh sb="3" eb="5">
      <t>ショウスウ</t>
    </rPh>
    <rPh sb="5" eb="6">
      <t>ダイ</t>
    </rPh>
    <rPh sb="7" eb="8">
      <t>イ</t>
    </rPh>
    <rPh sb="9" eb="10">
      <t>キ</t>
    </rPh>
    <rPh sb="11" eb="12">
      <t>ス</t>
    </rPh>
    <phoneticPr fontId="5"/>
  </si>
  <si>
    <t>（ウ）</t>
    <phoneticPr fontId="5"/>
  </si>
  <si>
    <t>（ヒ）</t>
    <phoneticPr fontId="5"/>
  </si>
  <si>
    <t>（フ）</t>
    <phoneticPr fontId="5"/>
  </si>
  <si>
    <t>延べ利用児童数（エ～キ）</t>
    <rPh sb="0" eb="1">
      <t>ノ</t>
    </rPh>
    <rPh sb="2" eb="4">
      <t>リヨウ</t>
    </rPh>
    <rPh sb="4" eb="6">
      <t>ジドウ</t>
    </rPh>
    <rPh sb="6" eb="7">
      <t>スウ</t>
    </rPh>
    <phoneticPr fontId="5"/>
  </si>
  <si>
    <t>８時間未満（ク～サ）</t>
    <rPh sb="1" eb="3">
      <t>ジカン</t>
    </rPh>
    <rPh sb="3" eb="5">
      <t>ミマン</t>
    </rPh>
    <phoneticPr fontId="5"/>
  </si>
  <si>
    <t>８時間以上（シ～ソ）</t>
    <rPh sb="1" eb="3">
      <t>ジカン</t>
    </rPh>
    <rPh sb="3" eb="5">
      <t>イジョウ</t>
    </rPh>
    <phoneticPr fontId="5"/>
  </si>
  <si>
    <t>延べ利用児童数（タ～ヌ）</t>
    <rPh sb="0" eb="1">
      <t>ノ</t>
    </rPh>
    <rPh sb="2" eb="4">
      <t>リヨウ</t>
    </rPh>
    <rPh sb="4" eb="6">
      <t>ジドウ</t>
    </rPh>
    <rPh sb="6" eb="7">
      <t>スウ</t>
    </rPh>
    <phoneticPr fontId="5"/>
  </si>
  <si>
    <t>延べ利用児童数（キ+ソ+テ+ヌ）</t>
    <rPh sb="0" eb="1">
      <t>ノ</t>
    </rPh>
    <rPh sb="2" eb="4">
      <t>リヨウ</t>
    </rPh>
    <rPh sb="4" eb="6">
      <t>ジドウ</t>
    </rPh>
    <rPh sb="6" eb="7">
      <t>スウ</t>
    </rPh>
    <phoneticPr fontId="5"/>
  </si>
  <si>
    <t>延べ利用児童数（サ）</t>
    <rPh sb="0" eb="1">
      <t>ノ</t>
    </rPh>
    <rPh sb="2" eb="4">
      <t>リヨウ</t>
    </rPh>
    <rPh sb="4" eb="6">
      <t>ジドウ</t>
    </rPh>
    <rPh sb="6" eb="7">
      <t>スウ</t>
    </rPh>
    <phoneticPr fontId="5"/>
  </si>
  <si>
    <r>
      <rPr>
        <b/>
        <u/>
        <sz val="14"/>
        <rFont val="HGPｺﾞｼｯｸM"/>
        <family val="3"/>
        <charset val="128"/>
      </rPr>
      <t>連携施設設定加算が対象外の場合</t>
    </r>
    <r>
      <rPr>
        <sz val="14"/>
        <rFont val="HGPｺﾞｼｯｸM"/>
        <family val="3"/>
        <charset val="128"/>
      </rPr>
      <t>は，記載の必要はございません。</t>
    </r>
    <r>
      <rPr>
        <b/>
        <sz val="14"/>
        <rFont val="HGPｺﾞｼｯｸM"/>
        <family val="3"/>
        <charset val="128"/>
      </rPr>
      <t>（認定こども園は連携施設設定加算は対象となりません。）</t>
    </r>
    <rPh sb="0" eb="2">
      <t>レンケイ</t>
    </rPh>
    <rPh sb="2" eb="4">
      <t>シセツ</t>
    </rPh>
    <rPh sb="4" eb="6">
      <t>セッテイ</t>
    </rPh>
    <rPh sb="6" eb="8">
      <t>カサン</t>
    </rPh>
    <rPh sb="9" eb="12">
      <t>タイショウガイ</t>
    </rPh>
    <rPh sb="13" eb="15">
      <t>バアイ</t>
    </rPh>
    <rPh sb="17" eb="19">
      <t>キサイ</t>
    </rPh>
    <rPh sb="20" eb="22">
      <t>ヒツヨウ</t>
    </rPh>
    <phoneticPr fontId="5"/>
  </si>
  <si>
    <t>特別な支援を要する園児</t>
    <rPh sb="0" eb="2">
      <t>トクベツ</t>
    </rPh>
    <rPh sb="3" eb="5">
      <t>シエン</t>
    </rPh>
    <rPh sb="6" eb="7">
      <t>ヨウ</t>
    </rPh>
    <rPh sb="9" eb="10">
      <t>エン</t>
    </rPh>
    <rPh sb="10" eb="11">
      <t>ジ</t>
    </rPh>
    <phoneticPr fontId="5"/>
  </si>
  <si>
    <t>延べ利用児童数（ウ）</t>
    <rPh sb="0" eb="1">
      <t>ノ</t>
    </rPh>
    <rPh sb="2" eb="4">
      <t>リヨウ</t>
    </rPh>
    <rPh sb="4" eb="6">
      <t>ジドウ</t>
    </rPh>
    <rPh sb="6" eb="7">
      <t>スウ</t>
    </rPh>
    <phoneticPr fontId="5"/>
  </si>
  <si>
    <t>特別な支援を要する園児以外の園児</t>
    <rPh sb="0" eb="2">
      <t>トクベツ</t>
    </rPh>
    <rPh sb="3" eb="5">
      <t>シエン</t>
    </rPh>
    <rPh sb="6" eb="7">
      <t>ヨウ</t>
    </rPh>
    <rPh sb="9" eb="10">
      <t>エン</t>
    </rPh>
    <rPh sb="10" eb="11">
      <t>ジ</t>
    </rPh>
    <rPh sb="11" eb="13">
      <t>イガイ</t>
    </rPh>
    <rPh sb="14" eb="15">
      <t>エン</t>
    </rPh>
    <rPh sb="15" eb="16">
      <t>ジ</t>
    </rPh>
    <phoneticPr fontId="5"/>
  </si>
  <si>
    <t>※１　高い方の金額が補助単価となります。</t>
    <phoneticPr fontId="5"/>
  </si>
  <si>
    <t>※１　補助対象経費と補助額(交付上限額)のいずれか低い方の額が，補助金交付申請額となります。</t>
    <phoneticPr fontId="5"/>
  </si>
  <si>
    <t>【該当事由と添付書類】</t>
  </si>
  <si>
    <t>該当事由</t>
    <phoneticPr fontId="5"/>
  </si>
  <si>
    <t>８時間以下</t>
    <phoneticPr fontId="5"/>
  </si>
  <si>
    <t>８時間超え10時間未満</t>
    <phoneticPr fontId="5"/>
  </si>
  <si>
    <t>10時間以上11時間未満</t>
    <phoneticPr fontId="5"/>
  </si>
  <si>
    <t>11時間以上</t>
    <phoneticPr fontId="5"/>
  </si>
  <si>
    <t>（タ）</t>
    <phoneticPr fontId="5"/>
  </si>
  <si>
    <t>（チ）</t>
    <phoneticPr fontId="5"/>
  </si>
  <si>
    <t>（ツ）</t>
    <phoneticPr fontId="5"/>
  </si>
  <si>
    <t>（テ）</t>
    <phoneticPr fontId="5"/>
  </si>
  <si>
    <t>③休日分（土日祝日等（長期休業日分も含む））</t>
  </si>
  <si>
    <t>④幼稚園在園児以外（平日＋長期休業日＋休日）</t>
    <phoneticPr fontId="5"/>
  </si>
  <si>
    <t>（ト）</t>
    <phoneticPr fontId="5"/>
  </si>
  <si>
    <t>（ナ）</t>
    <phoneticPr fontId="5"/>
  </si>
  <si>
    <t>（ニ）</t>
    <phoneticPr fontId="5"/>
  </si>
  <si>
    <t>（ヌ）</t>
    <phoneticPr fontId="5"/>
  </si>
  <si>
    <r>
      <t>①教育時間前後の</t>
    </r>
    <r>
      <rPr>
        <b/>
        <u/>
        <sz val="16"/>
        <color theme="1"/>
        <rFont val="HGPｺﾞｼｯｸM"/>
        <family val="3"/>
        <charset val="128"/>
      </rPr>
      <t>平日</t>
    </r>
    <phoneticPr fontId="5"/>
  </si>
  <si>
    <t>※仙台市の１号認定児のみを計上してください。なお，特別な支援を要する児童について障害児単価の適用を受ける場合は，当該障害児の人数は除いてください。</t>
    <phoneticPr fontId="5"/>
  </si>
  <si>
    <t>合計</t>
    <rPh sb="0" eb="2">
      <t>ゴウケイ</t>
    </rPh>
    <phoneticPr fontId="5"/>
  </si>
  <si>
    <t>（エ）～（キ）</t>
    <phoneticPr fontId="5"/>
  </si>
  <si>
    <t>（ク）～（ソ）</t>
    <phoneticPr fontId="5"/>
  </si>
  <si>
    <t>（タ）～（テ）</t>
    <phoneticPr fontId="5"/>
  </si>
  <si>
    <t>（ト）～（ヌ）</t>
    <phoneticPr fontId="5"/>
  </si>
  <si>
    <t>対象児童氏名</t>
    <rPh sb="0" eb="2">
      <t>タイショウ</t>
    </rPh>
    <rPh sb="2" eb="4">
      <t>ジドウ</t>
    </rPh>
    <rPh sb="4" eb="6">
      <t>シメイ</t>
    </rPh>
    <phoneticPr fontId="5"/>
  </si>
  <si>
    <t>生年月日</t>
    <rPh sb="0" eb="2">
      <t>セイネン</t>
    </rPh>
    <rPh sb="2" eb="4">
      <t>ガッピ</t>
    </rPh>
    <phoneticPr fontId="5"/>
  </si>
  <si>
    <t>該当事由</t>
    <rPh sb="0" eb="2">
      <t>ガイトウ</t>
    </rPh>
    <rPh sb="2" eb="4">
      <t>ジユウ</t>
    </rPh>
    <phoneticPr fontId="5"/>
  </si>
  <si>
    <t>預かり保育年間利用
日数（延べ人数）</t>
    <phoneticPr fontId="5"/>
  </si>
  <si>
    <t>※基本分の補助単価は，通常の教育時間の平日及び長期休業日の平日の合計年間延べ利用児童数が2,000人を超える場合は400円に，年間延べ利用児童数が2,000人以下の場合は｛（1,600,000÷年間延べ利用児童数（教育時間前後の平日））－400｝円（10円未満切捨て）になります。</t>
    <phoneticPr fontId="5"/>
  </si>
  <si>
    <t>８　預かり保育の実施日数</t>
    <phoneticPr fontId="5"/>
  </si>
  <si>
    <t>９　一時預かり事業（幼稚園型）の利用児童数　</t>
    <rPh sb="2" eb="4">
      <t>イチジ</t>
    </rPh>
    <rPh sb="4" eb="5">
      <t>アズ</t>
    </rPh>
    <rPh sb="7" eb="9">
      <t>ジギョウ</t>
    </rPh>
    <rPh sb="10" eb="13">
      <t>ヨウチエン</t>
    </rPh>
    <rPh sb="13" eb="14">
      <t>ガタ</t>
    </rPh>
    <rPh sb="16" eb="18">
      <t>リヨウ</t>
    </rPh>
    <rPh sb="18" eb="20">
      <t>ジドウ</t>
    </rPh>
    <rPh sb="20" eb="21">
      <t>スウ</t>
    </rPh>
    <phoneticPr fontId="5"/>
  </si>
  <si>
    <r>
      <t>（１）特別な支援を要する児童（障害児）分　</t>
    </r>
    <r>
      <rPr>
        <sz val="14"/>
        <rFont val="HGPｺﾞｼｯｸM"/>
        <family val="3"/>
        <charset val="128"/>
      </rPr>
      <t>※仙台市の１号認定児のみを計上してください。</t>
    </r>
    <rPh sb="3" eb="5">
      <t>トクベツ</t>
    </rPh>
    <rPh sb="6" eb="8">
      <t>シエン</t>
    </rPh>
    <rPh sb="9" eb="10">
      <t>ヨウ</t>
    </rPh>
    <rPh sb="12" eb="14">
      <t>ジドウ</t>
    </rPh>
    <rPh sb="15" eb="17">
      <t>ショウガイ</t>
    </rPh>
    <rPh sb="17" eb="18">
      <t>ジ</t>
    </rPh>
    <rPh sb="19" eb="20">
      <t>ブン</t>
    </rPh>
    <phoneticPr fontId="5"/>
  </si>
  <si>
    <r>
      <t>（２）特別な支援を要する児童（障害児）以外の児童分　</t>
    </r>
    <r>
      <rPr>
        <sz val="14"/>
        <rFont val="HGPｺﾞｼｯｸM"/>
        <family val="3"/>
        <charset val="128"/>
      </rPr>
      <t/>
    </r>
    <rPh sb="3" eb="5">
      <t>トクベツ</t>
    </rPh>
    <rPh sb="6" eb="8">
      <t>シエン</t>
    </rPh>
    <rPh sb="9" eb="10">
      <t>ヨウ</t>
    </rPh>
    <rPh sb="12" eb="14">
      <t>ジドウ</t>
    </rPh>
    <rPh sb="15" eb="17">
      <t>ショウガイ</t>
    </rPh>
    <rPh sb="17" eb="18">
      <t>ジ</t>
    </rPh>
    <rPh sb="19" eb="21">
      <t>イガイ</t>
    </rPh>
    <rPh sb="22" eb="24">
      <t>ジドウ</t>
    </rPh>
    <rPh sb="24" eb="25">
      <t>ブン</t>
    </rPh>
    <phoneticPr fontId="5"/>
  </si>
  <si>
    <t>10　補助金の交付上限額</t>
    <phoneticPr fontId="5"/>
  </si>
  <si>
    <t>　なお，（１）預かり保育推進事業補助金は，補助対象経費から（２）一時預かり事業（幼稚園型）補助金の補助金交付申請額及び「12　保育体制充実加算」の交付申請額を差し引いた額と補助額（交付上限額）のいずれか低い方の額が補助金交付申請額となります。</t>
    <phoneticPr fontId="5"/>
  </si>
  <si>
    <t>12　保育体制充実加算の補助額</t>
    <rPh sb="3" eb="5">
      <t>ホイク</t>
    </rPh>
    <rPh sb="5" eb="7">
      <t>タイセイ</t>
    </rPh>
    <rPh sb="7" eb="9">
      <t>ジュウジツ</t>
    </rPh>
    <rPh sb="9" eb="11">
      <t>カサン</t>
    </rPh>
    <phoneticPr fontId="5"/>
  </si>
  <si>
    <r>
      <t>※1　保育体制充実加算の対象経費に充てることのできる経費は，</t>
    </r>
    <r>
      <rPr>
        <u/>
        <sz val="14"/>
        <rFont val="HGPｺﾞｼｯｸM"/>
        <family val="3"/>
        <charset val="128"/>
      </rPr>
      <t>「11　補助対象経費」の合計のうち，</t>
    </r>
    <rPh sb="3" eb="5">
      <t>ホイク</t>
    </rPh>
    <rPh sb="5" eb="7">
      <t>タイセイ</t>
    </rPh>
    <rPh sb="7" eb="9">
      <t>ジュウジツ</t>
    </rPh>
    <rPh sb="9" eb="11">
      <t>カサン</t>
    </rPh>
    <rPh sb="12" eb="14">
      <t>タイショウ</t>
    </rPh>
    <rPh sb="14" eb="16">
      <t>ケイヒ</t>
    </rPh>
    <rPh sb="17" eb="18">
      <t>ア</t>
    </rPh>
    <rPh sb="26" eb="28">
      <t>ケイヒ</t>
    </rPh>
    <rPh sb="34" eb="36">
      <t>ホジョ</t>
    </rPh>
    <rPh sb="36" eb="38">
      <t>タイショウ</t>
    </rPh>
    <rPh sb="38" eb="40">
      <t>ケイヒ</t>
    </rPh>
    <rPh sb="42" eb="44">
      <t>ゴウケイ</t>
    </rPh>
    <phoneticPr fontId="5"/>
  </si>
  <si>
    <t>13　就労支援型施設加算の補助額</t>
    <rPh sb="3" eb="5">
      <t>シュウロウ</t>
    </rPh>
    <rPh sb="5" eb="8">
      <t>シエンガタ</t>
    </rPh>
    <phoneticPr fontId="5"/>
  </si>
  <si>
    <t>14　連携施設設定加算の補助額</t>
    <rPh sb="3" eb="5">
      <t>レンケイ</t>
    </rPh>
    <rPh sb="5" eb="7">
      <t>シセツ</t>
    </rPh>
    <rPh sb="7" eb="9">
      <t>セッテイ</t>
    </rPh>
    <rPh sb="9" eb="11">
      <t>カサン</t>
    </rPh>
    <rPh sb="12" eb="14">
      <t>ホジョ</t>
    </rPh>
    <rPh sb="14" eb="15">
      <t>ガク</t>
    </rPh>
    <phoneticPr fontId="5"/>
  </si>
  <si>
    <r>
      <t>※３　連携施設設定加算の対象経費に充てることのできる経費は，</t>
    </r>
    <r>
      <rPr>
        <u/>
        <sz val="14"/>
        <rFont val="HGPｺﾞｼｯｸM"/>
        <family val="3"/>
        <charset val="128"/>
      </rPr>
      <t>「11　補助対象経費」の合計のうち，　補助金（交付申請額）に充てることのできなかった経費で，「12　保育体制充実加算の補助額」の補助金（交付申請額）にも充てることのできなかった経費です。</t>
    </r>
    <rPh sb="3" eb="5">
      <t>レンケイ</t>
    </rPh>
    <rPh sb="5" eb="7">
      <t>シセツ</t>
    </rPh>
    <rPh sb="7" eb="9">
      <t>セッテイ</t>
    </rPh>
    <rPh sb="9" eb="11">
      <t>カサン</t>
    </rPh>
    <rPh sb="12" eb="14">
      <t>タイショウ</t>
    </rPh>
    <rPh sb="14" eb="16">
      <t>ケイヒ</t>
    </rPh>
    <rPh sb="17" eb="18">
      <t>ア</t>
    </rPh>
    <rPh sb="26" eb="28">
      <t>ケイヒ</t>
    </rPh>
    <rPh sb="34" eb="36">
      <t>ホジョ</t>
    </rPh>
    <rPh sb="36" eb="38">
      <t>タイショウ</t>
    </rPh>
    <rPh sb="38" eb="40">
      <t>ケイヒ</t>
    </rPh>
    <rPh sb="42" eb="44">
      <t>ゴウケイ</t>
    </rPh>
    <phoneticPr fontId="5"/>
  </si>
  <si>
    <t>15　対象経費内訳書</t>
    <phoneticPr fontId="5"/>
  </si>
  <si>
    <t>16　預かり保育に係る経費あん分率の算定</t>
    <phoneticPr fontId="5"/>
  </si>
  <si>
    <t>11　補助対象経費</t>
    <phoneticPr fontId="5"/>
  </si>
  <si>
    <t>※1　就労支援型施設加算の対象となる場合のみ記入してください。
　なお、担当事務職員が一時預かり事業以外の業務にも従事している場合、従事時間数の割合等で按分した後の金額を記入してください。その場合，一時預かり事業の従事時間数が確認できる資料（勤務条件通知や発令等の写し）を添付してください。</t>
    <rPh sb="3" eb="5">
      <t>シュウロウ</t>
    </rPh>
    <rPh sb="5" eb="8">
      <t>シエンガタ</t>
    </rPh>
    <rPh sb="8" eb="10">
      <t>シセツ</t>
    </rPh>
    <rPh sb="10" eb="12">
      <t>カサン</t>
    </rPh>
    <rPh sb="13" eb="15">
      <t>タイショウ</t>
    </rPh>
    <rPh sb="18" eb="20">
      <t>バアイ</t>
    </rPh>
    <rPh sb="22" eb="24">
      <t>キニュウ</t>
    </rPh>
    <rPh sb="36" eb="38">
      <t>タントウ</t>
    </rPh>
    <rPh sb="38" eb="40">
      <t>ジム</t>
    </rPh>
    <rPh sb="40" eb="42">
      <t>ショクイン</t>
    </rPh>
    <rPh sb="43" eb="45">
      <t>イチジ</t>
    </rPh>
    <rPh sb="45" eb="46">
      <t>アズ</t>
    </rPh>
    <rPh sb="48" eb="50">
      <t>ジギョウ</t>
    </rPh>
    <rPh sb="50" eb="52">
      <t>イガイ</t>
    </rPh>
    <rPh sb="53" eb="55">
      <t>ギョウム</t>
    </rPh>
    <rPh sb="57" eb="59">
      <t>ジュウジ</t>
    </rPh>
    <rPh sb="63" eb="65">
      <t>バアイ</t>
    </rPh>
    <rPh sb="66" eb="68">
      <t>ジュウジ</t>
    </rPh>
    <rPh sb="68" eb="70">
      <t>ジカン</t>
    </rPh>
    <rPh sb="70" eb="71">
      <t>スウ</t>
    </rPh>
    <rPh sb="72" eb="74">
      <t>ワリアイ</t>
    </rPh>
    <rPh sb="74" eb="75">
      <t>トウ</t>
    </rPh>
    <rPh sb="76" eb="78">
      <t>アンブン</t>
    </rPh>
    <rPh sb="80" eb="81">
      <t>アト</t>
    </rPh>
    <rPh sb="82" eb="84">
      <t>キンガク</t>
    </rPh>
    <rPh sb="85" eb="87">
      <t>キニュウ</t>
    </rPh>
    <rPh sb="96" eb="98">
      <t>バアイ</t>
    </rPh>
    <rPh sb="99" eb="101">
      <t>イチジ</t>
    </rPh>
    <rPh sb="101" eb="102">
      <t>アズ</t>
    </rPh>
    <rPh sb="104" eb="106">
      <t>ジギョウ</t>
    </rPh>
    <rPh sb="113" eb="115">
      <t>カクニン</t>
    </rPh>
    <rPh sb="118" eb="120">
      <t>シリョウ</t>
    </rPh>
    <rPh sb="121" eb="123">
      <t>キンム</t>
    </rPh>
    <rPh sb="123" eb="125">
      <t>ジョウケン</t>
    </rPh>
    <rPh sb="125" eb="127">
      <t>ツウチ</t>
    </rPh>
    <rPh sb="128" eb="130">
      <t>ハツレイ</t>
    </rPh>
    <rPh sb="130" eb="131">
      <t>トウ</t>
    </rPh>
    <rPh sb="132" eb="133">
      <t>ウツ</t>
    </rPh>
    <rPh sb="136" eb="138">
      <t>テンプ</t>
    </rPh>
    <phoneticPr fontId="5"/>
  </si>
  <si>
    <r>
      <t>⑤施設全体の預かり保育利用児童数　</t>
    </r>
    <r>
      <rPr>
        <sz val="14"/>
        <rFont val="HGPｺﾞｼｯｸM"/>
        <family val="3"/>
        <charset val="128"/>
      </rPr>
      <t>※仙台市以外の１号認定児の利用がある場合は、その人数も含めてください。</t>
    </r>
    <rPh sb="1" eb="3">
      <t>シセツ</t>
    </rPh>
    <rPh sb="3" eb="5">
      <t>ゼンタイ</t>
    </rPh>
    <rPh sb="6" eb="7">
      <t>アズ</t>
    </rPh>
    <rPh sb="9" eb="11">
      <t>ホイク</t>
    </rPh>
    <rPh sb="11" eb="13">
      <t>リヨウ</t>
    </rPh>
    <rPh sb="13" eb="15">
      <t>ジドウ</t>
    </rPh>
    <rPh sb="15" eb="16">
      <t>スウ</t>
    </rPh>
    <rPh sb="18" eb="21">
      <t>センダイシ</t>
    </rPh>
    <rPh sb="21" eb="23">
      <t>イガイ</t>
    </rPh>
    <rPh sb="25" eb="26">
      <t>ゴウ</t>
    </rPh>
    <rPh sb="26" eb="28">
      <t>ニンテイ</t>
    </rPh>
    <rPh sb="28" eb="29">
      <t>ジ</t>
    </rPh>
    <rPh sb="30" eb="32">
      <t>リヨウ</t>
    </rPh>
    <rPh sb="35" eb="37">
      <t>バアイ</t>
    </rPh>
    <rPh sb="41" eb="43">
      <t>ニンズウ</t>
    </rPh>
    <rPh sb="44" eb="45">
      <t>フク</t>
    </rPh>
    <phoneticPr fontId="5"/>
  </si>
  <si>
    <t>（エ）を超えた利用時間が２時間未満</t>
    <phoneticPr fontId="52"/>
  </si>
  <si>
    <t>（エ）を超えた利用時間が２時間以上３時間未満</t>
    <rPh sb="18" eb="20">
      <t>ジカン</t>
    </rPh>
    <rPh sb="20" eb="22">
      <t>ミマン</t>
    </rPh>
    <phoneticPr fontId="52"/>
  </si>
  <si>
    <t>（エ）を超えた利用時間が３時間以上</t>
    <phoneticPr fontId="5"/>
  </si>
  <si>
    <t>最初に，</t>
    <rPh sb="0" eb="2">
      <t>サイショ</t>
    </rPh>
    <phoneticPr fontId="5"/>
  </si>
  <si>
    <t>（１）</t>
    <phoneticPr fontId="5"/>
  </si>
  <si>
    <t>下の施設コード一覧を基に，貴園の施設コードを入力してください。</t>
    <rPh sb="0" eb="1">
      <t>シタ</t>
    </rPh>
    <rPh sb="2" eb="4">
      <t>シセツ</t>
    </rPh>
    <rPh sb="7" eb="9">
      <t>イチラン</t>
    </rPh>
    <rPh sb="10" eb="11">
      <t>モト</t>
    </rPh>
    <rPh sb="13" eb="14">
      <t>キ</t>
    </rPh>
    <rPh sb="14" eb="15">
      <t>エン</t>
    </rPh>
    <rPh sb="16" eb="18">
      <t>シセツ</t>
    </rPh>
    <rPh sb="22" eb="24">
      <t>ニュウリョク</t>
    </rPh>
    <phoneticPr fontId="5"/>
  </si>
  <si>
    <t>（２）</t>
    <phoneticPr fontId="5"/>
  </si>
  <si>
    <t>申請年度を入力してください。</t>
    <rPh sb="0" eb="2">
      <t>シンセイ</t>
    </rPh>
    <rPh sb="2" eb="4">
      <t>ネンド</t>
    </rPh>
    <rPh sb="5" eb="7">
      <t>ニュウリョク</t>
    </rPh>
    <phoneticPr fontId="5"/>
  </si>
  <si>
    <t>（３）</t>
    <phoneticPr fontId="5"/>
  </si>
  <si>
    <t>（４）</t>
    <phoneticPr fontId="5"/>
  </si>
  <si>
    <t>幼稚園（従来制度）</t>
    <rPh sb="0" eb="3">
      <t>ヨウチエン</t>
    </rPh>
    <rPh sb="4" eb="6">
      <t>ジュウライ</t>
    </rPh>
    <rPh sb="6" eb="8">
      <t>セイド</t>
    </rPh>
    <phoneticPr fontId="52"/>
  </si>
  <si>
    <t>幼稚園（新制度）</t>
    <rPh sb="0" eb="3">
      <t>ヨウチエン</t>
    </rPh>
    <rPh sb="4" eb="7">
      <t>シンセイド</t>
    </rPh>
    <phoneticPr fontId="52"/>
  </si>
  <si>
    <t>愛子幼稚園</t>
  </si>
  <si>
    <t>あらまき幼稚園</t>
  </si>
  <si>
    <t>双葉幼稚園</t>
  </si>
  <si>
    <t>緑ヶ丘第二幼稚園</t>
    <rPh sb="0" eb="3">
      <t>ミドリガオカ</t>
    </rPh>
    <rPh sb="3" eb="5">
      <t>ダイニ</t>
    </rPh>
    <rPh sb="5" eb="8">
      <t>ヨウチエン</t>
    </rPh>
    <phoneticPr fontId="5"/>
  </si>
  <si>
    <t>ふたばバンビ幼稚園</t>
  </si>
  <si>
    <t>お人形社第二幼稚園</t>
  </si>
  <si>
    <t>さいわい幼稚園</t>
    <rPh sb="4" eb="7">
      <t>ヨウチエン</t>
    </rPh>
    <phoneticPr fontId="5"/>
  </si>
  <si>
    <t>東岡幼稚園</t>
  </si>
  <si>
    <t>ナザレト幼稚園</t>
  </si>
  <si>
    <t>聖和幼稚園</t>
  </si>
  <si>
    <t>大野田幼稚園</t>
    <rPh sb="0" eb="2">
      <t>オオノ</t>
    </rPh>
    <rPh sb="2" eb="3">
      <t>タ</t>
    </rPh>
    <rPh sb="3" eb="6">
      <t>ヨウチエン</t>
    </rPh>
    <phoneticPr fontId="5"/>
  </si>
  <si>
    <t>光塩幼稚園</t>
  </si>
  <si>
    <t>しげる幼稚園</t>
  </si>
  <si>
    <t>すがわら幼稚園</t>
  </si>
  <si>
    <t>富沢幼稚園</t>
    <rPh sb="0" eb="2">
      <t>トミザワ</t>
    </rPh>
    <rPh sb="2" eb="5">
      <t>ヨウチエン</t>
    </rPh>
    <phoneticPr fontId="5"/>
  </si>
  <si>
    <t>西多賀幼稚園</t>
  </si>
  <si>
    <t>ひろせ幼稚園</t>
  </si>
  <si>
    <t>袋原幼稚園</t>
  </si>
  <si>
    <t>東北生活文化大学短期大学部附属ますみ幼稚園</t>
    <rPh sb="0" eb="2">
      <t>トウホク</t>
    </rPh>
    <rPh sb="2" eb="4">
      <t>セイカツ</t>
    </rPh>
    <rPh sb="4" eb="6">
      <t>ブンカ</t>
    </rPh>
    <rPh sb="6" eb="8">
      <t>ダイガク</t>
    </rPh>
    <rPh sb="8" eb="10">
      <t>タンキ</t>
    </rPh>
    <rPh sb="10" eb="12">
      <t>ダイガク</t>
    </rPh>
    <rPh sb="12" eb="13">
      <t>ブ</t>
    </rPh>
    <rPh sb="13" eb="15">
      <t>フゾク</t>
    </rPh>
    <phoneticPr fontId="5"/>
  </si>
  <si>
    <t>やまびこ幼稚園</t>
  </si>
  <si>
    <t>ふたばエンゼル幼稚園</t>
  </si>
  <si>
    <t>第二向陽台幼稚園</t>
  </si>
  <si>
    <t>明泉高森幼稚園</t>
    <rPh sb="2" eb="4">
      <t>タカモリ</t>
    </rPh>
    <phoneticPr fontId="5"/>
  </si>
  <si>
    <t>ふたばハイジ幼稚園</t>
  </si>
  <si>
    <t>明泉丸山幼稚園</t>
    <rPh sb="2" eb="4">
      <t>マルヤマ</t>
    </rPh>
    <phoneticPr fontId="5"/>
  </si>
  <si>
    <t>めるへんの森幼稚園</t>
    <rPh sb="5" eb="6">
      <t>モリ</t>
    </rPh>
    <rPh sb="6" eb="9">
      <t>ヨウチエン</t>
    </rPh>
    <phoneticPr fontId="5"/>
  </si>
  <si>
    <t>仙台白百合学園幼稚園</t>
  </si>
  <si>
    <t>認定こども園</t>
    <rPh sb="0" eb="2">
      <t>ニンテイ</t>
    </rPh>
    <rPh sb="5" eb="6">
      <t>エン</t>
    </rPh>
    <phoneticPr fontId="52"/>
  </si>
  <si>
    <t>【仙台市預かり保育推進事業補助金・一時預かり事業（幼稚園型）補助金】交付申請書及び実績報告書作成の手引き</t>
    <rPh sb="1" eb="4">
      <t>センダイシ</t>
    </rPh>
    <rPh sb="4" eb="5">
      <t>アズ</t>
    </rPh>
    <rPh sb="7" eb="9">
      <t>ホイク</t>
    </rPh>
    <rPh sb="9" eb="11">
      <t>スイシン</t>
    </rPh>
    <rPh sb="11" eb="13">
      <t>ジギョウ</t>
    </rPh>
    <rPh sb="13" eb="16">
      <t>ホジョキン</t>
    </rPh>
    <rPh sb="17" eb="19">
      <t>イチジ</t>
    </rPh>
    <rPh sb="19" eb="20">
      <t>アズ</t>
    </rPh>
    <rPh sb="22" eb="24">
      <t>ジギョウ</t>
    </rPh>
    <rPh sb="25" eb="28">
      <t>ヨウチエン</t>
    </rPh>
    <rPh sb="28" eb="29">
      <t>ガタ</t>
    </rPh>
    <rPh sb="30" eb="33">
      <t>ホジョキン</t>
    </rPh>
    <rPh sb="34" eb="36">
      <t>コウフ</t>
    </rPh>
    <rPh sb="36" eb="39">
      <t>シンセイショ</t>
    </rPh>
    <rPh sb="39" eb="40">
      <t>オヨ</t>
    </rPh>
    <rPh sb="41" eb="43">
      <t>ジッセキ</t>
    </rPh>
    <rPh sb="43" eb="46">
      <t>ホウコクショ</t>
    </rPh>
    <rPh sb="46" eb="48">
      <t>サクセイ</t>
    </rPh>
    <rPh sb="49" eb="51">
      <t>テビ</t>
    </rPh>
    <phoneticPr fontId="5"/>
  </si>
  <si>
    <t>年度　仙台市一時預かり事業（幼稚園型）実績報告書</t>
    <rPh sb="6" eb="8">
      <t>イチジ</t>
    </rPh>
    <rPh sb="8" eb="9">
      <t>アズ</t>
    </rPh>
    <rPh sb="11" eb="13">
      <t>ジギョウ</t>
    </rPh>
    <rPh sb="14" eb="17">
      <t>ヨウチエン</t>
    </rPh>
    <rPh sb="17" eb="18">
      <t>ガタ</t>
    </rPh>
    <rPh sb="19" eb="21">
      <t>ジッセキ</t>
    </rPh>
    <rPh sb="21" eb="24">
      <t>ホウコクショ</t>
    </rPh>
    <phoneticPr fontId="5"/>
  </si>
  <si>
    <t>担当者名</t>
    <rPh sb="0" eb="4">
      <t>タントウシャメイ</t>
    </rPh>
    <phoneticPr fontId="5"/>
  </si>
  <si>
    <t>連絡先</t>
    <rPh sb="0" eb="3">
      <t>レンラクサキ</t>
    </rPh>
    <phoneticPr fontId="5"/>
  </si>
  <si>
    <t xml:space="preserve">様式第８号  （第11条関係）                            　　　　　　　　　　　　　  </t>
    <rPh sb="8" eb="9">
      <t>ダイ</t>
    </rPh>
    <rPh sb="11" eb="12">
      <t>ジョウ</t>
    </rPh>
    <rPh sb="12" eb="14">
      <t>カンケイ</t>
    </rPh>
    <phoneticPr fontId="85"/>
  </si>
  <si>
    <t>令和</t>
    <rPh sb="0" eb="2">
      <t>レイワ</t>
    </rPh>
    <phoneticPr fontId="85"/>
  </si>
  <si>
    <t>年</t>
    <rPh sb="0" eb="1">
      <t>ネン</t>
    </rPh>
    <phoneticPr fontId="85"/>
  </si>
  <si>
    <t>月</t>
    <rPh sb="0" eb="1">
      <t>ツキ</t>
    </rPh>
    <phoneticPr fontId="85"/>
  </si>
  <si>
    <t>日</t>
    <rPh sb="0" eb="1">
      <t>ニチ</t>
    </rPh>
    <phoneticPr fontId="85"/>
  </si>
  <si>
    <t>（あて先） 仙 台 市 長　</t>
  </si>
  <si>
    <t>年度　仙台市預かり保育推進事業補助金交付申請書</t>
    <rPh sb="0" eb="2">
      <t>ネンド</t>
    </rPh>
    <rPh sb="3" eb="6">
      <t>センダイシ</t>
    </rPh>
    <rPh sb="6" eb="7">
      <t>アズ</t>
    </rPh>
    <rPh sb="9" eb="11">
      <t>ホイク</t>
    </rPh>
    <rPh sb="11" eb="13">
      <t>スイシン</t>
    </rPh>
    <rPh sb="13" eb="15">
      <t>ジギョウ</t>
    </rPh>
    <rPh sb="15" eb="18">
      <t>ホジョキン</t>
    </rPh>
    <rPh sb="18" eb="20">
      <t>コウフ</t>
    </rPh>
    <rPh sb="20" eb="22">
      <t>シンセイ</t>
    </rPh>
    <rPh sb="22" eb="23">
      <t>ショ</t>
    </rPh>
    <phoneticPr fontId="85"/>
  </si>
  <si>
    <t>（施設類型：</t>
    <phoneticPr fontId="52"/>
  </si>
  <si>
    <t>（施 設 名：</t>
    <rPh sb="1" eb="2">
      <t>シ</t>
    </rPh>
    <rPh sb="3" eb="4">
      <t>セツ</t>
    </rPh>
    <rPh sb="5" eb="6">
      <t>メイ</t>
    </rPh>
    <phoneticPr fontId="5"/>
  </si>
  <si>
    <t>設置者　所在地又は住所　</t>
    <rPh sb="4" eb="7">
      <t>ショザイチ</t>
    </rPh>
    <rPh sb="7" eb="8">
      <t>マタ</t>
    </rPh>
    <rPh sb="9" eb="11">
      <t>ジュウショ</t>
    </rPh>
    <phoneticPr fontId="5"/>
  </si>
  <si>
    <t>法人名　</t>
    <rPh sb="0" eb="2">
      <t>ホウジン</t>
    </rPh>
    <rPh sb="2" eb="3">
      <t>メイ</t>
    </rPh>
    <phoneticPr fontId="85"/>
  </si>
  <si>
    <t>設置者氏名　</t>
    <rPh sb="0" eb="3">
      <t>セッチシャ</t>
    </rPh>
    <rPh sb="3" eb="5">
      <t>シメイ</t>
    </rPh>
    <phoneticPr fontId="5"/>
  </si>
  <si>
    <t>号で交付対象決定されまし</t>
    <rPh sb="0" eb="1">
      <t>ゴウ</t>
    </rPh>
    <rPh sb="2" eb="4">
      <t>コウフ</t>
    </rPh>
    <rPh sb="4" eb="6">
      <t>タイショウ</t>
    </rPh>
    <rPh sb="6" eb="8">
      <t>ケッテイ</t>
    </rPh>
    <phoneticPr fontId="5"/>
  </si>
  <si>
    <t>た標記補助金に係る補助事業を，別紙仙台市幼稚園預かり保育推進事業実績報告書のとおり実施したので，仙台市預かり保育推進事業補助金交付要綱第11条第１項の規定に基づき，下記のとおり申請します。</t>
    <rPh sb="32" eb="34">
      <t>ジッセキ</t>
    </rPh>
    <phoneticPr fontId="85"/>
  </si>
  <si>
    <t>補助金交付申請額</t>
    <rPh sb="0" eb="3">
      <t>ホジョキン</t>
    </rPh>
    <rPh sb="3" eb="5">
      <t>コウフ</t>
    </rPh>
    <rPh sb="5" eb="7">
      <t>シンセイ</t>
    </rPh>
    <rPh sb="7" eb="8">
      <t>ガク</t>
    </rPh>
    <phoneticPr fontId="5"/>
  </si>
  <si>
    <t>金</t>
    <rPh sb="0" eb="1">
      <t>キン</t>
    </rPh>
    <phoneticPr fontId="5"/>
  </si>
  <si>
    <t>年度　仙台市一時預かり事業（幼稚園型）補助金交付申請書</t>
    <rPh sb="0" eb="2">
      <t>ネンド</t>
    </rPh>
    <rPh sb="3" eb="6">
      <t>センダイシ</t>
    </rPh>
    <rPh sb="6" eb="8">
      <t>イチジ</t>
    </rPh>
    <rPh sb="8" eb="9">
      <t>アズ</t>
    </rPh>
    <rPh sb="11" eb="13">
      <t>ジギョウ</t>
    </rPh>
    <rPh sb="14" eb="17">
      <t>ヨウチエン</t>
    </rPh>
    <rPh sb="17" eb="18">
      <t>ガタ</t>
    </rPh>
    <rPh sb="19" eb="22">
      <t>ホジョキン</t>
    </rPh>
    <rPh sb="22" eb="24">
      <t>コウフ</t>
    </rPh>
    <rPh sb="24" eb="26">
      <t>シンセイ</t>
    </rPh>
    <rPh sb="26" eb="27">
      <t>ショ</t>
    </rPh>
    <phoneticPr fontId="85"/>
  </si>
  <si>
    <t xml:space="preserve">様式第７号  （第10条関係）                            　　　　　　　　　　　　　  </t>
    <rPh sb="8" eb="9">
      <t>ダイ</t>
    </rPh>
    <rPh sb="11" eb="12">
      <t>ジョウ</t>
    </rPh>
    <rPh sb="12" eb="14">
      <t>カンケイ</t>
    </rPh>
    <phoneticPr fontId="85"/>
  </si>
  <si>
    <t>施設CD</t>
    <rPh sb="0" eb="2">
      <t>シセツ</t>
    </rPh>
    <phoneticPr fontId="5"/>
  </si>
  <si>
    <t>施設名</t>
    <rPh sb="0" eb="2">
      <t>シセツ</t>
    </rPh>
    <rPh sb="2" eb="3">
      <t>メイ</t>
    </rPh>
    <phoneticPr fontId="5"/>
  </si>
  <si>
    <t>設置者住所</t>
    <rPh sb="0" eb="3">
      <t>セッチシャ</t>
    </rPh>
    <rPh sb="3" eb="5">
      <t>ジュウショ</t>
    </rPh>
    <phoneticPr fontId="4"/>
  </si>
  <si>
    <t>設置者</t>
    <rPh sb="0" eb="3">
      <t>セッチシャ</t>
    </rPh>
    <phoneticPr fontId="4"/>
  </si>
  <si>
    <t>定員数</t>
    <rPh sb="0" eb="2">
      <t>テイイン</t>
    </rPh>
    <rPh sb="2" eb="3">
      <t>スウ</t>
    </rPh>
    <phoneticPr fontId="4"/>
  </si>
  <si>
    <t>幼稚園（新制度）</t>
    <rPh sb="4" eb="7">
      <t>シンセイド</t>
    </rPh>
    <phoneticPr fontId="5"/>
  </si>
  <si>
    <t>聖クリストファ幼稚園</t>
  </si>
  <si>
    <t>仙台市青葉区小松島三丁目1-77</t>
  </si>
  <si>
    <t>学校法人　聖公会青葉学園</t>
  </si>
  <si>
    <t>仙台バプテスト教会幼稚園</t>
  </si>
  <si>
    <t>仙台市青葉区木町通二丁目1-5</t>
  </si>
  <si>
    <t>宗教法人　日本バプテスト仙台基督教会</t>
  </si>
  <si>
    <t>しらとり幼稚園</t>
  </si>
  <si>
    <t>仙台市宮城野区白鳥二丁目11-24</t>
  </si>
  <si>
    <t>学校法人　蒲生学園</t>
  </si>
  <si>
    <t>ふくむろ幼稚園</t>
  </si>
  <si>
    <t>仙台市宮城野区福室五丁目11-30</t>
  </si>
  <si>
    <t>学校法人　西光寺学園</t>
  </si>
  <si>
    <t>学校法人　庄司学園</t>
  </si>
  <si>
    <t>はなぶさ幼稚園</t>
  </si>
  <si>
    <t>宗教法人　雲山寺</t>
  </si>
  <si>
    <t>エコールノワール幼稚園</t>
  </si>
  <si>
    <t>やまと幼稚園</t>
  </si>
  <si>
    <t>仙台市若林区大和町三丁目15-28</t>
  </si>
  <si>
    <t>小さき花幼稚園</t>
  </si>
  <si>
    <t>仙台市若林区畳屋丁31</t>
  </si>
  <si>
    <t>学校法人　東北カトリック学園</t>
  </si>
  <si>
    <t>学校法人　七郷学園</t>
  </si>
  <si>
    <t>若林幼稚園</t>
  </si>
  <si>
    <t>学校法人　仙台佛教学園</t>
  </si>
  <si>
    <t>古城幼稚園</t>
  </si>
  <si>
    <t>聖ルカ幼稚園</t>
  </si>
  <si>
    <t>学校法人　聖ルカ学園</t>
  </si>
  <si>
    <t>太陽幼稚園</t>
  </si>
  <si>
    <t>仙台市太白区砂押南町1-10</t>
  </si>
  <si>
    <t>中田幼稚園</t>
  </si>
  <si>
    <t>仙台市太白区中田一丁目8-17</t>
  </si>
  <si>
    <t>宗教法人　宝泉寺</t>
  </si>
  <si>
    <t>八木山カトリック幼稚園</t>
  </si>
  <si>
    <t>仙台市太白区松が丘44-1</t>
  </si>
  <si>
    <t>仙台市青葉区愛子東六丁目4-15</t>
    <rPh sb="0" eb="3">
      <t>センダイシ</t>
    </rPh>
    <rPh sb="3" eb="6">
      <t>アオバク</t>
    </rPh>
    <rPh sb="6" eb="8">
      <t>アヤシ</t>
    </rPh>
    <rPh sb="8" eb="9">
      <t>ヒガシ</t>
    </rPh>
    <rPh sb="9" eb="12">
      <t>ロクチョウメ</t>
    </rPh>
    <phoneticPr fontId="5"/>
  </si>
  <si>
    <t>学校法人　青空学園</t>
    <rPh sb="5" eb="7">
      <t>アオゾラ</t>
    </rPh>
    <rPh sb="7" eb="9">
      <t>ガクエン</t>
    </rPh>
    <phoneticPr fontId="5"/>
  </si>
  <si>
    <t>仙台市青葉区荒巻中央11-5</t>
  </si>
  <si>
    <t>学校法人　荒巻学園</t>
  </si>
  <si>
    <t>仙台市青葉区芋沢字平36-2</t>
  </si>
  <si>
    <t>学校法人　愛子学園</t>
  </si>
  <si>
    <t>仙台市青葉区霊屋下23-5</t>
  </si>
  <si>
    <t>学校法人　東音学園</t>
  </si>
  <si>
    <t>学校法人　お人形社学園</t>
  </si>
  <si>
    <t>仙台市青葉区堤通雨宮町11-11</t>
  </si>
  <si>
    <t>仙台市青葉区中山八丁目12-15</t>
  </si>
  <si>
    <t>学校法人　双葉学園</t>
  </si>
  <si>
    <t>学校法人　啓朋学園</t>
    <rPh sb="5" eb="6">
      <t>ケイ</t>
    </rPh>
    <rPh sb="6" eb="7">
      <t>ホウ</t>
    </rPh>
    <phoneticPr fontId="5"/>
  </si>
  <si>
    <t>仙台市青葉区中山吉成二丁目2-27</t>
  </si>
  <si>
    <t>仙台市青葉区北根黒松16-1</t>
  </si>
  <si>
    <t>学校法人　曽根学園</t>
  </si>
  <si>
    <t>学校法人　小野学園</t>
  </si>
  <si>
    <t>仙台市宮城野区原町二丁目1-66</t>
  </si>
  <si>
    <t>学校法人　陽雲学園</t>
  </si>
  <si>
    <t>仙台市宮城野区中野字阿弥陀堂39</t>
  </si>
  <si>
    <t>仙台市宮城野区東仙台六丁目8-15</t>
  </si>
  <si>
    <t>学校法人　仙台百合学院</t>
  </si>
  <si>
    <t>学校法人　福田学園</t>
  </si>
  <si>
    <t>学校法人　聖ウルスラ学院</t>
  </si>
  <si>
    <t>学校法人　聖和学園</t>
  </si>
  <si>
    <t>学校法人　富沢学園</t>
    <rPh sb="5" eb="7">
      <t>トミザワ</t>
    </rPh>
    <rPh sb="7" eb="9">
      <t>ガクエン</t>
    </rPh>
    <phoneticPr fontId="5"/>
  </si>
  <si>
    <t>仙台市太白区鈎取二丁目2-6</t>
  </si>
  <si>
    <t>仙台市太白区郡山四丁目13-4</t>
  </si>
  <si>
    <t>学校法人　沼田学園</t>
  </si>
  <si>
    <t>仙台市太白区郡山六丁目2-40</t>
  </si>
  <si>
    <t>学校法人　郡山学園</t>
  </si>
  <si>
    <t>仙台市太白区富沢三丁目1-13</t>
    <rPh sb="6" eb="8">
      <t>トミザワ</t>
    </rPh>
    <rPh sb="8" eb="11">
      <t>３チョウメ</t>
    </rPh>
    <phoneticPr fontId="5"/>
  </si>
  <si>
    <t>仙台市太白区金剛沢一丁目5-35</t>
  </si>
  <si>
    <t>学校法人　西多賀学園</t>
  </si>
  <si>
    <t>仙台市太白区長町四丁目2-37</t>
  </si>
  <si>
    <t>学校法人　ひろせ学園</t>
  </si>
  <si>
    <t>仙台市太白区東中田三丁目25-6</t>
  </si>
  <si>
    <t>学校法人　袋原学園</t>
  </si>
  <si>
    <t>仙台市太白区向山四丁目26-34</t>
    <rPh sb="0" eb="3">
      <t>センダイシ</t>
    </rPh>
    <rPh sb="3" eb="6">
      <t>タイハクク</t>
    </rPh>
    <rPh sb="6" eb="8">
      <t>ムカイヤマ</t>
    </rPh>
    <rPh sb="8" eb="11">
      <t>４チョウメ</t>
    </rPh>
    <phoneticPr fontId="5"/>
  </si>
  <si>
    <t>学校法人　三島学園</t>
    <rPh sb="5" eb="7">
      <t>ミシマ</t>
    </rPh>
    <rPh sb="7" eb="9">
      <t>ガクエン</t>
    </rPh>
    <phoneticPr fontId="5"/>
  </si>
  <si>
    <t>仙台市太白区旗立三丁目8-30</t>
  </si>
  <si>
    <t>学校法人　旗立学園</t>
  </si>
  <si>
    <t>仙台市泉区南中山六丁目3-1</t>
  </si>
  <si>
    <t>仙台市泉区七北田字寺沢17-3</t>
  </si>
  <si>
    <t>学校法人　庄司昭学園</t>
  </si>
  <si>
    <t>学校法人　宮城明泉学園</t>
  </si>
  <si>
    <t>仙台市泉区北中山二丁目6-3</t>
  </si>
  <si>
    <t>仙台市泉区上谷刈四丁目1-1</t>
  </si>
  <si>
    <t>学校法人　支倉学園</t>
    <rPh sb="5" eb="7">
      <t>ハセクラ</t>
    </rPh>
    <phoneticPr fontId="5"/>
  </si>
  <si>
    <t>仙台市泉区紫山一丁目2-1</t>
  </si>
  <si>
    <t>学校法人　白百合学園</t>
  </si>
  <si>
    <t>幼保連携型認定こども園</t>
  </si>
  <si>
    <t>食と森のこども園小松島</t>
  </si>
  <si>
    <t>ミッキー北仙台こども園</t>
  </si>
  <si>
    <t>仙台市宮城野区岩切字高江45</t>
  </si>
  <si>
    <t>幼保連携型認定こども園　中野栄あしぐろこども園</t>
  </si>
  <si>
    <t>仙台市泉区小角字大満寺22-4</t>
  </si>
  <si>
    <t>幼保連携型認定こども園　明石南こどもの城</t>
  </si>
  <si>
    <t>ミッキー八乙女こども園</t>
  </si>
  <si>
    <t>落合はぐくみこども園</t>
  </si>
  <si>
    <t>愛子すぎのここども園</t>
  </si>
  <si>
    <t>幼稚園型認定こども園</t>
  </si>
  <si>
    <t>仙台市若林区六丁の目南町4-38</t>
  </si>
  <si>
    <t>幼稚園型認定こども園　いずみ松陵幼稚園</t>
  </si>
  <si>
    <t>幼稚園型認定こども園　南光幼稚園</t>
  </si>
  <si>
    <t>幼稚園型認定こども園　南光第二幼稚園</t>
  </si>
  <si>
    <t>幼稚園型認定こども園　南光シオン幼稚園</t>
  </si>
  <si>
    <t>幼稚園型認定こども園　南光紫陽幼稚園</t>
  </si>
  <si>
    <t>保育所型認定こども園</t>
  </si>
  <si>
    <t>カール英会話プリスクール</t>
  </si>
  <si>
    <t>ニューフィールド保育園</t>
  </si>
  <si>
    <t>ピースフル保育園</t>
  </si>
  <si>
    <t>蒲町おもちゃばここども園</t>
  </si>
  <si>
    <t>六丁の目こども園</t>
  </si>
  <si>
    <t>カール英会話ほいくえん</t>
  </si>
  <si>
    <t>カール英会話こども園</t>
  </si>
  <si>
    <t>ちゃいるどらんどなないろの里こども園</t>
  </si>
  <si>
    <t>ひまわりこども園</t>
  </si>
  <si>
    <t>あすと長町こぶたの城こども園</t>
  </si>
  <si>
    <t>仙台ちびっこひろばこども園</t>
  </si>
  <si>
    <t>カール英会話チルドレン</t>
  </si>
  <si>
    <t>（兼仙台市預かり保育推進事業実績報告書）</t>
    <rPh sb="1" eb="2">
      <t>ケン</t>
    </rPh>
    <rPh sb="2" eb="5">
      <t>センダイシ</t>
    </rPh>
    <rPh sb="5" eb="6">
      <t>アズ</t>
    </rPh>
    <rPh sb="8" eb="10">
      <t>ホイク</t>
    </rPh>
    <rPh sb="10" eb="12">
      <t>スイシン</t>
    </rPh>
    <rPh sb="12" eb="14">
      <t>ジギョウ</t>
    </rPh>
    <rPh sb="14" eb="16">
      <t>ジッセキ</t>
    </rPh>
    <rPh sb="16" eb="19">
      <t>ホウコクショ</t>
    </rPh>
    <phoneticPr fontId="5"/>
  </si>
  <si>
    <t>ア．すべて保育士又は幼稚園教諭普通免許状保有者とする。</t>
    <rPh sb="5" eb="8">
      <t>ホイクシ</t>
    </rPh>
    <rPh sb="8" eb="9">
      <t>マタ</t>
    </rPh>
    <rPh sb="10" eb="13">
      <t>ヨウチエン</t>
    </rPh>
    <rPh sb="13" eb="15">
      <t>キョウユ</t>
    </rPh>
    <rPh sb="15" eb="17">
      <t>フツウ</t>
    </rPh>
    <rPh sb="17" eb="19">
      <t>メンキョ</t>
    </rPh>
    <rPh sb="19" eb="20">
      <t>ジョウ</t>
    </rPh>
    <rPh sb="20" eb="23">
      <t>ホユウシャ</t>
    </rPh>
    <phoneticPr fontId="52"/>
  </si>
  <si>
    <t>イ．２分の１以上を保育士又は幼稚園教諭普通免許状保有者とする。</t>
    <rPh sb="3" eb="4">
      <t>ブン</t>
    </rPh>
    <rPh sb="6" eb="8">
      <t>イジョウ</t>
    </rPh>
    <rPh sb="9" eb="12">
      <t>ホイクシ</t>
    </rPh>
    <rPh sb="12" eb="13">
      <t>マタ</t>
    </rPh>
    <rPh sb="14" eb="17">
      <t>ヨウチエン</t>
    </rPh>
    <rPh sb="17" eb="19">
      <t>キョウユ</t>
    </rPh>
    <rPh sb="19" eb="21">
      <t>フツウ</t>
    </rPh>
    <rPh sb="21" eb="23">
      <t>メンキョ</t>
    </rPh>
    <rPh sb="23" eb="24">
      <t>ジョウ</t>
    </rPh>
    <rPh sb="24" eb="27">
      <t>ホユウシャ</t>
    </rPh>
    <phoneticPr fontId="52"/>
  </si>
  <si>
    <t xml:space="preserve">④児童福祉法施行規則第36条の35第２号ロ及びハに基づき配置する者（教育・保育従事者）を次のア又はイのとおりとすること。また，当該教育・保育従事者の数は２名を下ることがないこと。
</t>
    <rPh sb="44" eb="45">
      <t>ツギ</t>
    </rPh>
    <rPh sb="47" eb="48">
      <t>マタ</t>
    </rPh>
    <rPh sb="63" eb="65">
      <t>トウガイ</t>
    </rPh>
    <rPh sb="65" eb="67">
      <t>キョウイク</t>
    </rPh>
    <rPh sb="68" eb="70">
      <t>ホイク</t>
    </rPh>
    <rPh sb="70" eb="73">
      <t>ジュウジシャ</t>
    </rPh>
    <rPh sb="74" eb="75">
      <t>カズ</t>
    </rPh>
    <rPh sb="77" eb="78">
      <t>メイ</t>
    </rPh>
    <rPh sb="79" eb="80">
      <t>クダ</t>
    </rPh>
    <phoneticPr fontId="5"/>
  </si>
  <si>
    <t>金額</t>
    <rPh sb="0" eb="2">
      <t>キンガク</t>
    </rPh>
    <phoneticPr fontId="85"/>
  </si>
  <si>
    <t>千</t>
    <rPh sb="0" eb="1">
      <t>セン</t>
    </rPh>
    <phoneticPr fontId="85"/>
  </si>
  <si>
    <t>百</t>
    <rPh sb="0" eb="1">
      <t>ヒャク</t>
    </rPh>
    <phoneticPr fontId="85"/>
  </si>
  <si>
    <t>十</t>
    <rPh sb="0" eb="1">
      <t>１０</t>
    </rPh>
    <phoneticPr fontId="85"/>
  </si>
  <si>
    <t>億</t>
    <rPh sb="0" eb="1">
      <t>オク</t>
    </rPh>
    <phoneticPr fontId="85"/>
  </si>
  <si>
    <t>万</t>
    <rPh sb="0" eb="1">
      <t>マン</t>
    </rPh>
    <phoneticPr fontId="85"/>
  </si>
  <si>
    <t>円</t>
    <rPh sb="0" eb="1">
      <t>エン</t>
    </rPh>
    <phoneticPr fontId="85"/>
  </si>
  <si>
    <t>ただし、</t>
    <phoneticPr fontId="85"/>
  </si>
  <si>
    <t>年度　仙台市預かり保育推進事業補助金</t>
    <rPh sb="0" eb="2">
      <t>ネンド</t>
    </rPh>
    <rPh sb="3" eb="6">
      <t>センダイシ</t>
    </rPh>
    <rPh sb="6" eb="7">
      <t>アズ</t>
    </rPh>
    <rPh sb="9" eb="11">
      <t>ホイク</t>
    </rPh>
    <rPh sb="11" eb="13">
      <t>スイシン</t>
    </rPh>
    <rPh sb="13" eb="15">
      <t>ジギョウ</t>
    </rPh>
    <rPh sb="15" eb="18">
      <t>ホジョキン</t>
    </rPh>
    <phoneticPr fontId="85"/>
  </si>
  <si>
    <t>として</t>
    <phoneticPr fontId="85"/>
  </si>
  <si>
    <t>品名</t>
    <rPh sb="0" eb="2">
      <t>ヒンメイ</t>
    </rPh>
    <phoneticPr fontId="85"/>
  </si>
  <si>
    <t>規格</t>
    <rPh sb="0" eb="2">
      <t>キカク</t>
    </rPh>
    <phoneticPr fontId="85"/>
  </si>
  <si>
    <t>単位</t>
    <rPh sb="0" eb="2">
      <t>タンイ</t>
    </rPh>
    <phoneticPr fontId="85"/>
  </si>
  <si>
    <t>数量</t>
    <rPh sb="0" eb="2">
      <t>スウリョウ</t>
    </rPh>
    <phoneticPr fontId="85"/>
  </si>
  <si>
    <t>単価</t>
    <rPh sb="0" eb="2">
      <t>タンカ</t>
    </rPh>
    <phoneticPr fontId="85"/>
  </si>
  <si>
    <t>小計</t>
    <rPh sb="0" eb="2">
      <t>ショウケイ</t>
    </rPh>
    <phoneticPr fontId="85"/>
  </si>
  <si>
    <t>消費税及び地方消費税</t>
    <rPh sb="0" eb="3">
      <t>ショウヒゼイ</t>
    </rPh>
    <rPh sb="3" eb="4">
      <t>オヨ</t>
    </rPh>
    <rPh sb="5" eb="10">
      <t>チホウショウヒゼイ</t>
    </rPh>
    <phoneticPr fontId="85"/>
  </si>
  <si>
    <t>合計</t>
    <rPh sb="0" eb="2">
      <t>ゴウケイ</t>
    </rPh>
    <phoneticPr fontId="85"/>
  </si>
  <si>
    <t>上記の金額を請求します。</t>
    <rPh sb="0" eb="2">
      <t>ジョウキ</t>
    </rPh>
    <rPh sb="3" eb="5">
      <t>キンガク</t>
    </rPh>
    <rPh sb="6" eb="8">
      <t>セイキュウ</t>
    </rPh>
    <phoneticPr fontId="85"/>
  </si>
  <si>
    <t>（あて先）　仙台市長</t>
    <rPh sb="3" eb="4">
      <t>サキ</t>
    </rPh>
    <rPh sb="6" eb="10">
      <t>センダイシチョウ</t>
    </rPh>
    <phoneticPr fontId="85"/>
  </si>
  <si>
    <t>施設名</t>
    <rPh sb="0" eb="2">
      <t>シセツ</t>
    </rPh>
    <rPh sb="2" eb="3">
      <t>メイ</t>
    </rPh>
    <phoneticPr fontId="85"/>
  </si>
  <si>
    <t>所在地</t>
    <rPh sb="0" eb="3">
      <t>ショザイチ</t>
    </rPh>
    <phoneticPr fontId="85"/>
  </si>
  <si>
    <t>法人名</t>
    <rPh sb="0" eb="2">
      <t>ホウジン</t>
    </rPh>
    <rPh sb="2" eb="3">
      <t>メイ</t>
    </rPh>
    <phoneticPr fontId="85"/>
  </si>
  <si>
    <t>登録債権者ですので指定した方法でお支払いください。</t>
    <rPh sb="0" eb="2">
      <t>トウロク</t>
    </rPh>
    <rPh sb="2" eb="5">
      <t>サイケンシャ</t>
    </rPh>
    <rPh sb="9" eb="11">
      <t>シテイ</t>
    </rPh>
    <rPh sb="13" eb="15">
      <t>ホウホウ</t>
    </rPh>
    <rPh sb="17" eb="19">
      <t>シハラ</t>
    </rPh>
    <phoneticPr fontId="85"/>
  </si>
  <si>
    <t>設置者名</t>
    <rPh sb="0" eb="4">
      <t>セッチシャメイ</t>
    </rPh>
    <phoneticPr fontId="85"/>
  </si>
  <si>
    <t>（債権者電話番号下4桁）</t>
    <rPh sb="1" eb="4">
      <t>サイケンシャ</t>
    </rPh>
    <rPh sb="4" eb="6">
      <t>デンワ</t>
    </rPh>
    <rPh sb="6" eb="8">
      <t>バンゴウ</t>
    </rPh>
    <rPh sb="8" eb="9">
      <t>シモ</t>
    </rPh>
    <rPh sb="10" eb="11">
      <t>ケタ</t>
    </rPh>
    <phoneticPr fontId="85"/>
  </si>
  <si>
    <t>電話</t>
    <rPh sb="0" eb="2">
      <t>デンワ</t>
    </rPh>
    <phoneticPr fontId="85"/>
  </si>
  <si>
    <t>振込先銀行</t>
    <rPh sb="0" eb="5">
      <t>フリコミサキギンコウ</t>
    </rPh>
    <phoneticPr fontId="85"/>
  </si>
  <si>
    <t>　　　　　　　銀行　　　　　　　　　　　　　　　店</t>
    <rPh sb="7" eb="9">
      <t>ギンコウ</t>
    </rPh>
    <rPh sb="24" eb="25">
      <t>テン</t>
    </rPh>
    <phoneticPr fontId="85"/>
  </si>
  <si>
    <t>右のとおり振込してください。</t>
    <rPh sb="0" eb="1">
      <t>ミギ</t>
    </rPh>
    <rPh sb="5" eb="7">
      <t>フリコミ</t>
    </rPh>
    <phoneticPr fontId="85"/>
  </si>
  <si>
    <t>普通</t>
    <rPh sb="0" eb="2">
      <t>フツウ</t>
    </rPh>
    <phoneticPr fontId="85"/>
  </si>
  <si>
    <t>口座
番号</t>
    <rPh sb="0" eb="2">
      <t>コウザ</t>
    </rPh>
    <rPh sb="4" eb="6">
      <t>バンゴウ</t>
    </rPh>
    <phoneticPr fontId="85"/>
  </si>
  <si>
    <t>登録していませんので</t>
    <rPh sb="0" eb="2">
      <t>トウロク</t>
    </rPh>
    <phoneticPr fontId="85"/>
  </si>
  <si>
    <t>当座</t>
    <rPh sb="0" eb="2">
      <t>トウザ</t>
    </rPh>
    <phoneticPr fontId="85"/>
  </si>
  <si>
    <t>（上記のいずれかに☑印をつけてください）</t>
    <rPh sb="1" eb="3">
      <t>ジョウキ</t>
    </rPh>
    <rPh sb="10" eb="11">
      <t>シルシ</t>
    </rPh>
    <phoneticPr fontId="85"/>
  </si>
  <si>
    <t>口座名義</t>
    <rPh sb="0" eb="4">
      <t>コウザメイギ</t>
    </rPh>
    <phoneticPr fontId="85"/>
  </si>
  <si>
    <t>フリガナ</t>
    <phoneticPr fontId="85"/>
  </si>
  <si>
    <t>注</t>
    <rPh sb="0" eb="1">
      <t>チュウ</t>
    </rPh>
    <phoneticPr fontId="85"/>
  </si>
  <si>
    <t>金額は、アラビア数字で記入してください。</t>
    <rPh sb="0" eb="2">
      <t>キンガク</t>
    </rPh>
    <rPh sb="8" eb="10">
      <t>スウジ</t>
    </rPh>
    <rPh sb="11" eb="13">
      <t>キニュウ</t>
    </rPh>
    <phoneticPr fontId="85"/>
  </si>
  <si>
    <t>首標金額の訂正は認めません。</t>
    <rPh sb="0" eb="1">
      <t>シュ</t>
    </rPh>
    <rPh sb="1" eb="2">
      <t>ヒョウ</t>
    </rPh>
    <rPh sb="2" eb="4">
      <t>キンガク</t>
    </rPh>
    <rPh sb="5" eb="7">
      <t>テイセイ</t>
    </rPh>
    <rPh sb="8" eb="9">
      <t>ミト</t>
    </rPh>
    <phoneticPr fontId="85"/>
  </si>
  <si>
    <t>首標金額の一桁上位の欄に￥印を記入してください。</t>
    <rPh sb="0" eb="4">
      <t>シュヒョウキンガク</t>
    </rPh>
    <rPh sb="5" eb="9">
      <t>ヒトケタジョウイ</t>
    </rPh>
    <rPh sb="10" eb="11">
      <t>ラン</t>
    </rPh>
    <rPh sb="13" eb="14">
      <t>シルシ</t>
    </rPh>
    <rPh sb="15" eb="17">
      <t>キニュウ</t>
    </rPh>
    <phoneticPr fontId="85"/>
  </si>
  <si>
    <t>年度　仙台市一時預かり事業（幼稚園型）補助金</t>
    <rPh sb="0" eb="2">
      <t>ネンド</t>
    </rPh>
    <rPh sb="3" eb="6">
      <t>センダイシ</t>
    </rPh>
    <rPh sb="6" eb="8">
      <t>イチジ</t>
    </rPh>
    <rPh sb="8" eb="9">
      <t>アズ</t>
    </rPh>
    <rPh sb="11" eb="13">
      <t>ジギョウ</t>
    </rPh>
    <rPh sb="14" eb="17">
      <t>ヨウチエン</t>
    </rPh>
    <rPh sb="17" eb="18">
      <t>ガタ</t>
    </rPh>
    <rPh sb="19" eb="22">
      <t>ホジョキン</t>
    </rPh>
    <phoneticPr fontId="85"/>
  </si>
  <si>
    <r>
      <t>これによって，自動的に施設名や年度が交付対象申請書に入力されます</t>
    </r>
    <r>
      <rPr>
        <u/>
        <sz val="12"/>
        <rFont val="HGSｺﾞｼｯｸM"/>
        <family val="3"/>
        <charset val="128"/>
      </rPr>
      <t>（法人代表者名は自動で表示されませんので直接入力してください）</t>
    </r>
    <r>
      <rPr>
        <sz val="12"/>
        <rFont val="HGSｺﾞｼｯｸM"/>
        <family val="3"/>
        <charset val="128"/>
      </rPr>
      <t>。様式に自動入力されている法人の情報等が正しいかどうかを確認してください。
入力された情報が異なる場合は直接入力してください。</t>
    </r>
    <rPh sb="7" eb="10">
      <t>ジドウテキ</t>
    </rPh>
    <rPh sb="11" eb="13">
      <t>シセツ</t>
    </rPh>
    <rPh sb="13" eb="14">
      <t>メイ</t>
    </rPh>
    <rPh sb="15" eb="17">
      <t>ネンド</t>
    </rPh>
    <rPh sb="18" eb="20">
      <t>コウフ</t>
    </rPh>
    <rPh sb="20" eb="22">
      <t>タイショウ</t>
    </rPh>
    <rPh sb="22" eb="25">
      <t>シンセイショ</t>
    </rPh>
    <rPh sb="26" eb="28">
      <t>ニュウリョク</t>
    </rPh>
    <rPh sb="33" eb="35">
      <t>ホウジン</t>
    </rPh>
    <rPh sb="35" eb="38">
      <t>ダイヒョウシャ</t>
    </rPh>
    <rPh sb="38" eb="39">
      <t>メイ</t>
    </rPh>
    <rPh sb="40" eb="42">
      <t>ジドウデヒ</t>
    </rPh>
    <rPh sb="43" eb="56">
      <t>チョクセツニュウリョク</t>
    </rPh>
    <rPh sb="81" eb="82">
      <t>トウ</t>
    </rPh>
    <rPh sb="101" eb="103">
      <t>ニュウリョク</t>
    </rPh>
    <rPh sb="106" eb="108">
      <t>ジョウホウ</t>
    </rPh>
    <rPh sb="109" eb="110">
      <t>コト</t>
    </rPh>
    <rPh sb="112" eb="114">
      <t>バアイ</t>
    </rPh>
    <rPh sb="115" eb="117">
      <t>チョクセツ</t>
    </rPh>
    <rPh sb="117" eb="119">
      <t>ニュウリョク</t>
    </rPh>
    <phoneticPr fontId="5"/>
  </si>
  <si>
    <t>木</t>
    <rPh sb="0" eb="1">
      <t>モク</t>
    </rPh>
    <phoneticPr fontId="5"/>
  </si>
  <si>
    <t>第3</t>
    <rPh sb="0" eb="1">
      <t>ダイ</t>
    </rPh>
    <phoneticPr fontId="5"/>
  </si>
  <si>
    <r>
      <t>第</t>
    </r>
    <r>
      <rPr>
        <sz val="12"/>
        <rFont val="Century"/>
        <family val="1"/>
      </rPr>
      <t>2</t>
    </r>
    <rPh sb="0" eb="1">
      <t>ダイ</t>
    </rPh>
    <phoneticPr fontId="5"/>
  </si>
  <si>
    <t>※下図のようにリストから選んで入力するセルもあります。</t>
    <phoneticPr fontId="5"/>
  </si>
  <si>
    <t>交付申請書1(様式第8号)，交付申請書2（様式第7号），実績報告書（様式第8号　１～10ページ）の塗りつぶされたセル，及び請求書１，請求書２に必要事項を記載してください。</t>
    <rPh sb="0" eb="2">
      <t>コウフ</t>
    </rPh>
    <rPh sb="2" eb="4">
      <t>シンセイ</t>
    </rPh>
    <rPh sb="4" eb="5">
      <t>ショ</t>
    </rPh>
    <rPh sb="7" eb="9">
      <t>ヨウシキ</t>
    </rPh>
    <rPh sb="9" eb="10">
      <t>ダイ</t>
    </rPh>
    <rPh sb="11" eb="12">
      <t>ゴウ</t>
    </rPh>
    <rPh sb="14" eb="16">
      <t>コウフ</t>
    </rPh>
    <rPh sb="16" eb="18">
      <t>シンセイ</t>
    </rPh>
    <rPh sb="18" eb="19">
      <t>ショ</t>
    </rPh>
    <rPh sb="21" eb="23">
      <t>ヨウシキ</t>
    </rPh>
    <rPh sb="23" eb="24">
      <t>ダイ</t>
    </rPh>
    <rPh sb="25" eb="26">
      <t>ゴウ</t>
    </rPh>
    <rPh sb="28" eb="30">
      <t>ジッセキ</t>
    </rPh>
    <rPh sb="30" eb="33">
      <t>ホウコクショ</t>
    </rPh>
    <rPh sb="34" eb="36">
      <t>ヨウシキ</t>
    </rPh>
    <rPh sb="36" eb="37">
      <t>ダイ</t>
    </rPh>
    <rPh sb="38" eb="39">
      <t>ゴウ</t>
    </rPh>
    <rPh sb="49" eb="50">
      <t>ヌ</t>
    </rPh>
    <rPh sb="59" eb="60">
      <t>オヨ</t>
    </rPh>
    <rPh sb="61" eb="64">
      <t>セイキュウショ</t>
    </rPh>
    <rPh sb="66" eb="69">
      <t>セイキュウショ</t>
    </rPh>
    <rPh sb="71" eb="73">
      <t>ヒツヨウ</t>
    </rPh>
    <rPh sb="73" eb="75">
      <t>ジコウ</t>
    </rPh>
    <rPh sb="76" eb="78">
      <t>キサイ</t>
    </rPh>
    <phoneticPr fontId="5"/>
  </si>
  <si>
    <t xml:space="preserve"> </t>
    <phoneticPr fontId="5"/>
  </si>
  <si>
    <t>聖クリストファ幼稚園</t>
    <rPh sb="0" eb="1">
      <t>セイ</t>
    </rPh>
    <rPh sb="7" eb="10">
      <t>ヨウチエン</t>
    </rPh>
    <phoneticPr fontId="79"/>
  </si>
  <si>
    <t>仙台バプテスト教会幼稚園</t>
    <rPh sb="0" eb="2">
      <t>センダイ</t>
    </rPh>
    <rPh sb="7" eb="9">
      <t>キョウカイ</t>
    </rPh>
    <rPh sb="9" eb="12">
      <t>ヨウチエン</t>
    </rPh>
    <phoneticPr fontId="79"/>
  </si>
  <si>
    <t>双葉幼稚園</t>
    <rPh sb="0" eb="2">
      <t>フタバ</t>
    </rPh>
    <rPh sb="2" eb="5">
      <t>ヨ</t>
    </rPh>
    <phoneticPr fontId="79"/>
  </si>
  <si>
    <t>ふたばバンビ幼稚園</t>
    <rPh sb="6" eb="9">
      <t>ヨ</t>
    </rPh>
    <phoneticPr fontId="79"/>
  </si>
  <si>
    <t>しらとり幼稚園</t>
    <rPh sb="4" eb="7">
      <t>ヨ</t>
    </rPh>
    <phoneticPr fontId="79"/>
  </si>
  <si>
    <t>ふくむろ幼稚園</t>
    <rPh sb="4" eb="7">
      <t>ヨ</t>
    </rPh>
    <phoneticPr fontId="79"/>
  </si>
  <si>
    <t>はなぶさ幼稚園</t>
    <rPh sb="4" eb="7">
      <t>ヨ</t>
    </rPh>
    <phoneticPr fontId="79"/>
  </si>
  <si>
    <t>東岡幼稚園</t>
    <rPh sb="0" eb="1">
      <t>トウ</t>
    </rPh>
    <rPh sb="1" eb="2">
      <t>オカ</t>
    </rPh>
    <rPh sb="2" eb="5">
      <t>ヨ</t>
    </rPh>
    <phoneticPr fontId="79"/>
  </si>
  <si>
    <t>エコールノワール幼稚園</t>
    <rPh sb="8" eb="11">
      <t>ヨウチエン</t>
    </rPh>
    <phoneticPr fontId="79"/>
  </si>
  <si>
    <t>やまと幼稚園</t>
    <rPh sb="3" eb="6">
      <t>ヨウチエン</t>
    </rPh>
    <phoneticPr fontId="79"/>
  </si>
  <si>
    <t>小さき花幼稚園</t>
    <rPh sb="0" eb="1">
      <t>チイ</t>
    </rPh>
    <rPh sb="3" eb="4">
      <t>ハナ</t>
    </rPh>
    <rPh sb="4" eb="7">
      <t>ヨ</t>
    </rPh>
    <phoneticPr fontId="79"/>
  </si>
  <si>
    <t>若林幼稚園</t>
    <rPh sb="0" eb="2">
      <t>ワカバヤシ</t>
    </rPh>
    <rPh sb="2" eb="5">
      <t>ヨ</t>
    </rPh>
    <phoneticPr fontId="79"/>
  </si>
  <si>
    <t>古城幼稚園</t>
    <rPh sb="0" eb="1">
      <t>フル</t>
    </rPh>
    <rPh sb="1" eb="2">
      <t>シロ</t>
    </rPh>
    <rPh sb="2" eb="5">
      <t>ヨ</t>
    </rPh>
    <phoneticPr fontId="79"/>
  </si>
  <si>
    <t>聖ルカ幼稚園</t>
    <rPh sb="0" eb="1">
      <t>セイ</t>
    </rPh>
    <rPh sb="3" eb="6">
      <t>ヨウチエン</t>
    </rPh>
    <phoneticPr fontId="79"/>
  </si>
  <si>
    <t>太陽幼稚園</t>
    <rPh sb="0" eb="2">
      <t>タイヨウ</t>
    </rPh>
    <rPh sb="2" eb="5">
      <t>ヨウチエン</t>
    </rPh>
    <phoneticPr fontId="79"/>
  </si>
  <si>
    <t>中田幼稚園</t>
    <rPh sb="0" eb="2">
      <t>ナカタ</t>
    </rPh>
    <rPh sb="2" eb="5">
      <t>ヨウチエン</t>
    </rPh>
    <phoneticPr fontId="79"/>
  </si>
  <si>
    <t>ナザレト幼稚園</t>
    <phoneticPr fontId="5"/>
  </si>
  <si>
    <t>八木山カトリック幼稚園</t>
    <rPh sb="0" eb="3">
      <t>ヤギヤマ</t>
    </rPh>
    <rPh sb="8" eb="11">
      <t>ヨ</t>
    </rPh>
    <phoneticPr fontId="79"/>
  </si>
  <si>
    <t>東北生活文化大学短期大学部附属　ますみ幼稚園</t>
    <rPh sb="0" eb="2">
      <t>トウホク</t>
    </rPh>
    <rPh sb="2" eb="4">
      <t>セイカツ</t>
    </rPh>
    <rPh sb="4" eb="6">
      <t>ブンカ</t>
    </rPh>
    <rPh sb="6" eb="8">
      <t>ダイガク</t>
    </rPh>
    <rPh sb="8" eb="11">
      <t>タンキダイ</t>
    </rPh>
    <rPh sb="11" eb="13">
      <t>ガクブ</t>
    </rPh>
    <rPh sb="13" eb="15">
      <t>フゾク</t>
    </rPh>
    <rPh sb="19" eb="22">
      <t>ヨウチエン</t>
    </rPh>
    <phoneticPr fontId="79"/>
  </si>
  <si>
    <t>ふたばエンゼル幼稚園</t>
    <rPh sb="7" eb="10">
      <t>ヨ</t>
    </rPh>
    <phoneticPr fontId="79"/>
  </si>
  <si>
    <t>聖和幼稚園</t>
    <phoneticPr fontId="5"/>
  </si>
  <si>
    <t>ふたばハイジ幼稚園</t>
    <rPh sb="6" eb="9">
      <t>ヨ</t>
    </rPh>
    <phoneticPr fontId="79"/>
  </si>
  <si>
    <t>光塩幼稚園</t>
    <phoneticPr fontId="5"/>
  </si>
  <si>
    <t>しげる幼稚園</t>
    <phoneticPr fontId="5"/>
  </si>
  <si>
    <t>すがわら幼稚園</t>
    <phoneticPr fontId="5"/>
  </si>
  <si>
    <t>西多賀幼稚園</t>
    <phoneticPr fontId="5"/>
  </si>
  <si>
    <t>ひろせ幼稚園</t>
    <phoneticPr fontId="5"/>
  </si>
  <si>
    <t>袋原幼稚園</t>
    <phoneticPr fontId="5"/>
  </si>
  <si>
    <t>やまびこ幼稚園</t>
    <phoneticPr fontId="5"/>
  </si>
  <si>
    <t>第二向陽台幼稚園</t>
    <phoneticPr fontId="5"/>
  </si>
  <si>
    <t>明泉高森幼稚園</t>
    <rPh sb="0" eb="2">
      <t>メイセン</t>
    </rPh>
    <rPh sb="2" eb="4">
      <t>タカモリ</t>
    </rPh>
    <rPh sb="4" eb="7">
      <t>ヨウチエン</t>
    </rPh>
    <phoneticPr fontId="5"/>
  </si>
  <si>
    <t>明泉丸山幼稚園</t>
    <rPh sb="0" eb="2">
      <t>メイセン</t>
    </rPh>
    <rPh sb="2" eb="4">
      <t>マルヤマ</t>
    </rPh>
    <rPh sb="4" eb="7">
      <t>ヨウチエン</t>
    </rPh>
    <phoneticPr fontId="5"/>
  </si>
  <si>
    <t>仙台白百合学園幼稚園</t>
    <phoneticPr fontId="5"/>
  </si>
  <si>
    <t>幼保連携型認定こども園　泉ヶ丘幼稚園・アルル保育園</t>
  </si>
  <si>
    <t>福聚幼稚園</t>
  </si>
  <si>
    <t>幼保連携型認定こども園みどりの森</t>
  </si>
  <si>
    <t>宮城学院女子大学附属認定こども園　森のこども園　</t>
  </si>
  <si>
    <t>幼保連携型認定こども園　はせくらまち杜のこども園</t>
  </si>
  <si>
    <t>青葉こども園</t>
  </si>
  <si>
    <t>幼保連携型認定こども園　折立幼稚園・ナーサリールーム</t>
  </si>
  <si>
    <t>幼保連携型認定こども園　中山保育園</t>
  </si>
  <si>
    <t>立華認定こども園</t>
  </si>
  <si>
    <t>新田すいせんこども園　</t>
  </si>
  <si>
    <t>原町すいせんこども園　</t>
  </si>
  <si>
    <t>新田東すいせんこども園</t>
  </si>
  <si>
    <t>認定こども園ナザレト愛児園</t>
  </si>
  <si>
    <t>さゆりこども園　</t>
  </si>
  <si>
    <t>幼保連携型認定こども園　
岩切東光第二幼稚園・ひかり保育園</t>
  </si>
  <si>
    <t>認定こども園　東盛マイトリー幼稚園</t>
  </si>
  <si>
    <t>認定こども園　ろりぽっぷ出花園</t>
  </si>
  <si>
    <t>河原町すいせんこども園　</t>
  </si>
  <si>
    <t>幼保連携型認定こども園　荒井マーヤこども園</t>
  </si>
  <si>
    <t>幼保連携型認定こども園　仙台保育園</t>
  </si>
  <si>
    <t>認定こども園　ろりぽっぷ保育園</t>
  </si>
  <si>
    <t>荒井あおばこども園</t>
  </si>
  <si>
    <t>幼保連携型認定こども園　光の子</t>
  </si>
  <si>
    <t>認定こども園くり幼稚園・くりっこ保育園</t>
  </si>
  <si>
    <t>認定向山こども園</t>
  </si>
  <si>
    <t>ゆりかご認定こども園</t>
  </si>
  <si>
    <t>西多賀チェリーこども園　</t>
  </si>
  <si>
    <t>太子堂すいせんこども園　</t>
  </si>
  <si>
    <t>太白すぎのここども園　</t>
  </si>
  <si>
    <t>バンビの森こども園　</t>
  </si>
  <si>
    <t>大野田すぎのここども園</t>
  </si>
  <si>
    <t>YMCA西中田こども園</t>
  </si>
  <si>
    <t>YMCA南大野田こども園</t>
  </si>
  <si>
    <t>泉第2チェリーこども園</t>
  </si>
  <si>
    <t>泉チェリーこども園　</t>
  </si>
  <si>
    <t>寺岡すいせんこども園　</t>
  </si>
  <si>
    <t>学校法人秀志学園　幼保連携型認定こども園　泉の杜幼稚園</t>
  </si>
  <si>
    <t>幼保連携型認定こども園　高森サーラこども園　</t>
  </si>
  <si>
    <t>社会福祉法人一寿会　住吉台こども園</t>
  </si>
  <si>
    <t>社会福祉法人一寿会　長命ヶ丘つくしこども園</t>
  </si>
  <si>
    <t>認定こども園　ろりぽっぷ泉中央南園</t>
  </si>
  <si>
    <t>認定こども園　ろりぽっぷ赤い屋根の保育園</t>
  </si>
  <si>
    <t>YMCA加茂こども園</t>
  </si>
  <si>
    <t>南光台すいせんこども園</t>
  </si>
  <si>
    <t>栗生あおばこども園</t>
  </si>
  <si>
    <t>認定こども園　仙台YMCA幼稚園</t>
  </si>
  <si>
    <t>認定こども園　旭ケ丘幼稚園</t>
  </si>
  <si>
    <t>認定こども園　東仙台幼稚園</t>
  </si>
  <si>
    <t>認定こども園　るり幼稚園</t>
  </si>
  <si>
    <t>泉第二幼稚園</t>
  </si>
  <si>
    <t>ねのしろいし幼稚園</t>
  </si>
  <si>
    <t>みのりこども園</t>
  </si>
  <si>
    <t>認定こども園　TOBINOKO</t>
  </si>
  <si>
    <t>ますえの森どうわこども園　</t>
  </si>
  <si>
    <t>ちゃいるどらんど岩切こども園</t>
  </si>
  <si>
    <t>認定こども園れいんぼーなーさりー原ノ町館</t>
  </si>
  <si>
    <t>ミッキー榴岡公園前こども園</t>
    <rPh sb="8" eb="9">
      <t>マエ</t>
    </rPh>
    <phoneticPr fontId="85"/>
  </si>
  <si>
    <t>つつじがおかもりのいえこども園</t>
  </si>
  <si>
    <t>幸町すいせんこども園</t>
  </si>
  <si>
    <t>ちいさなこどもえん</t>
  </si>
  <si>
    <t>ありすの国こども園</t>
  </si>
  <si>
    <t>ちゃいるどらんど荒井こども園</t>
  </si>
  <si>
    <t>六丁の目マザーグースこども園</t>
  </si>
  <si>
    <t>あそびまショーこども園</t>
  </si>
  <si>
    <t>ぷらざこども園長町</t>
  </si>
  <si>
    <t>鶴が丘マミーこども園</t>
  </si>
  <si>
    <t>ぷりえ～る南中山認定こども園</t>
  </si>
  <si>
    <t>泉すぎのここども園</t>
  </si>
  <si>
    <t>ミッキー八乙女中央こども園</t>
  </si>
  <si>
    <t>まつもりこども園</t>
  </si>
  <si>
    <t>※入力が必須の箇所や，他の項目への入力内容と矛盾する場合など，セルが赤く表示されますので，必要な入力または修正を行い，赤いセルが残らないようにしてください（入力した内容が正しいにも関わらず赤いセルが残ってしまうという場合は，こども若者局認定給付課担当者までご連絡ください）。</t>
    <rPh sb="90" eb="91">
      <t>カカ</t>
    </rPh>
    <rPh sb="115" eb="117">
      <t>ワカモノ</t>
    </rPh>
    <rPh sb="123" eb="126">
      <t>タントウシャ</t>
    </rPh>
    <rPh sb="129" eb="131">
      <t>レンラク</t>
    </rPh>
    <phoneticPr fontId="5"/>
  </si>
  <si>
    <t xml:space="preserve">た標記補助金に係る補助事業を，別紙のとおり実施したので，仙台市一時預かり事業（幼稚園型）補助金交付要綱第10条の規定に基づき，下記のとおり申請します。
</t>
    <phoneticPr fontId="85"/>
  </si>
  <si>
    <t>仙台市（R</t>
    <rPh sb="0" eb="3">
      <t>センダイシ</t>
    </rPh>
    <phoneticPr fontId="5"/>
  </si>
  <si>
    <t>こ幼認）指令第</t>
    <rPh sb="1" eb="2">
      <t>ヨウ</t>
    </rPh>
    <rPh sb="2" eb="3">
      <t>ニン</t>
    </rPh>
    <rPh sb="4" eb="6">
      <t>シレイ</t>
    </rPh>
    <rPh sb="6" eb="7">
      <t>ダイ</t>
    </rPh>
    <phoneticPr fontId="5"/>
  </si>
  <si>
    <t>号</t>
    <rPh sb="0" eb="1">
      <t>ゴウ</t>
    </rPh>
    <phoneticPr fontId="5"/>
  </si>
  <si>
    <t>令和　　　年　　　月　　　日</t>
    <rPh sb="0" eb="2">
      <t>レイワ</t>
    </rPh>
    <rPh sb="5" eb="6">
      <t>ネン</t>
    </rPh>
    <rPh sb="9" eb="10">
      <t>ガツ</t>
    </rPh>
    <rPh sb="13" eb="14">
      <t>ニチ</t>
    </rPh>
    <phoneticPr fontId="85"/>
  </si>
  <si>
    <t>口座を複数登録していますので</t>
    <rPh sb="0" eb="2">
      <t>コウザ</t>
    </rPh>
    <rPh sb="3" eb="7">
      <t>フクスウトウロク</t>
    </rPh>
    <phoneticPr fontId="85"/>
  </si>
  <si>
    <t>※　通常の教育時間終了後に，開園日の4/5以上の日数において，１日２時間以上，預かり保育を実施している園に支給されるもの</t>
    <rPh sb="14" eb="17">
      <t>カイエンビ</t>
    </rPh>
    <rPh sb="21" eb="23">
      <t>イジョウ</t>
    </rPh>
    <rPh sb="24" eb="26">
      <t>ニッスウ</t>
    </rPh>
    <rPh sb="32" eb="33">
      <t>ニチ</t>
    </rPh>
    <phoneticPr fontId="5"/>
  </si>
  <si>
    <t>④年間延べ利用児童数（実施園の在園児に限る）が2,000人超の施設であること。</t>
    <phoneticPr fontId="5"/>
  </si>
  <si>
    <t>仙台市宮城野区小鶴一丁目9-20</t>
    <rPh sb="9" eb="12">
      <t>イッチョウメ</t>
    </rPh>
    <phoneticPr fontId="5"/>
  </si>
  <si>
    <t>仙台市若林区大和町一丁目17-25</t>
    <rPh sb="9" eb="12">
      <t>イッチョウメ</t>
    </rPh>
    <phoneticPr fontId="5"/>
  </si>
  <si>
    <t>仙台市若林区若林四丁目1-24</t>
    <rPh sb="0" eb="3">
      <t>センダイシ</t>
    </rPh>
    <rPh sb="8" eb="11">
      <t>ヨンチョウメ</t>
    </rPh>
    <phoneticPr fontId="5"/>
  </si>
  <si>
    <t>仙台市若林区河原町二丁目2-7</t>
    <rPh sb="0" eb="3">
      <t>センダイシ</t>
    </rPh>
    <rPh sb="9" eb="12">
      <t>ニチョウメ</t>
    </rPh>
    <phoneticPr fontId="5"/>
  </si>
  <si>
    <t>仙台市太白区八木山南三丁目3-4</t>
    <rPh sb="10" eb="13">
      <t>サンチョウメ</t>
    </rPh>
    <phoneticPr fontId="5"/>
  </si>
  <si>
    <t>仙台市青葉区旭ケ丘四丁目8-17</t>
    <rPh sb="6" eb="9">
      <t>アサヒガオカ</t>
    </rPh>
    <rPh sb="9" eb="12">
      <t>ヨンチョウメ</t>
    </rPh>
    <phoneticPr fontId="5"/>
  </si>
  <si>
    <t>仙台市太白区大野田四丁目8-12</t>
    <rPh sb="6" eb="9">
      <t>オオノダ</t>
    </rPh>
    <rPh sb="9" eb="12">
      <t>ヨンチョウメ</t>
    </rPh>
    <phoneticPr fontId="5"/>
  </si>
  <si>
    <t>仙台市泉区高森二丁目1-3</t>
    <rPh sb="0" eb="3">
      <t>センダイシ</t>
    </rPh>
    <rPh sb="3" eb="5">
      <t>イズミク</t>
    </rPh>
    <rPh sb="5" eb="7">
      <t>タカモリ</t>
    </rPh>
    <rPh sb="7" eb="10">
      <t>ニチョウメ</t>
    </rPh>
    <phoneticPr fontId="5"/>
  </si>
  <si>
    <t>仙台市泉区加茂二丁目24-2</t>
    <rPh sb="5" eb="7">
      <t>カモ</t>
    </rPh>
    <rPh sb="7" eb="10">
      <t>ニチョウメ</t>
    </rPh>
    <phoneticPr fontId="5"/>
  </si>
  <si>
    <t>仙台市青葉区川平一丁目7-16</t>
    <rPh sb="8" eb="11">
      <t>イッチョウメ</t>
    </rPh>
    <phoneticPr fontId="4"/>
  </si>
  <si>
    <t>学校法人　東都学園</t>
  </si>
  <si>
    <t>仙台市青葉区国見四丁目5-1</t>
    <rPh sb="8" eb="11">
      <t>ヨンチョウメ</t>
    </rPh>
    <phoneticPr fontId="4"/>
  </si>
  <si>
    <t>学校法人　福聚幼稚園</t>
  </si>
  <si>
    <t>仙台市青葉区柏木一丁目7-45</t>
    <rPh sb="8" eb="11">
      <t>イッチョウメ</t>
    </rPh>
    <phoneticPr fontId="4"/>
  </si>
  <si>
    <t>学校法人　仙台みどり学園</t>
  </si>
  <si>
    <t>仙台市青葉区桜ケ丘九丁目1-1</t>
    <rPh sb="6" eb="9">
      <t>サクラガオカ</t>
    </rPh>
    <rPh sb="9" eb="12">
      <t>キュウチョウメ</t>
    </rPh>
    <phoneticPr fontId="4"/>
  </si>
  <si>
    <t>学校法人　宮城学院</t>
  </si>
  <si>
    <t>仙台市青葉区支倉町2-55</t>
  </si>
  <si>
    <t>学校法人　長谷柳絮学園</t>
  </si>
  <si>
    <t>仙台市青葉区宮町一丁目4-47</t>
    <rPh sb="8" eb="11">
      <t>イッチョウメ</t>
    </rPh>
    <phoneticPr fontId="4"/>
  </si>
  <si>
    <t>社会福祉法人　青葉福祉会</t>
  </si>
  <si>
    <t>仙台市青葉区折立三丁目17-10</t>
    <rPh sb="6" eb="8">
      <t>オリタテ</t>
    </rPh>
    <rPh sb="8" eb="11">
      <t>サンチョウメ</t>
    </rPh>
    <phoneticPr fontId="4"/>
  </si>
  <si>
    <t>仙台市青葉区小松島四丁目17-22</t>
    <rPh sb="9" eb="12">
      <t>ヨンチョウメ</t>
    </rPh>
    <phoneticPr fontId="4"/>
  </si>
  <si>
    <t>社会福祉法人　想伝舎</t>
  </si>
  <si>
    <t>仙台市青葉区昭和町4-11</t>
  </si>
  <si>
    <t>仙台市青葉区葉山町8-1</t>
  </si>
  <si>
    <t>社会福祉法人　仙台市社会事業協会</t>
  </si>
  <si>
    <t>仙台市宮城野区中野字大貝沼20-17</t>
  </si>
  <si>
    <t>学校法人　立華学園</t>
  </si>
  <si>
    <t>仙台市青葉区栗生一丁目25-1</t>
    <rPh sb="8" eb="11">
      <t>イッチョウメ</t>
    </rPh>
    <phoneticPr fontId="4"/>
  </si>
  <si>
    <t>社会福祉法人　幸生会</t>
  </si>
  <si>
    <t>仙台市宮城野区東仙台六丁目8-20</t>
    <rPh sb="10" eb="13">
      <t>ロクチョウメ</t>
    </rPh>
    <phoneticPr fontId="4"/>
  </si>
  <si>
    <t>仙台市宮城野区枡江1-2</t>
  </si>
  <si>
    <t>社会福祉法人　善き牧者会</t>
  </si>
  <si>
    <t>学校法人　本松学園</t>
  </si>
  <si>
    <t>仙台市宮城野区燕沢一丁目15-25</t>
    <rPh sb="7" eb="9">
      <t>ツバメサワ</t>
    </rPh>
    <rPh sb="9" eb="12">
      <t>イッチョウメ</t>
    </rPh>
    <phoneticPr fontId="4"/>
  </si>
  <si>
    <t>学校法人　清野学園</t>
  </si>
  <si>
    <t>仙台市宮城野区出花一丁目279</t>
    <rPh sb="9" eb="12">
      <t>イッチョウメ</t>
    </rPh>
    <phoneticPr fontId="4"/>
  </si>
  <si>
    <t>社会福祉法人　円周福祉会</t>
  </si>
  <si>
    <t>仙台市若林区沖野字高野南197-1</t>
  </si>
  <si>
    <t>学校法人　ろりぽっぷ学園</t>
  </si>
  <si>
    <t>学校法人七郷学園　蒲町こども園</t>
    <rPh sb="0" eb="2">
      <t>ガッコウ</t>
    </rPh>
    <rPh sb="2" eb="4">
      <t>ホウジン</t>
    </rPh>
    <rPh sb="4" eb="6">
      <t>シチゴウ</t>
    </rPh>
    <rPh sb="6" eb="8">
      <t>ガクエン</t>
    </rPh>
    <phoneticPr fontId="4"/>
  </si>
  <si>
    <t>仙台市若林区新寺三丁目8-5</t>
    <rPh sb="8" eb="11">
      <t>サンチョウメ</t>
    </rPh>
    <phoneticPr fontId="4"/>
  </si>
  <si>
    <t>社会福祉法人　仙慈会</t>
  </si>
  <si>
    <t>認定ろりぽっぷこども園</t>
  </si>
  <si>
    <t>仙台市青葉区宮町一丁目4-47</t>
    <rPh sb="0" eb="3">
      <t>センダイシ</t>
    </rPh>
    <rPh sb="3" eb="6">
      <t>アオバク</t>
    </rPh>
    <rPh sb="6" eb="8">
      <t>ミヤマチ</t>
    </rPh>
    <rPh sb="8" eb="11">
      <t>イッチョウメ</t>
    </rPh>
    <phoneticPr fontId="8"/>
  </si>
  <si>
    <t>仙台市若林区卸町二丁目1-17</t>
    <rPh sb="0" eb="3">
      <t>センダイシ</t>
    </rPh>
    <phoneticPr fontId="8"/>
  </si>
  <si>
    <t>社会福祉法人　光の子福祉会</t>
  </si>
  <si>
    <t>仙台市太白区西中田六丁目8-20</t>
    <rPh sb="9" eb="12">
      <t>ロクチョウメ</t>
    </rPh>
    <phoneticPr fontId="4"/>
  </si>
  <si>
    <t>学校法人　前田学園</t>
  </si>
  <si>
    <t>仙台市太白区八木山緑町21-10</t>
  </si>
  <si>
    <t>学校法人　仙台こひつじ学園</t>
  </si>
  <si>
    <t>仙台市太白区袋原六丁目6-10</t>
    <rPh sb="0" eb="3">
      <t>センダイシ</t>
    </rPh>
    <rPh sb="8" eb="11">
      <t>ロクチョウメ</t>
    </rPh>
    <phoneticPr fontId="8"/>
  </si>
  <si>
    <t>学校法人　清泉学園</t>
  </si>
  <si>
    <t>社会福祉法人　北杜福祉会</t>
  </si>
  <si>
    <t>柴田郡村田町大字足立字上ヶ戸17-5</t>
  </si>
  <si>
    <t>社会福祉法人　柏松会</t>
  </si>
  <si>
    <t>仙台市太白区中田四丁目1-3-1</t>
    <rPh sb="8" eb="11">
      <t>ヨンチョウメ</t>
    </rPh>
    <phoneticPr fontId="4"/>
  </si>
  <si>
    <t>社会福祉法人　銀杏の会</t>
  </si>
  <si>
    <t>仙台市青葉区立町9-7</t>
    <rPh sb="0" eb="3">
      <t>センダイシ</t>
    </rPh>
    <rPh sb="3" eb="6">
      <t>アオバク</t>
    </rPh>
    <phoneticPr fontId="8"/>
  </si>
  <si>
    <t>社会福祉法人　仙台YMCA福祉会</t>
  </si>
  <si>
    <t>幼保連携型認定こども園　やかまし村　</t>
    <rPh sb="0" eb="2">
      <t>ヨウホ</t>
    </rPh>
    <rPh sb="2" eb="5">
      <t>レンケイガタ</t>
    </rPh>
    <phoneticPr fontId="4"/>
  </si>
  <si>
    <t>学校法人　秀志学園</t>
  </si>
  <si>
    <t>仙台市泉区住吉台西二丁目7-6</t>
    <rPh sb="9" eb="12">
      <t>ニチョウメ</t>
    </rPh>
    <phoneticPr fontId="4"/>
  </si>
  <si>
    <t>社会福祉法人　一寿会</t>
  </si>
  <si>
    <t>仙台市泉区桂三丁目19-6</t>
    <rPh sb="6" eb="9">
      <t>サンチョウメ</t>
    </rPh>
    <phoneticPr fontId="4"/>
  </si>
  <si>
    <t>社会福祉法人　鼎会</t>
  </si>
  <si>
    <t>仙台市青葉区栗生一丁目25-1</t>
    <rPh sb="0" eb="3">
      <t>センダイシ</t>
    </rPh>
    <rPh sb="3" eb="6">
      <t>アオバク</t>
    </rPh>
    <rPh sb="6" eb="7">
      <t>クリ</t>
    </rPh>
    <rPh sb="7" eb="8">
      <t>イ</t>
    </rPh>
    <rPh sb="8" eb="11">
      <t>イッチョウメ</t>
    </rPh>
    <phoneticPr fontId="8"/>
  </si>
  <si>
    <t>角田市島田字御蔵林59</t>
    <rPh sb="0" eb="3">
      <t>カクダシ</t>
    </rPh>
    <rPh sb="3" eb="5">
      <t>シマダ</t>
    </rPh>
    <rPh sb="5" eb="6">
      <t>ジ</t>
    </rPh>
    <rPh sb="6" eb="8">
      <t>オクラ</t>
    </rPh>
    <rPh sb="8" eb="9">
      <t>バヤシ</t>
    </rPh>
    <phoneticPr fontId="4"/>
  </si>
  <si>
    <t>社会福祉法人　恵萩会</t>
  </si>
  <si>
    <t>仙台市青葉区立町9-7</t>
  </si>
  <si>
    <t>学校法人　仙台ＹＭＣＡ学園</t>
  </si>
  <si>
    <t>仙台市青葉区旭ケ丘二丁目22-21</t>
    <rPh sb="6" eb="9">
      <t>アサヒガオカ</t>
    </rPh>
    <rPh sb="9" eb="12">
      <t>ニチョウメ</t>
    </rPh>
    <phoneticPr fontId="4"/>
  </si>
  <si>
    <t>学校法人　旭ヶ丘学園</t>
  </si>
  <si>
    <t>仙台市宮城野区燕沢一丁目15-25</t>
    <rPh sb="9" eb="12">
      <t>イッチョウメ</t>
    </rPh>
    <phoneticPr fontId="4"/>
  </si>
  <si>
    <t>学校法人　陸奥国分寺学園</t>
  </si>
  <si>
    <t xml:space="preserve">幼稚園型認定こども園 聖ウルスラ学院英智幼稚園 </t>
    <rPh sb="0" eb="3">
      <t>ヨウチエン</t>
    </rPh>
    <rPh sb="3" eb="4">
      <t>カタ</t>
    </rPh>
    <phoneticPr fontId="4"/>
  </si>
  <si>
    <t>仙台市若林区木ノ下一丁目25-25</t>
    <rPh sb="0" eb="3">
      <t>センダイシ</t>
    </rPh>
    <rPh sb="6" eb="7">
      <t>キ</t>
    </rPh>
    <rPh sb="8" eb="9">
      <t>シタ</t>
    </rPh>
    <rPh sb="9" eb="12">
      <t>イッチョウメ</t>
    </rPh>
    <phoneticPr fontId="8"/>
  </si>
  <si>
    <t>幼稚園型認定こども園　若竹幼稚園</t>
    <rPh sb="0" eb="3">
      <t>ヨウチエン</t>
    </rPh>
    <rPh sb="3" eb="4">
      <t>ガタ</t>
    </rPh>
    <phoneticPr fontId="4"/>
  </si>
  <si>
    <t>仙台市太白区四郎丸字吹上23</t>
  </si>
  <si>
    <t>宗教法人　真宗大谷派　宝林寺</t>
  </si>
  <si>
    <t>仙台市泉区将監十三丁目1-1</t>
    <rPh sb="7" eb="11">
      <t>ジュウサンチョウメ</t>
    </rPh>
    <phoneticPr fontId="4"/>
  </si>
  <si>
    <t>仙台市泉区根白石字新坂上29</t>
    <rPh sb="5" eb="8">
      <t>ネノシロイシ</t>
    </rPh>
    <rPh sb="8" eb="9">
      <t>アザ</t>
    </rPh>
    <rPh sb="9" eb="11">
      <t>シンサカ</t>
    </rPh>
    <rPh sb="11" eb="12">
      <t>ウエ</t>
    </rPh>
    <phoneticPr fontId="4"/>
  </si>
  <si>
    <t>仙台市泉区松陵二丁目19-1</t>
    <rPh sb="3" eb="5">
      <t>イズミク</t>
    </rPh>
    <rPh sb="5" eb="7">
      <t>ショウリョウ</t>
    </rPh>
    <rPh sb="7" eb="10">
      <t>ニチョウメ</t>
    </rPh>
    <phoneticPr fontId="4"/>
  </si>
  <si>
    <t>仙台市泉区南光台二丁目2-3</t>
    <rPh sb="8" eb="11">
      <t>ニチョウメ</t>
    </rPh>
    <phoneticPr fontId="4"/>
  </si>
  <si>
    <t>学校法人　村山学園</t>
  </si>
  <si>
    <t>仙台市泉区南光台南一丁目18-1</t>
    <rPh sb="8" eb="9">
      <t>ミナミ</t>
    </rPh>
    <rPh sb="9" eb="12">
      <t>イッチョウメ</t>
    </rPh>
    <phoneticPr fontId="4"/>
  </si>
  <si>
    <t>仙台市泉区松森字陣ヶ原30-10</t>
    <rPh sb="5" eb="7">
      <t>マツモリ</t>
    </rPh>
    <rPh sb="7" eb="8">
      <t>アザ</t>
    </rPh>
    <rPh sb="8" eb="9">
      <t>ジン</t>
    </rPh>
    <rPh sb="10" eb="11">
      <t>ハラ</t>
    </rPh>
    <phoneticPr fontId="4"/>
  </si>
  <si>
    <t>仙台市泉区明石南六丁目13-2</t>
    <rPh sb="5" eb="7">
      <t>アカシ</t>
    </rPh>
    <rPh sb="7" eb="8">
      <t>ミナミ</t>
    </rPh>
    <rPh sb="8" eb="11">
      <t>ロクチョウメ</t>
    </rPh>
    <phoneticPr fontId="4"/>
  </si>
  <si>
    <t>学校法人　おおとり学園</t>
  </si>
  <si>
    <t>認定こども園　友愛幼稚園</t>
    <rPh sb="0" eb="2">
      <t>ニンテイ</t>
    </rPh>
    <rPh sb="5" eb="6">
      <t>エン</t>
    </rPh>
    <phoneticPr fontId="4"/>
  </si>
  <si>
    <t>仙台市青葉区国見六丁目45-1</t>
    <rPh sb="8" eb="11">
      <t>ロクチョウメ</t>
    </rPh>
    <phoneticPr fontId="4"/>
  </si>
  <si>
    <t>学校法人　東北文化学園大学</t>
  </si>
  <si>
    <t>仙台市若林区卸町三丁目1-4</t>
    <rPh sb="8" eb="11">
      <t>サンチョウメ</t>
    </rPh>
    <phoneticPr fontId="4"/>
  </si>
  <si>
    <t>有限会社　カール英会話ほいくえん</t>
  </si>
  <si>
    <t>仙台市青葉区木町通二丁目3-39</t>
    <rPh sb="0" eb="3">
      <t>センダイシ</t>
    </rPh>
    <phoneticPr fontId="8"/>
  </si>
  <si>
    <t>仙台市青葉区中山二丁目17-1</t>
    <rPh sb="0" eb="3">
      <t>センダイシ</t>
    </rPh>
    <phoneticPr fontId="8"/>
  </si>
  <si>
    <t>社会福祉法人　中山福祉会</t>
  </si>
  <si>
    <t>仙台市宮城野区枡江8-10</t>
  </si>
  <si>
    <t>童和保育サービス株式会社</t>
  </si>
  <si>
    <t>仙台市若林区六丁の目西町3-41</t>
  </si>
  <si>
    <t>株式会社　ちゃいるどらんど</t>
  </si>
  <si>
    <t>仙台市宮城野区新田東一丁目8-4</t>
    <rPh sb="10" eb="13">
      <t>イッチョウメ</t>
    </rPh>
    <phoneticPr fontId="4"/>
  </si>
  <si>
    <t>仙台ナーサリー株式会社</t>
  </si>
  <si>
    <t>仙台市宮城野区田子二丁目10-2</t>
    <rPh sb="9" eb="12">
      <t>ニチョウメ</t>
    </rPh>
    <phoneticPr fontId="4"/>
  </si>
  <si>
    <t>株式会社　エコエネルギー普及協会</t>
  </si>
  <si>
    <t>仙台市青葉区昭和町4-11</t>
    <rPh sb="0" eb="3">
      <t>センダイシ</t>
    </rPh>
    <rPh sb="3" eb="6">
      <t>アオバク</t>
    </rPh>
    <rPh sb="6" eb="9">
      <t>ショウワマチ</t>
    </rPh>
    <phoneticPr fontId="8"/>
  </si>
  <si>
    <t>社会福祉法人 未来福祉会</t>
  </si>
  <si>
    <t>仙台市泉区北中山四丁目26-18</t>
    <rPh sb="3" eb="5">
      <t>イズミク</t>
    </rPh>
    <rPh sb="5" eb="8">
      <t>キタナカヤマ</t>
    </rPh>
    <rPh sb="8" eb="11">
      <t>ヨンチョウメ</t>
    </rPh>
    <phoneticPr fontId="4"/>
  </si>
  <si>
    <t>社会福祉法人 太陽の丘福祉会</t>
  </si>
  <si>
    <t>認定こども園れいんぼーなーさりー田子館</t>
    <rPh sb="0" eb="2">
      <t>ニンテイ</t>
    </rPh>
    <rPh sb="5" eb="6">
      <t>エン</t>
    </rPh>
    <phoneticPr fontId="4"/>
  </si>
  <si>
    <t>仙台市宮城野区田子二丁目10-2</t>
    <rPh sb="0" eb="3">
      <t>センダイシ</t>
    </rPh>
    <phoneticPr fontId="8"/>
  </si>
  <si>
    <t>株式会社エコエネルギー普及協会</t>
  </si>
  <si>
    <t>小田原ことりのうたこども園</t>
  </si>
  <si>
    <t>仙台市宮城野区小田原二丁目1-32</t>
    <rPh sb="0" eb="3">
      <t>センダイシ</t>
    </rPh>
    <rPh sb="7" eb="10">
      <t>オダワラ</t>
    </rPh>
    <rPh sb="10" eb="13">
      <t>ニチョウメ</t>
    </rPh>
    <phoneticPr fontId="8"/>
  </si>
  <si>
    <t>トータルアート株式会社</t>
  </si>
  <si>
    <t>石巻市大街道西二丁目7-47</t>
    <rPh sb="7" eb="10">
      <t>ニチョウメ</t>
    </rPh>
    <phoneticPr fontId="4"/>
  </si>
  <si>
    <t>社会福祉法人　喬希会</t>
  </si>
  <si>
    <t>仙台市若林区六丁の目中町1-38</t>
  </si>
  <si>
    <t>株式会社　マザーグース</t>
  </si>
  <si>
    <t>仙台市若林区蒲町7-8</t>
  </si>
  <si>
    <t>株式会社　おもちゃばこ保育園</t>
  </si>
  <si>
    <t>仙台市若林区六丁の目東町3-17</t>
  </si>
  <si>
    <t>一般社団法人　六丁の目保育園</t>
  </si>
  <si>
    <t>仙台市若林区伊在三丁目9-4</t>
    <rPh sb="0" eb="3">
      <t>センダイシ</t>
    </rPh>
    <phoneticPr fontId="8"/>
  </si>
  <si>
    <t>社会福祉法人　にじいろ会</t>
  </si>
  <si>
    <t>仙台市太白区鹿野三丁目14-15</t>
    <rPh sb="8" eb="11">
      <t>サンチョウメ</t>
    </rPh>
    <phoneticPr fontId="4"/>
  </si>
  <si>
    <t>株式会社　lumiereひまわり</t>
  </si>
  <si>
    <t>仙台市太白区あすと長町三丁目2-23</t>
    <rPh sb="11" eb="14">
      <t>サンチョウメ</t>
    </rPh>
    <phoneticPr fontId="4"/>
  </si>
  <si>
    <t>株式会社　ラヴィエール</t>
  </si>
  <si>
    <t>仙台市若林区若林一丁目6-17</t>
    <rPh sb="8" eb="11">
      <t>イッチョウメ</t>
    </rPh>
    <phoneticPr fontId="4"/>
  </si>
  <si>
    <t>株式会社　ちびっこひろば保育園</t>
  </si>
  <si>
    <t>仙台市若林区土樋104</t>
    <rPh sb="0" eb="3">
      <t>センダイシ</t>
    </rPh>
    <rPh sb="3" eb="6">
      <t>ワカバヤシク</t>
    </rPh>
    <rPh sb="6" eb="7">
      <t>ツチ</t>
    </rPh>
    <rPh sb="7" eb="8">
      <t>トイ</t>
    </rPh>
    <phoneticPr fontId="8"/>
  </si>
  <si>
    <t>株式会社 仙台進学プラザ</t>
  </si>
  <si>
    <t>仙台市泉区鶴が丘三丁目24-7</t>
    <rPh sb="8" eb="11">
      <t>サンチョウメ</t>
    </rPh>
    <phoneticPr fontId="4"/>
  </si>
  <si>
    <t>株式会社　マミー保育園</t>
  </si>
  <si>
    <t>株式会社　ウェルフェア</t>
  </si>
  <si>
    <t>仙台市泉区南中山四丁目27-16</t>
    <rPh sb="8" eb="11">
      <t>ヨンチョウメ</t>
    </rPh>
    <phoneticPr fontId="4"/>
  </si>
  <si>
    <t>株式会社　オードリー</t>
  </si>
  <si>
    <t>株式会社　ゆめぽけっと</t>
  </si>
  <si>
    <t>仙台市泉区松森字中道10</t>
    <rPh sb="0" eb="3">
      <t>センダイシ</t>
    </rPh>
    <rPh sb="5" eb="7">
      <t>マツモリ</t>
    </rPh>
    <rPh sb="7" eb="8">
      <t>アザ</t>
    </rPh>
    <rPh sb="8" eb="10">
      <t>ナカミチ</t>
    </rPh>
    <phoneticPr fontId="8"/>
  </si>
  <si>
    <t>学校法人七郷学園　蒲町こども園</t>
    <rPh sb="0" eb="2">
      <t>ガッコウ</t>
    </rPh>
    <rPh sb="2" eb="4">
      <t>ホウジン</t>
    </rPh>
    <rPh sb="4" eb="6">
      <t>シチゴウ</t>
    </rPh>
    <rPh sb="6" eb="8">
      <t>ガクエン</t>
    </rPh>
    <phoneticPr fontId="5"/>
  </si>
  <si>
    <t>認定ろりぽっぷこども園</t>
    <phoneticPr fontId="5"/>
  </si>
  <si>
    <t>幼保連携型認定こども園　やかまし村　</t>
    <rPh sb="0" eb="2">
      <t>ヨウホ</t>
    </rPh>
    <rPh sb="2" eb="5">
      <t>レンケイガタ</t>
    </rPh>
    <phoneticPr fontId="5"/>
  </si>
  <si>
    <t xml:space="preserve">幼稚園型認定こども園 聖ウルスラ学院英智幼稚園 </t>
    <rPh sb="0" eb="3">
      <t>ヨウチエン</t>
    </rPh>
    <rPh sb="3" eb="4">
      <t>ガタ</t>
    </rPh>
    <phoneticPr fontId="5"/>
  </si>
  <si>
    <t>幼稚園型認定こども園　若竹幼稚園</t>
    <rPh sb="0" eb="3">
      <t>ヨウチエン</t>
    </rPh>
    <rPh sb="3" eb="4">
      <t>ガタ</t>
    </rPh>
    <phoneticPr fontId="5"/>
  </si>
  <si>
    <t>認定こども園　友愛幼稚園</t>
    <rPh sb="0" eb="2">
      <t>ニンテイ</t>
    </rPh>
    <rPh sb="5" eb="6">
      <t>エン</t>
    </rPh>
    <phoneticPr fontId="5"/>
  </si>
  <si>
    <t>認定こども園れいんぼーなーさりー田子館</t>
    <rPh sb="0" eb="2">
      <t>ニンテイ</t>
    </rPh>
    <rPh sb="5" eb="6">
      <t>エン</t>
    </rPh>
    <phoneticPr fontId="5"/>
  </si>
  <si>
    <t>小田原ことりのうたこども園</t>
    <phoneticPr fontId="5"/>
  </si>
  <si>
    <t>③次のいずれかの要件を満たしていること。</t>
    <rPh sb="1" eb="2">
      <t>ツギ</t>
    </rPh>
    <rPh sb="8" eb="10">
      <t>ヨウケン</t>
    </rPh>
    <rPh sb="11" eb="12">
      <t>ミ</t>
    </rPh>
    <phoneticPr fontId="5"/>
  </si>
  <si>
    <t>イ　３以上の市町村から園児を受け入れていること。</t>
    <phoneticPr fontId="5"/>
  </si>
  <si>
    <t>ウ　仙台市幼稚園２歳児受入れ推進事業を実施していること。</t>
    <phoneticPr fontId="5"/>
  </si>
  <si>
    <t>わかくさ幼稚園</t>
    <rPh sb="4" eb="7">
      <t>ヨ</t>
    </rPh>
    <phoneticPr fontId="6"/>
  </si>
  <si>
    <t>学校法人　若草学園</t>
    <rPh sb="0" eb="2">
      <t>ガッコウ</t>
    </rPh>
    <rPh sb="2" eb="4">
      <t>ホウジン</t>
    </rPh>
    <rPh sb="5" eb="7">
      <t>ワカクサ</t>
    </rPh>
    <rPh sb="7" eb="9">
      <t>ガクエン</t>
    </rPh>
    <phoneticPr fontId="7"/>
  </si>
  <si>
    <t>聖ドミニコ学院幼稚園</t>
    <rPh sb="0" eb="1">
      <t>セイ</t>
    </rPh>
    <rPh sb="5" eb="7">
      <t>ガクイン</t>
    </rPh>
    <rPh sb="7" eb="10">
      <t>ヨ</t>
    </rPh>
    <phoneticPr fontId="6"/>
  </si>
  <si>
    <t>仙台市青葉区角五郎二丁目2-14</t>
    <rPh sb="9" eb="12">
      <t>ニチョウメ</t>
    </rPh>
    <phoneticPr fontId="4"/>
  </si>
  <si>
    <t>学校法人　聖ドミニコ学院</t>
    <rPh sb="5" eb="6">
      <t>セイ</t>
    </rPh>
    <rPh sb="10" eb="12">
      <t>ガクイン</t>
    </rPh>
    <phoneticPr fontId="7"/>
  </si>
  <si>
    <t>聖ドミニコ学院北仙台幼稚園</t>
    <rPh sb="0" eb="1">
      <t>セイ</t>
    </rPh>
    <rPh sb="5" eb="7">
      <t>ガクイン</t>
    </rPh>
    <rPh sb="7" eb="10">
      <t>キタセンダイ</t>
    </rPh>
    <rPh sb="10" eb="13">
      <t>ヨ</t>
    </rPh>
    <phoneticPr fontId="6"/>
  </si>
  <si>
    <t>おたまや幼稚園</t>
    <rPh sb="4" eb="7">
      <t>ヨ</t>
    </rPh>
    <phoneticPr fontId="6"/>
  </si>
  <si>
    <t>学校法人　瑞鳳学園</t>
    <rPh sb="5" eb="7">
      <t>ズイホウ</t>
    </rPh>
    <rPh sb="7" eb="9">
      <t>ガクエン</t>
    </rPh>
    <phoneticPr fontId="7"/>
  </si>
  <si>
    <t>なかの幼稚園</t>
    <rPh sb="3" eb="6">
      <t>ヨ</t>
    </rPh>
    <phoneticPr fontId="6"/>
  </si>
  <si>
    <t>学校法人　中埜山学園</t>
    <rPh sb="5" eb="7">
      <t>ナカノ</t>
    </rPh>
    <rPh sb="7" eb="8">
      <t>ヤマ</t>
    </rPh>
    <rPh sb="8" eb="10">
      <t>ガクエン</t>
    </rPh>
    <phoneticPr fontId="7"/>
  </si>
  <si>
    <t>あけぼの幼稚園</t>
    <rPh sb="4" eb="7">
      <t>ヨ</t>
    </rPh>
    <phoneticPr fontId="6"/>
  </si>
  <si>
    <t>仙台市宮城野区高砂一丁目7-1</t>
    <rPh sb="9" eb="12">
      <t>イッチョウメ</t>
    </rPh>
    <phoneticPr fontId="4"/>
  </si>
  <si>
    <t>学校法人　東北柔専</t>
    <rPh sb="5" eb="7">
      <t>トウホク</t>
    </rPh>
    <rPh sb="7" eb="8">
      <t>ジュウ</t>
    </rPh>
    <rPh sb="8" eb="9">
      <t>セン</t>
    </rPh>
    <phoneticPr fontId="7"/>
  </si>
  <si>
    <t>みやぎ幼稚園</t>
    <rPh sb="3" eb="6">
      <t>ヨ</t>
    </rPh>
    <phoneticPr fontId="6"/>
  </si>
  <si>
    <t>仙台市宮城野区幸町二丁目9-25</t>
    <rPh sb="9" eb="12">
      <t>ニチョウメ</t>
    </rPh>
    <phoneticPr fontId="4"/>
  </si>
  <si>
    <t>学校法人　木村学園</t>
    <rPh sb="5" eb="7">
      <t>キムラ</t>
    </rPh>
    <rPh sb="7" eb="9">
      <t>ガクエン</t>
    </rPh>
    <phoneticPr fontId="7"/>
  </si>
  <si>
    <t>六郷幼稚園</t>
    <rPh sb="0" eb="2">
      <t>ロクゴウ</t>
    </rPh>
    <rPh sb="2" eb="5">
      <t>ヨ</t>
    </rPh>
    <phoneticPr fontId="6"/>
  </si>
  <si>
    <t>仙台市若林区沖野五丁目4-33</t>
    <rPh sb="8" eb="11">
      <t>ゴチョウメ</t>
    </rPh>
    <phoneticPr fontId="4"/>
  </si>
  <si>
    <t>学校法人　やわらぎ学園</t>
    <rPh sb="9" eb="11">
      <t>ガクエン</t>
    </rPh>
    <phoneticPr fontId="7"/>
  </si>
  <si>
    <t>茂庭幼稚園</t>
    <rPh sb="0" eb="2">
      <t>モニワ</t>
    </rPh>
    <rPh sb="2" eb="5">
      <t>ヨ</t>
    </rPh>
    <phoneticPr fontId="6"/>
  </si>
  <si>
    <t>仙台市太白区茂庭台四丁目22-22</t>
    <rPh sb="9" eb="10">
      <t>ヨン</t>
    </rPh>
    <phoneticPr fontId="4"/>
  </si>
  <si>
    <t>大沢幼稚園</t>
    <rPh sb="0" eb="2">
      <t>オオサワ</t>
    </rPh>
    <rPh sb="2" eb="5">
      <t>ヨ</t>
    </rPh>
    <phoneticPr fontId="6"/>
  </si>
  <si>
    <t>学校法人　愛子学園</t>
    <rPh sb="5" eb="7">
      <t>アイコ</t>
    </rPh>
    <rPh sb="7" eb="9">
      <t>ガクエン</t>
    </rPh>
    <phoneticPr fontId="7"/>
  </si>
  <si>
    <t>仙台市青葉区中央四丁目7-20</t>
    <rPh sb="3" eb="6">
      <t>アオバク</t>
    </rPh>
    <rPh sb="6" eb="8">
      <t>チュウオウ</t>
    </rPh>
    <rPh sb="8" eb="11">
      <t>ヨンチョウメ</t>
    </rPh>
    <phoneticPr fontId="4"/>
  </si>
  <si>
    <t>上田子幼稚園</t>
    <rPh sb="0" eb="1">
      <t>カミ</t>
    </rPh>
    <rPh sb="1" eb="3">
      <t>タゴ</t>
    </rPh>
    <rPh sb="3" eb="6">
      <t>ヨウチエン</t>
    </rPh>
    <phoneticPr fontId="4"/>
  </si>
  <si>
    <t>仙台市宮城野区田子三丁目13-36</t>
  </si>
  <si>
    <t>学校法人　庄司学園</t>
    <rPh sb="0" eb="4">
      <t>ガッコウホウジン</t>
    </rPh>
    <rPh sb="5" eb="7">
      <t>ショウジ</t>
    </rPh>
    <rPh sb="7" eb="9">
      <t>ガクエン</t>
    </rPh>
    <phoneticPr fontId="4"/>
  </si>
  <si>
    <t>認定こども園ドリーム幼稚園</t>
    <rPh sb="0" eb="2">
      <t>ニンテイ</t>
    </rPh>
    <rPh sb="5" eb="6">
      <t>エン</t>
    </rPh>
    <rPh sb="10" eb="13">
      <t>ヨウチエン</t>
    </rPh>
    <phoneticPr fontId="13"/>
  </si>
  <si>
    <t>仙台市若林区下飯田字築道11</t>
    <rPh sb="0" eb="3">
      <t>センダイシ</t>
    </rPh>
    <rPh sb="3" eb="6">
      <t>ワカバヤシク</t>
    </rPh>
    <phoneticPr fontId="4"/>
  </si>
  <si>
    <t>学校法人　六郷学園</t>
    <rPh sb="0" eb="4">
      <t>ガッコウホウジン</t>
    </rPh>
    <rPh sb="5" eb="7">
      <t>ロクゴウ</t>
    </rPh>
    <rPh sb="7" eb="9">
      <t>ガクエン</t>
    </rPh>
    <phoneticPr fontId="4"/>
  </si>
  <si>
    <t>仙台市若林区荒井三丁目15-9</t>
  </si>
  <si>
    <t>学校法人　七郷学園</t>
    <rPh sb="0" eb="2">
      <t>ガッコウ</t>
    </rPh>
    <rPh sb="2" eb="4">
      <t>ホウジン</t>
    </rPh>
    <rPh sb="5" eb="7">
      <t>シチゴウ</t>
    </rPh>
    <rPh sb="7" eb="9">
      <t>ガクエン</t>
    </rPh>
    <phoneticPr fontId="4"/>
  </si>
  <si>
    <t>幼稚園型認定こども園　こどもの国幼稚園</t>
    <rPh sb="0" eb="3">
      <t>ヨウチエン</t>
    </rPh>
    <rPh sb="3" eb="4">
      <t>ガタ</t>
    </rPh>
    <rPh sb="4" eb="6">
      <t>ニンテイ</t>
    </rPh>
    <rPh sb="9" eb="10">
      <t>エン</t>
    </rPh>
    <rPh sb="15" eb="16">
      <t>クニ</t>
    </rPh>
    <rPh sb="16" eb="19">
      <t>ヨウチエン</t>
    </rPh>
    <phoneticPr fontId="13"/>
  </si>
  <si>
    <t>仙台市泉区寺岡6丁目7-6</t>
    <rPh sb="0" eb="3">
      <t>センダイシ</t>
    </rPh>
    <rPh sb="3" eb="5">
      <t>イズミク</t>
    </rPh>
    <rPh sb="5" eb="7">
      <t>テラオカ</t>
    </rPh>
    <rPh sb="8" eb="10">
      <t>チョウメ</t>
    </rPh>
    <phoneticPr fontId="4"/>
  </si>
  <si>
    <t>学校法人　菅原学園</t>
    <rPh sb="0" eb="2">
      <t>ガッコウ</t>
    </rPh>
    <rPh sb="2" eb="4">
      <t>ホウジン</t>
    </rPh>
    <rPh sb="5" eb="7">
      <t>スガワラ</t>
    </rPh>
    <rPh sb="7" eb="9">
      <t>ガクエン</t>
    </rPh>
    <phoneticPr fontId="4"/>
  </si>
  <si>
    <t>仙台らぴあこども園</t>
    <rPh sb="0" eb="2">
      <t>センダイ</t>
    </rPh>
    <rPh sb="8" eb="9">
      <t>エン</t>
    </rPh>
    <phoneticPr fontId="4"/>
  </si>
  <si>
    <t>仙台市泉区上谷刈１－６－３０</t>
  </si>
  <si>
    <t>特定非営利活動法人
こどもステーション・MIYAGI</t>
    <rPh sb="0" eb="2">
      <t>トクテイ</t>
    </rPh>
    <rPh sb="2" eb="9">
      <t>ヒエイリカツドウホウジン</t>
    </rPh>
    <phoneticPr fontId="4"/>
  </si>
  <si>
    <t>ロリポップクラブマザリーズ電力ビル園</t>
    <rPh sb="13" eb="15">
      <t>デンリョク</t>
    </rPh>
    <rPh sb="17" eb="18">
      <t>エン</t>
    </rPh>
    <phoneticPr fontId="18"/>
  </si>
  <si>
    <t>仙台市泉区上谷刈１－６－３０　</t>
  </si>
  <si>
    <t>認定こども園 八幡こばと園</t>
    <rPh sb="7" eb="9">
      <t>ヤハタ</t>
    </rPh>
    <rPh sb="12" eb="13">
      <t>エン</t>
    </rPh>
    <phoneticPr fontId="13"/>
  </si>
  <si>
    <t>仙台市宮城野区新田東２－５－５　</t>
  </si>
  <si>
    <t>社会福祉法人 仙台市民児童委員会</t>
    <rPh sb="0" eb="6">
      <t>シャカイフクシホウジン</t>
    </rPh>
    <rPh sb="7" eb="9">
      <t>センダイ</t>
    </rPh>
    <rPh sb="9" eb="11">
      <t>シミン</t>
    </rPh>
    <rPh sb="11" eb="13">
      <t>ジドウ</t>
    </rPh>
    <rPh sb="13" eb="16">
      <t>イインカイ</t>
    </rPh>
    <phoneticPr fontId="4"/>
  </si>
  <si>
    <t>社会福祉法人　未来福祉会</t>
    <rPh sb="0" eb="2">
      <t>シャカイ</t>
    </rPh>
    <rPh sb="2" eb="4">
      <t>フクシ</t>
    </rPh>
    <rPh sb="4" eb="6">
      <t>ホウジン</t>
    </rPh>
    <rPh sb="7" eb="9">
      <t>ミライ</t>
    </rPh>
    <rPh sb="9" eb="11">
      <t>フクシ</t>
    </rPh>
    <rPh sb="11" eb="12">
      <t>カイ</t>
    </rPh>
    <phoneticPr fontId="4"/>
  </si>
  <si>
    <t>ミッキー榴岡公園前こども園</t>
    <rPh sb="8" eb="9">
      <t>マエ</t>
    </rPh>
    <phoneticPr fontId="15"/>
  </si>
  <si>
    <t>認定こども園 新田こばと園</t>
    <rPh sb="7" eb="9">
      <t>シンデン</t>
    </rPh>
    <rPh sb="12" eb="13">
      <t>エン</t>
    </rPh>
    <phoneticPr fontId="13"/>
  </si>
  <si>
    <t>社会福祉法人 仙台市民生児童委員会</t>
    <rPh sb="0" eb="6">
      <t>シャカイフクシホウジン</t>
    </rPh>
    <rPh sb="7" eb="10">
      <t>センダイシ</t>
    </rPh>
    <rPh sb="10" eb="12">
      <t>ミンセイ</t>
    </rPh>
    <rPh sb="12" eb="14">
      <t>ジドウ</t>
    </rPh>
    <rPh sb="14" eb="17">
      <t>イインカイ</t>
    </rPh>
    <phoneticPr fontId="4"/>
  </si>
  <si>
    <t>アスク小鶴新田こども園</t>
    <rPh sb="3" eb="4">
      <t>チイ</t>
    </rPh>
    <rPh sb="4" eb="5">
      <t>ツル</t>
    </rPh>
    <rPh sb="5" eb="7">
      <t>シンデン</t>
    </rPh>
    <rPh sb="10" eb="11">
      <t>エン</t>
    </rPh>
    <phoneticPr fontId="13"/>
  </si>
  <si>
    <t>愛知県名古屋市中村区名駅2丁目38番2号</t>
  </si>
  <si>
    <t>株式会社　日本保育サービス</t>
    <rPh sb="0" eb="4">
      <t>カブシキガイシャ</t>
    </rPh>
    <rPh sb="5" eb="7">
      <t>ニホン</t>
    </rPh>
    <rPh sb="7" eb="9">
      <t>ホイク</t>
    </rPh>
    <phoneticPr fontId="4"/>
  </si>
  <si>
    <t>つばめこども園</t>
    <rPh sb="6" eb="7">
      <t>エン</t>
    </rPh>
    <phoneticPr fontId="13"/>
  </si>
  <si>
    <t>宮城県石巻市大街道西２－７－４７</t>
  </si>
  <si>
    <t>社会福祉法人　喬希会</t>
    <rPh sb="0" eb="2">
      <t>シャカイ</t>
    </rPh>
    <rPh sb="2" eb="4">
      <t>フクシ</t>
    </rPh>
    <rPh sb="4" eb="6">
      <t>ホウジン</t>
    </rPh>
    <rPh sb="9" eb="10">
      <t>カイ</t>
    </rPh>
    <phoneticPr fontId="4"/>
  </si>
  <si>
    <t>あっぷる荒井こども園</t>
    <rPh sb="4" eb="6">
      <t>アライ</t>
    </rPh>
    <rPh sb="9" eb="10">
      <t>エン</t>
    </rPh>
    <phoneticPr fontId="4"/>
  </si>
  <si>
    <t>仙台市青葉区芋沢字畑前北６２　</t>
  </si>
  <si>
    <t>社会福祉法人　千代福祉会</t>
    <rPh sb="0" eb="6">
      <t>シャカイフクシホウジン</t>
    </rPh>
    <rPh sb="7" eb="9">
      <t>チヨ</t>
    </rPh>
    <rPh sb="9" eb="11">
      <t>フクシ</t>
    </rPh>
    <rPh sb="11" eb="12">
      <t>カイ</t>
    </rPh>
    <phoneticPr fontId="4"/>
  </si>
  <si>
    <t>ロリポップクラブマザリーズ柳生</t>
    <rPh sb="13" eb="15">
      <t>ヤギュウ</t>
    </rPh>
    <phoneticPr fontId="18"/>
  </si>
  <si>
    <t>八木山あおばこども園</t>
    <rPh sb="0" eb="3">
      <t>ヤギヤマ</t>
    </rPh>
    <rPh sb="9" eb="10">
      <t>エン</t>
    </rPh>
    <phoneticPr fontId="13"/>
  </si>
  <si>
    <t>社会福祉法人 青葉福祉会</t>
    <rPh sb="0" eb="6">
      <t>シャカイフクシホウジン</t>
    </rPh>
    <rPh sb="7" eb="9">
      <t>アオバ</t>
    </rPh>
    <rPh sb="9" eb="11">
      <t>フクシ</t>
    </rPh>
    <rPh sb="11" eb="12">
      <t>カイ</t>
    </rPh>
    <phoneticPr fontId="4"/>
  </si>
  <si>
    <t>仙台市青葉区宮町１－４－４７　</t>
  </si>
  <si>
    <t>アスク長町南こども園</t>
    <rPh sb="3" eb="5">
      <t>ナガマチ</t>
    </rPh>
    <rPh sb="5" eb="6">
      <t>ミナミ</t>
    </rPh>
    <rPh sb="9" eb="10">
      <t>エン</t>
    </rPh>
    <phoneticPr fontId="13"/>
  </si>
  <si>
    <t>株式会社 日本保育サービス</t>
    <rPh sb="0" eb="4">
      <t>カブシキガイシャ</t>
    </rPh>
    <rPh sb="5" eb="7">
      <t>ニホン</t>
    </rPh>
    <rPh sb="7" eb="9">
      <t>ホイク</t>
    </rPh>
    <phoneticPr fontId="4"/>
  </si>
  <si>
    <t>仙台市青葉区昭和町4-11-1</t>
  </si>
  <si>
    <t>あっぷる愛子こども園</t>
    <rPh sb="4" eb="6">
      <t>アヤシ</t>
    </rPh>
    <rPh sb="9" eb="10">
      <t>エン</t>
    </rPh>
    <phoneticPr fontId="4"/>
  </si>
  <si>
    <t>社会福祉法人 千代福祉会</t>
    <rPh sb="0" eb="2">
      <t>シャカイ</t>
    </rPh>
    <rPh sb="2" eb="4">
      <t>フクシ</t>
    </rPh>
    <rPh sb="4" eb="6">
      <t>ホウジン</t>
    </rPh>
    <rPh sb="7" eb="9">
      <t>チヨ</t>
    </rPh>
    <rPh sb="9" eb="11">
      <t>フクシ</t>
    </rPh>
    <rPh sb="11" eb="12">
      <t>カイ</t>
    </rPh>
    <phoneticPr fontId="4"/>
  </si>
  <si>
    <t>上田子幼稚園</t>
    <phoneticPr fontId="5"/>
  </si>
  <si>
    <t>認定こども園ドリーム幼稚園</t>
    <phoneticPr fontId="5"/>
  </si>
  <si>
    <t>幼稚園型認定こども園　こどもの国幼稚園</t>
    <phoneticPr fontId="5"/>
  </si>
  <si>
    <t>ロリポップクラブマザリーズ柳生</t>
    <phoneticPr fontId="5"/>
  </si>
  <si>
    <t>八木山あおばこども園</t>
    <phoneticPr fontId="5"/>
  </si>
  <si>
    <t>アスク長町南こども園</t>
    <phoneticPr fontId="5"/>
  </si>
  <si>
    <t>あっぷる愛子こども園</t>
    <phoneticPr fontId="5"/>
  </si>
  <si>
    <t>仙台市若林区蒲町42番地10号</t>
  </si>
  <si>
    <t>学校法人七郷学園　 七郷こども園</t>
    <rPh sb="0" eb="2">
      <t>ガッコウ</t>
    </rPh>
    <rPh sb="2" eb="4">
      <t>ホウジン</t>
    </rPh>
    <rPh sb="4" eb="6">
      <t>シチゴウ</t>
    </rPh>
    <rPh sb="6" eb="8">
      <t>ガクエン</t>
    </rPh>
    <rPh sb="10" eb="12">
      <t>シチゴウ</t>
    </rPh>
    <rPh sb="15" eb="16">
      <t>エン</t>
    </rPh>
    <phoneticPr fontId="13"/>
  </si>
  <si>
    <r>
      <t>　令和７年７月28日付仙台市</t>
    </r>
    <r>
      <rPr>
        <sz val="14"/>
        <rFont val="ＭＳ Ｐ明朝"/>
        <family val="1"/>
        <charset val="128"/>
      </rPr>
      <t>（</t>
    </r>
    <r>
      <rPr>
        <sz val="14"/>
        <rFont val="游明朝"/>
        <family val="1"/>
        <charset val="128"/>
      </rPr>
      <t>Ｒ７こ幼認</t>
    </r>
    <r>
      <rPr>
        <sz val="14"/>
        <rFont val="ＭＳ Ｐ明朝"/>
        <family val="1"/>
        <charset val="128"/>
      </rPr>
      <t>）</t>
    </r>
    <r>
      <rPr>
        <sz val="14"/>
        <rFont val="游明朝"/>
        <family val="1"/>
        <charset val="128"/>
      </rPr>
      <t>指令第</t>
    </r>
    <rPh sb="1" eb="3">
      <t>レイワ</t>
    </rPh>
    <rPh sb="4" eb="5">
      <t>ネン</t>
    </rPh>
    <rPh sb="6" eb="7">
      <t>ツキ</t>
    </rPh>
    <rPh sb="9" eb="10">
      <t>ニチ</t>
    </rPh>
    <rPh sb="10" eb="11">
      <t>ツ</t>
    </rPh>
    <rPh sb="11" eb="14">
      <t>センダイシ</t>
    </rPh>
    <rPh sb="18" eb="19">
      <t>ヨウ</t>
    </rPh>
    <rPh sb="19" eb="20">
      <t>ニン</t>
    </rPh>
    <rPh sb="21" eb="23">
      <t>シレイ</t>
    </rPh>
    <rPh sb="23" eb="24">
      <t>ダイ</t>
    </rPh>
    <phoneticPr fontId="5"/>
  </si>
  <si>
    <t>幼稚園（新制度）</t>
    <rPh sb="4" eb="7">
      <t>シンセイド</t>
    </rPh>
    <phoneticPr fontId="52"/>
  </si>
  <si>
    <t>音の光幼稚園</t>
    <rPh sb="0" eb="1">
      <t>オト</t>
    </rPh>
    <rPh sb="2" eb="3">
      <t>ヒカリ</t>
    </rPh>
    <rPh sb="3" eb="6">
      <t>ヨ</t>
    </rPh>
    <phoneticPr fontId="4"/>
  </si>
  <si>
    <t>仙台市青葉区南吉成四丁目13-1</t>
    <rPh sb="3" eb="6">
      <t>アオバク</t>
    </rPh>
    <rPh sb="6" eb="7">
      <t>ミナミ</t>
    </rPh>
    <rPh sb="7" eb="9">
      <t>ヨシナリ</t>
    </rPh>
    <rPh sb="9" eb="12">
      <t>４チョウメ</t>
    </rPh>
    <phoneticPr fontId="4"/>
  </si>
  <si>
    <t>お人形社幼稚園</t>
    <rPh sb="0" eb="3">
      <t>オニンギョウ</t>
    </rPh>
    <rPh sb="3" eb="4">
      <t>シャ</t>
    </rPh>
    <rPh sb="4" eb="7">
      <t>ヨ</t>
    </rPh>
    <phoneticPr fontId="4"/>
  </si>
  <si>
    <t>仙台市青葉区木町通二丁目1-48</t>
    <rPh sb="3" eb="6">
      <t>アオバク</t>
    </rPh>
    <rPh sb="6" eb="8">
      <t>キマチ</t>
    </rPh>
    <rPh sb="8" eb="9">
      <t>トオ</t>
    </rPh>
    <rPh sb="9" eb="12">
      <t>２チョウメ</t>
    </rPh>
    <phoneticPr fontId="4"/>
  </si>
  <si>
    <t>さいわい幼稚園</t>
    <rPh sb="4" eb="7">
      <t>ヨ</t>
    </rPh>
    <phoneticPr fontId="127"/>
  </si>
  <si>
    <t>仙台市宮城野区幸町三丁目3-3</t>
    <rPh sb="3" eb="7">
      <t>ミヤギノク</t>
    </rPh>
    <rPh sb="7" eb="8">
      <t>サチ</t>
    </rPh>
    <rPh sb="8" eb="9">
      <t>マチ</t>
    </rPh>
    <rPh sb="9" eb="12">
      <t>３チョウメ</t>
    </rPh>
    <phoneticPr fontId="127"/>
  </si>
  <si>
    <t>学校法人　幸学園</t>
    <rPh sb="5" eb="6">
      <t>サチ</t>
    </rPh>
    <phoneticPr fontId="127"/>
  </si>
  <si>
    <t>清水幼稚園</t>
    <rPh sb="0" eb="2">
      <t>シミズ</t>
    </rPh>
    <rPh sb="2" eb="5">
      <t>ヨ</t>
    </rPh>
    <phoneticPr fontId="97"/>
  </si>
  <si>
    <t>仙台市宮城野区清水沼三丁目4-10</t>
    <rPh sb="3" eb="7">
      <t>ミヤギノク</t>
    </rPh>
    <rPh sb="7" eb="9">
      <t>シミズ</t>
    </rPh>
    <rPh sb="9" eb="10">
      <t>ヌマ</t>
    </rPh>
    <rPh sb="10" eb="13">
      <t>３チョウメ</t>
    </rPh>
    <phoneticPr fontId="97"/>
  </si>
  <si>
    <t>仙台市宮城野区鶴ケ谷二丁目2</t>
  </si>
  <si>
    <t>幼保連携型認定こども園</t>
    <rPh sb="0" eb="7">
      <t>ヨウホレンケイガタニンテイ</t>
    </rPh>
    <rPh sb="10" eb="11">
      <t>エン</t>
    </rPh>
    <phoneticPr fontId="2"/>
  </si>
  <si>
    <t>堤町あしぐろこども園</t>
    <rPh sb="0" eb="2">
      <t>ツツミマチ</t>
    </rPh>
    <rPh sb="9" eb="10">
      <t>エン</t>
    </rPh>
    <phoneticPr fontId="2"/>
  </si>
  <si>
    <t>仙台市宮城野区出花一丁目２７９番地　</t>
    <rPh sb="9" eb="10">
      <t>１</t>
    </rPh>
    <phoneticPr fontId="11"/>
  </si>
  <si>
    <t>福田町あしぐろこども園</t>
    <rPh sb="0" eb="3">
      <t>フクダマチ</t>
    </rPh>
    <rPh sb="10" eb="11">
      <t>エン</t>
    </rPh>
    <phoneticPr fontId="2"/>
  </si>
  <si>
    <t>幼保連携型認定こども園　能仁保児園</t>
  </si>
  <si>
    <t>仙台市若林区新寺三丁目８番5号</t>
    <rPh sb="8" eb="11">
      <t>サンチョウメ</t>
    </rPh>
    <rPh sb="12" eb="13">
      <t>バン</t>
    </rPh>
    <rPh sb="14" eb="15">
      <t>ゴウ</t>
    </rPh>
    <phoneticPr fontId="2"/>
  </si>
  <si>
    <t>社会福祉法人　仙慈会</t>
    <rPh sb="0" eb="2">
      <t>シャカイ</t>
    </rPh>
    <rPh sb="2" eb="4">
      <t>フクシ</t>
    </rPh>
    <rPh sb="4" eb="6">
      <t>ホウジン</t>
    </rPh>
    <rPh sb="7" eb="8">
      <t>セン</t>
    </rPh>
    <rPh sb="8" eb="9">
      <t>ジ</t>
    </rPh>
    <rPh sb="9" eb="10">
      <t>カイ</t>
    </rPh>
    <phoneticPr fontId="2"/>
  </si>
  <si>
    <t>幼稚園型認定こども園</t>
    <rPh sb="0" eb="3">
      <t>ヨウチエン</t>
    </rPh>
    <rPh sb="3" eb="4">
      <t>ガタ</t>
    </rPh>
    <rPh sb="4" eb="6">
      <t>ニンテイ</t>
    </rPh>
    <rPh sb="9" eb="10">
      <t>エン</t>
    </rPh>
    <phoneticPr fontId="2"/>
  </si>
  <si>
    <t>認定こども園　東二番丁幼稚園</t>
    <rPh sb="0" eb="2">
      <t>ニンテイ</t>
    </rPh>
    <rPh sb="5" eb="6">
      <t>エン</t>
    </rPh>
    <rPh sb="7" eb="14">
      <t>ヒガシニバンチョウヨウチエン</t>
    </rPh>
    <phoneticPr fontId="2"/>
  </si>
  <si>
    <t>仙台市青葉区一番町二丁目1-4</t>
    <rPh sb="6" eb="8">
      <t>イチバン</t>
    </rPh>
    <rPh sb="8" eb="9">
      <t>マチ</t>
    </rPh>
    <rPh sb="9" eb="12">
      <t>２チョウメ</t>
    </rPh>
    <phoneticPr fontId="98"/>
  </si>
  <si>
    <t>ふくだまち幼稚園</t>
    <rPh sb="5" eb="8">
      <t>ヨ</t>
    </rPh>
    <phoneticPr fontId="97"/>
  </si>
  <si>
    <t>仙台市宮城野区福田町二丁目26-1</t>
    <rPh sb="3" eb="7">
      <t>ミヤギノク</t>
    </rPh>
    <rPh sb="7" eb="10">
      <t>フクダマチ</t>
    </rPh>
    <rPh sb="10" eb="13">
      <t>２チョウメ</t>
    </rPh>
    <phoneticPr fontId="97"/>
  </si>
  <si>
    <t>幼稚園型認定こども園　鶴ケ谷幼稚園</t>
    <rPh sb="0" eb="3">
      <t>ヨウチエン</t>
    </rPh>
    <rPh sb="3" eb="4">
      <t>ガタ</t>
    </rPh>
    <rPh sb="4" eb="6">
      <t>ニンテイ</t>
    </rPh>
    <rPh sb="9" eb="10">
      <t>エン</t>
    </rPh>
    <rPh sb="11" eb="12">
      <t>ツル</t>
    </rPh>
    <rPh sb="13" eb="14">
      <t>タニ</t>
    </rPh>
    <rPh sb="14" eb="17">
      <t>ヨ</t>
    </rPh>
    <phoneticPr fontId="97"/>
  </si>
  <si>
    <t>仙台市宮城野区鶴ケ谷四丁目13</t>
    <rPh sb="3" eb="7">
      <t>ミヤギノク</t>
    </rPh>
    <rPh sb="7" eb="10">
      <t>ツルガヤ</t>
    </rPh>
    <rPh sb="10" eb="13">
      <t>ヨンチョウメ</t>
    </rPh>
    <phoneticPr fontId="97"/>
  </si>
  <si>
    <t>学校法人　菅原学園</t>
    <rPh sb="5" eb="7">
      <t>スガワラ</t>
    </rPh>
    <phoneticPr fontId="97"/>
  </si>
  <si>
    <t>保育所型認定こども園</t>
    <rPh sb="0" eb="2">
      <t>ホイク</t>
    </rPh>
    <rPh sb="2" eb="3">
      <t>ショ</t>
    </rPh>
    <rPh sb="3" eb="4">
      <t>ガタ</t>
    </rPh>
    <rPh sb="4" eb="6">
      <t>ニンテイ</t>
    </rPh>
    <rPh sb="9" eb="10">
      <t>エン</t>
    </rPh>
    <phoneticPr fontId="2"/>
  </si>
  <si>
    <t>杜のみらいこども園</t>
    <rPh sb="0" eb="1">
      <t>モリ</t>
    </rPh>
    <rPh sb="8" eb="9">
      <t>エン</t>
    </rPh>
    <phoneticPr fontId="2"/>
  </si>
  <si>
    <t>仙台市青葉区柏木一丁目１－３６　</t>
    <rPh sb="8" eb="11">
      <t>イッチョウメ</t>
    </rPh>
    <phoneticPr fontId="11"/>
  </si>
  <si>
    <t>社会福祉法人　柏木福祉会</t>
  </si>
  <si>
    <t>仙台市青葉区春日町５－２５　</t>
  </si>
  <si>
    <t>認定マザーズ・かみすぎこども園</t>
    <rPh sb="0" eb="2">
      <t>ニンテイ</t>
    </rPh>
    <rPh sb="14" eb="15">
      <t>エン</t>
    </rPh>
    <phoneticPr fontId="2"/>
  </si>
  <si>
    <t>仙台市青葉区春日町５－２５</t>
  </si>
  <si>
    <t>社会福祉法人　マザーズ福祉会</t>
  </si>
  <si>
    <t>認定マザーズ・エスパルこども園</t>
    <rPh sb="0" eb="2">
      <t>ニンテイ</t>
    </rPh>
    <rPh sb="14" eb="15">
      <t>エン</t>
    </rPh>
    <phoneticPr fontId="2"/>
  </si>
  <si>
    <t>株式会社　マザーズえりあサービス</t>
  </si>
  <si>
    <t>認定マザーズ・サンピアこども園</t>
    <rPh sb="0" eb="2">
      <t>ニンテイ</t>
    </rPh>
    <rPh sb="14" eb="15">
      <t>エン</t>
    </rPh>
    <phoneticPr fontId="2"/>
  </si>
  <si>
    <t>YMCA長町こども園</t>
    <rPh sb="4" eb="6">
      <t>ナガマチ</t>
    </rPh>
    <phoneticPr fontId="2"/>
  </si>
  <si>
    <t>仙台市青葉区立町９－７　</t>
  </si>
  <si>
    <t>社会福祉法人　仙台YMCA福祉会</t>
    <rPh sb="0" eb="2">
      <t>シャカイ</t>
    </rPh>
    <rPh sb="2" eb="4">
      <t>フクシ</t>
    </rPh>
    <rPh sb="4" eb="6">
      <t>ホウジン</t>
    </rPh>
    <phoneticPr fontId="2"/>
  </si>
  <si>
    <t>コスモス錦こども園</t>
    <rPh sb="4" eb="5">
      <t>ニシキ</t>
    </rPh>
    <rPh sb="8" eb="9">
      <t>エン</t>
    </rPh>
    <phoneticPr fontId="2"/>
  </si>
  <si>
    <t>新潟市東区粟山７０６－１　</t>
  </si>
  <si>
    <t>社会福祉法人　勇樹会</t>
  </si>
  <si>
    <t>コスモスひろせこども園</t>
    <rPh sb="10" eb="11">
      <t>エン</t>
    </rPh>
    <phoneticPr fontId="2"/>
  </si>
  <si>
    <t>幼稚園（従来制度）</t>
    <rPh sb="4" eb="6">
      <t>ジュウライ</t>
    </rPh>
    <rPh sb="6" eb="8">
      <t>セイド</t>
    </rPh>
    <phoneticPr fontId="52"/>
  </si>
  <si>
    <t>仙台市若林区木ノ下三丁目4-1</t>
    <rPh sb="9" eb="10">
      <t>サン</t>
    </rPh>
    <phoneticPr fontId="85"/>
  </si>
  <si>
    <t>音の光幼稚園</t>
    <rPh sb="0" eb="1">
      <t>オト</t>
    </rPh>
    <rPh sb="2" eb="3">
      <t>ヒカリ</t>
    </rPh>
    <rPh sb="3" eb="6">
      <t>ヨウチエン</t>
    </rPh>
    <phoneticPr fontId="5"/>
  </si>
  <si>
    <t>お人形者幼稚園</t>
    <rPh sb="1" eb="3">
      <t>ニンギョウ</t>
    </rPh>
    <rPh sb="3" eb="4">
      <t>シャ</t>
    </rPh>
    <rPh sb="4" eb="7">
      <t>ヨウチエン</t>
    </rPh>
    <phoneticPr fontId="5"/>
  </si>
  <si>
    <t>清水幼稚園</t>
    <rPh sb="0" eb="2">
      <t>シミズ</t>
    </rPh>
    <rPh sb="2" eb="5">
      <t>ヨウチエン</t>
    </rPh>
    <phoneticPr fontId="5"/>
  </si>
  <si>
    <t>お人形者第二幼稚園</t>
    <rPh sb="1" eb="3">
      <t>ニンギョウ</t>
    </rPh>
    <rPh sb="3" eb="4">
      <t>シャ</t>
    </rPh>
    <rPh sb="4" eb="6">
      <t>ダイニ</t>
    </rPh>
    <rPh sb="6" eb="9">
      <t>ヨウチエン</t>
    </rPh>
    <phoneticPr fontId="5"/>
  </si>
  <si>
    <t>茂庭幼稚園</t>
    <rPh sb="0" eb="2">
      <t>モニワ</t>
    </rPh>
    <rPh sb="2" eb="5">
      <t>ヨウチエン</t>
    </rPh>
    <phoneticPr fontId="8"/>
  </si>
  <si>
    <t>堤町あしぐろこども園</t>
    <rPh sb="0" eb="2">
      <t>ツツミマチ</t>
    </rPh>
    <rPh sb="9" eb="10">
      <t>エン</t>
    </rPh>
    <phoneticPr fontId="5"/>
  </si>
  <si>
    <t>福田町あしぐろこども園</t>
    <rPh sb="0" eb="2">
      <t>フクダ</t>
    </rPh>
    <rPh sb="2" eb="3">
      <t>マチ</t>
    </rPh>
    <rPh sb="10" eb="11">
      <t>エン</t>
    </rPh>
    <phoneticPr fontId="5"/>
  </si>
  <si>
    <t>幼保連携型認定こども園　能に保児園</t>
    <rPh sb="12" eb="13">
      <t>ノウ</t>
    </rPh>
    <rPh sb="14" eb="15">
      <t>ホ</t>
    </rPh>
    <rPh sb="15" eb="16">
      <t>ジ</t>
    </rPh>
    <rPh sb="16" eb="17">
      <t>エン</t>
    </rPh>
    <phoneticPr fontId="5"/>
  </si>
  <si>
    <t>認定こども園　東二番丁幼稚園</t>
    <rPh sb="7" eb="8">
      <t>ヒガシ</t>
    </rPh>
    <rPh sb="8" eb="10">
      <t>ニバン</t>
    </rPh>
    <rPh sb="10" eb="11">
      <t>チョウ</t>
    </rPh>
    <rPh sb="11" eb="14">
      <t>ヨウチエン</t>
    </rPh>
    <phoneticPr fontId="5"/>
  </si>
  <si>
    <t>認定こども園　東仙台幼稚園</t>
    <rPh sb="7" eb="8">
      <t>ヒガシ</t>
    </rPh>
    <rPh sb="8" eb="10">
      <t>センダイ</t>
    </rPh>
    <rPh sb="10" eb="13">
      <t>ヨウチエン</t>
    </rPh>
    <phoneticPr fontId="5"/>
  </si>
  <si>
    <t>ふくだまち幼稚園</t>
    <rPh sb="5" eb="8">
      <t>ヨウチエン</t>
    </rPh>
    <phoneticPr fontId="5"/>
  </si>
  <si>
    <t>幼稚園型認定こども園　鶴ケ谷幼稚園</t>
    <rPh sb="0" eb="3">
      <t>ヨウチエン</t>
    </rPh>
    <rPh sb="3" eb="4">
      <t>ガタ</t>
    </rPh>
    <rPh sb="4" eb="6">
      <t>ニンテイ</t>
    </rPh>
    <rPh sb="9" eb="10">
      <t>エン</t>
    </rPh>
    <rPh sb="11" eb="14">
      <t>ツルガヤ</t>
    </rPh>
    <rPh sb="14" eb="17">
      <t>ヨウチエン</t>
    </rPh>
    <phoneticPr fontId="5"/>
  </si>
  <si>
    <t>学校法人七郷学園　七郷こども園</t>
    <phoneticPr fontId="5"/>
  </si>
  <si>
    <t>仙台らぴあこども園</t>
    <rPh sb="0" eb="2">
      <t>センダイ</t>
    </rPh>
    <rPh sb="8" eb="9">
      <t>エン</t>
    </rPh>
    <phoneticPr fontId="5"/>
  </si>
  <si>
    <t>ロリポップクラブマザリーズ電力ビル園</t>
    <rPh sb="13" eb="15">
      <t>デンリョク</t>
    </rPh>
    <rPh sb="17" eb="18">
      <t>エン</t>
    </rPh>
    <phoneticPr fontId="5"/>
  </si>
  <si>
    <t>認定こども園　八幡こばと園</t>
    <rPh sb="0" eb="2">
      <t>ニンテイ</t>
    </rPh>
    <rPh sb="5" eb="6">
      <t>エン</t>
    </rPh>
    <rPh sb="7" eb="9">
      <t>ヤワタ</t>
    </rPh>
    <rPh sb="12" eb="13">
      <t>エン</t>
    </rPh>
    <phoneticPr fontId="5"/>
  </si>
  <si>
    <t>ミッキー北仙台こども園</t>
    <rPh sb="4" eb="5">
      <t>キタ</t>
    </rPh>
    <rPh sb="5" eb="7">
      <t>センダイ</t>
    </rPh>
    <rPh sb="10" eb="11">
      <t>エン</t>
    </rPh>
    <phoneticPr fontId="5"/>
  </si>
  <si>
    <t>杜のみらいこども園</t>
    <rPh sb="0" eb="1">
      <t>モリ</t>
    </rPh>
    <rPh sb="8" eb="9">
      <t>エン</t>
    </rPh>
    <phoneticPr fontId="5"/>
  </si>
  <si>
    <t>認定マザーズ・かみすぎこども園</t>
    <rPh sb="0" eb="2">
      <t>ニンテイ</t>
    </rPh>
    <rPh sb="14" eb="15">
      <t>エン</t>
    </rPh>
    <phoneticPr fontId="5"/>
  </si>
  <si>
    <t>認定マザーズ・エスパルこども園</t>
    <rPh sb="0" eb="2">
      <t>ニンテイ</t>
    </rPh>
    <rPh sb="14" eb="15">
      <t>エン</t>
    </rPh>
    <phoneticPr fontId="5"/>
  </si>
  <si>
    <t>認定こども園　新田こばと園</t>
    <rPh sb="0" eb="2">
      <t>ニンテイ</t>
    </rPh>
    <rPh sb="5" eb="6">
      <t>エン</t>
    </rPh>
    <rPh sb="7" eb="9">
      <t>シンデン</t>
    </rPh>
    <rPh sb="12" eb="13">
      <t>エン</t>
    </rPh>
    <phoneticPr fontId="5"/>
  </si>
  <si>
    <t>アスク小鶴新田こども園</t>
    <rPh sb="3" eb="5">
      <t>コヅル</t>
    </rPh>
    <rPh sb="5" eb="7">
      <t>シンデン</t>
    </rPh>
    <rPh sb="10" eb="11">
      <t>エン</t>
    </rPh>
    <phoneticPr fontId="5"/>
  </si>
  <si>
    <t>つばめこども園</t>
    <rPh sb="6" eb="7">
      <t>エン</t>
    </rPh>
    <phoneticPr fontId="5"/>
  </si>
  <si>
    <t>あっぷる荒井こども園</t>
    <rPh sb="4" eb="6">
      <t>アライ</t>
    </rPh>
    <rPh sb="9" eb="10">
      <t>エン</t>
    </rPh>
    <phoneticPr fontId="5"/>
  </si>
  <si>
    <t>認定マザーズ・サンピアこども園</t>
    <rPh sb="0" eb="2">
      <t>ニンテイ</t>
    </rPh>
    <rPh sb="14" eb="15">
      <t>エン</t>
    </rPh>
    <phoneticPr fontId="5"/>
  </si>
  <si>
    <t>YMCA長町こども園</t>
    <rPh sb="4" eb="6">
      <t>ナガマチ</t>
    </rPh>
    <rPh sb="9" eb="10">
      <t>エン</t>
    </rPh>
    <phoneticPr fontId="5"/>
  </si>
  <si>
    <t>ミッキー八乙女こども園</t>
    <rPh sb="4" eb="7">
      <t>ヤオトメ</t>
    </rPh>
    <rPh sb="10" eb="11">
      <t>エン</t>
    </rPh>
    <phoneticPr fontId="5"/>
  </si>
  <si>
    <t>コスモス錦こども園</t>
    <rPh sb="4" eb="5">
      <t>ニシキ</t>
    </rPh>
    <rPh sb="8" eb="9">
      <t>エン</t>
    </rPh>
    <phoneticPr fontId="5"/>
  </si>
  <si>
    <t>コスモスひろせこども園</t>
    <rPh sb="10" eb="11">
      <t>エン</t>
    </rPh>
    <phoneticPr fontId="5"/>
  </si>
  <si>
    <r>
      <t>協定締結・解除年月日
(</t>
    </r>
    <r>
      <rPr>
        <sz val="12"/>
        <color rgb="FFFF0000"/>
        <rFont val="HGSｺﾞｼｯｸM"/>
        <family val="3"/>
        <charset val="128"/>
      </rPr>
      <t>R7.4.2～R8.3.1</t>
    </r>
    <r>
      <rPr>
        <sz val="12"/>
        <rFont val="HGSｺﾞｼｯｸM"/>
        <family val="3"/>
        <charset val="128"/>
      </rPr>
      <t>に締結・解除したもの）</t>
    </r>
    <rPh sb="0" eb="2">
      <t>キョウテイ</t>
    </rPh>
    <rPh sb="2" eb="4">
      <t>テイケツ</t>
    </rPh>
    <rPh sb="5" eb="7">
      <t>カイジョ</t>
    </rPh>
    <rPh sb="7" eb="10">
      <t>ネンガッピ</t>
    </rPh>
    <rPh sb="26" eb="28">
      <t>テイケツ</t>
    </rPh>
    <rPh sb="29" eb="31">
      <t>カイジョ</t>
    </rPh>
    <phoneticPr fontId="5"/>
  </si>
  <si>
    <t>請　　求　　書</t>
    <rPh sb="0" eb="1">
      <t>ショウ</t>
    </rPh>
    <rPh sb="3" eb="4">
      <t>モトム</t>
    </rPh>
    <rPh sb="6" eb="7">
      <t>ショ</t>
    </rPh>
    <phoneticPr fontId="85"/>
  </si>
  <si>
    <t>内　　　　　　　　　　　　　　　　　　　　訳</t>
    <rPh sb="0" eb="1">
      <t>ナイ</t>
    </rPh>
    <rPh sb="21" eb="22">
      <t>ヤク</t>
    </rPh>
    <phoneticPr fontId="85"/>
  </si>
  <si>
    <t>請　　　求　　　書</t>
    <rPh sb="0" eb="1">
      <t>ショウ</t>
    </rPh>
    <rPh sb="4" eb="5">
      <t>モトム</t>
    </rPh>
    <rPh sb="8" eb="9">
      <t>ショ</t>
    </rPh>
    <phoneticPr fontId="85"/>
  </si>
  <si>
    <t>内　　　　　　　　　　　　　　　　　訳</t>
    <rPh sb="0" eb="1">
      <t>ナイ</t>
    </rPh>
    <rPh sb="18" eb="19">
      <t>ヤク</t>
    </rPh>
    <phoneticPr fontId="85"/>
  </si>
  <si>
    <t>エ．幼稚園教諭教職員過程又は保育士養成課程を履修中の学生で，幼児の心身の発達や幼児に対する教育・保育に
　　 係る基礎的な知識を習得していると認められる者。　　</t>
    <phoneticPr fontId="5"/>
  </si>
  <si>
    <t>オ．幼稚園教諭，小学校教諭又は養護教諭の普通免許状を有していた者（教育職員免許法（昭和24年法律第147号）
    第10条第１項又は第11条第４項の規定により免許状が失効した者を除く。）</t>
    <phoneticPr fontId="5"/>
  </si>
  <si>
    <t xml:space="preserve">ア　地域型保育事業者における連携施設に関するガイドラインに基づき、卒園後の受け皿に関する連携施設の協定を
    締結し， 協定書を市長が別に定める日までに提出していること。　 </t>
    <rPh sb="2" eb="5">
      <t>チイキガタ</t>
    </rPh>
    <rPh sb="5" eb="7">
      <t>ホイク</t>
    </rPh>
    <rPh sb="7" eb="9">
      <t>ジギョウ</t>
    </rPh>
    <rPh sb="9" eb="10">
      <t>シャ</t>
    </rPh>
    <rPh sb="14" eb="16">
      <t>レンケイ</t>
    </rPh>
    <rPh sb="16" eb="18">
      <t>シセツ</t>
    </rPh>
    <rPh sb="19" eb="20">
      <t>カン</t>
    </rPh>
    <rPh sb="29" eb="30">
      <t>モト</t>
    </rPh>
    <phoneticPr fontId="5"/>
  </si>
  <si>
    <t>※　基本分の基準を超えて事務職員を配置する施設（幼稚園においては利用定員が９１名以上、認定こども園においては
    園全体の利用定員が９１名以上の施設のみ）が対象</t>
    <rPh sb="2" eb="4">
      <t>キホン</t>
    </rPh>
    <rPh sb="4" eb="5">
      <t>ブン</t>
    </rPh>
    <rPh sb="6" eb="8">
      <t>キジュン</t>
    </rPh>
    <rPh sb="9" eb="10">
      <t>コ</t>
    </rPh>
    <rPh sb="12" eb="14">
      <t>ジム</t>
    </rPh>
    <rPh sb="14" eb="16">
      <t>ショクイン</t>
    </rPh>
    <rPh sb="17" eb="19">
      <t>ハイチ</t>
    </rPh>
    <rPh sb="21" eb="23">
      <t>シセツ</t>
    </rPh>
    <rPh sb="24" eb="27">
      <t>ヨウチエン</t>
    </rPh>
    <rPh sb="32" eb="34">
      <t>リヨウ</t>
    </rPh>
    <rPh sb="34" eb="36">
      <t>テイイン</t>
    </rPh>
    <rPh sb="39" eb="40">
      <t>メイ</t>
    </rPh>
    <rPh sb="40" eb="42">
      <t>イジョウ</t>
    </rPh>
    <rPh sb="43" eb="45">
      <t>ニンテイ</t>
    </rPh>
    <rPh sb="48" eb="49">
      <t>エン</t>
    </rPh>
    <phoneticPr fontId="5"/>
  </si>
  <si>
    <t>最後に，各種様式の年度，法人名等に間違いがないことを確認して，ご提出ください。</t>
    <rPh sb="0" eb="2">
      <t>サイゴ</t>
    </rPh>
    <rPh sb="4" eb="6">
      <t>カクシュ</t>
    </rPh>
    <rPh sb="6" eb="8">
      <t>ヨウシキ</t>
    </rPh>
    <rPh sb="9" eb="11">
      <t>ネンド</t>
    </rPh>
    <rPh sb="12" eb="14">
      <t>ホウジン</t>
    </rPh>
    <rPh sb="14" eb="15">
      <t>メイ</t>
    </rPh>
    <rPh sb="15" eb="16">
      <t>トウ</t>
    </rPh>
    <rPh sb="17" eb="19">
      <t>マチガ</t>
    </rPh>
    <rPh sb="26" eb="28">
      <t>カクニン</t>
    </rPh>
    <rPh sb="32" eb="34">
      <t>テイシュツ</t>
    </rPh>
    <phoneticPr fontId="5"/>
  </si>
  <si>
    <t>【提出書類】
　交付申請書１（様式第８号），交付申請書２（様式第７号），請求書１，請求書２，及び実績報告書（様式第8号　１～10ページ）
　印刷する場合は，ファイル＞印刷&gt;設定：ブック全体を印刷＞ページ指定 3 から 16 ページ</t>
    <rPh sb="1" eb="3">
      <t>テイシュツ</t>
    </rPh>
    <rPh sb="3" eb="5">
      <t>ショルイ</t>
    </rPh>
    <rPh sb="8" eb="10">
      <t>コウフ</t>
    </rPh>
    <rPh sb="10" eb="12">
      <t>シンセイ</t>
    </rPh>
    <rPh sb="12" eb="13">
      <t>ショ</t>
    </rPh>
    <rPh sb="15" eb="17">
      <t>ヨウシキ</t>
    </rPh>
    <rPh sb="17" eb="18">
      <t>ダイ</t>
    </rPh>
    <rPh sb="19" eb="20">
      <t>ゴウ</t>
    </rPh>
    <rPh sb="22" eb="24">
      <t>コウフ</t>
    </rPh>
    <rPh sb="24" eb="26">
      <t>シンセイ</t>
    </rPh>
    <rPh sb="26" eb="27">
      <t>ショ</t>
    </rPh>
    <rPh sb="29" eb="31">
      <t>ヨウシキ</t>
    </rPh>
    <rPh sb="31" eb="32">
      <t>ダイ</t>
    </rPh>
    <rPh sb="33" eb="34">
      <t>ゴウ</t>
    </rPh>
    <rPh sb="36" eb="39">
      <t>セイキュウショ</t>
    </rPh>
    <rPh sb="41" eb="44">
      <t>セイキュウショ</t>
    </rPh>
    <rPh sb="46" eb="47">
      <t>オヨ</t>
    </rPh>
    <rPh sb="48" eb="50">
      <t>ジッセキ</t>
    </rPh>
    <rPh sb="50" eb="53">
      <t>ホウコクショ</t>
    </rPh>
    <rPh sb="54" eb="56">
      <t>ヨウシキ</t>
    </rPh>
    <rPh sb="56" eb="57">
      <t>ダイ</t>
    </rPh>
    <rPh sb="58" eb="59">
      <t>ゴウ</t>
    </rPh>
    <rPh sb="74" eb="76">
      <t>バアイ</t>
    </rPh>
    <phoneticPr fontId="8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</si>
</sst>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00"/>
    <numFmt numFmtId="177" formatCode="##,#00&quot;分間&quot;"/>
    <numFmt numFmtId="178" formatCode="##,#00&quot;円&quot;"/>
    <numFmt numFmtId="179" formatCode="&quot;又は&quot;##,#00&quot;円&quot;"/>
    <numFmt numFmtId="180" formatCode="0.00_ "/>
    <numFmt numFmtId="181" formatCode="&quot;（&quot;##,#00&quot;）&quot;"/>
    <numFmt numFmtId="182" formatCode="\(0\)"/>
    <numFmt numFmtId="183" formatCode="#,##0&quot;円&quot;"/>
    <numFmt numFmtId="184" formatCode="#,#0#&quot;人&quot;"/>
    <numFmt numFmtId="185" formatCode="#,##0_ "/>
    <numFmt numFmtId="186" formatCode="#,##0_);[Red]\(#,##0\)"/>
    <numFmt numFmtId="187" formatCode="#,##0.0_ "/>
    <numFmt numFmtId="188" formatCode="#,##0.00_ "/>
    <numFmt numFmtId="189" formatCode="m&quot;月&quot;d&quot;日&quot;;@"/>
    <numFmt numFmtId="190" formatCode="0_);[Red]\(0\)"/>
    <numFmt numFmtId="191" formatCode="General&quot;日&quot;\(&quot;人&quot;\)"/>
    <numFmt numFmtId="192" formatCode="#,##0&quot;日（人）&quot;"/>
    <numFmt numFmtId="193" formatCode="#,##0_ ;[Red]\-#,##0\ "/>
  </numFmts>
  <fonts count="13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HGPｺﾞｼｯｸM"/>
      <family val="3"/>
      <charset val="128"/>
    </font>
    <font>
      <b/>
      <sz val="12"/>
      <name val="HGPｺﾞｼｯｸM"/>
      <family val="3"/>
      <charset val="128"/>
    </font>
    <font>
      <sz val="12"/>
      <name val="ＭＳ Ｐゴシック"/>
      <family val="3"/>
      <charset val="128"/>
    </font>
    <font>
      <sz val="18"/>
      <name val="HGPｺﾞｼｯｸM"/>
      <family val="3"/>
      <charset val="128"/>
    </font>
    <font>
      <sz val="11"/>
      <name val="HGPｺﾞｼｯｸM"/>
      <family val="3"/>
      <charset val="128"/>
    </font>
    <font>
      <sz val="10"/>
      <name val="HGPｺﾞｼｯｸM"/>
      <family val="3"/>
      <charset val="128"/>
    </font>
    <font>
      <b/>
      <sz val="9"/>
      <color indexed="81"/>
      <name val="ＭＳ Ｐゴシック"/>
      <family val="3"/>
      <charset val="128"/>
    </font>
    <font>
      <sz val="14"/>
      <name val="HGPｺﾞｼｯｸM"/>
      <family val="3"/>
      <charset val="128"/>
    </font>
    <font>
      <b/>
      <sz val="14"/>
      <name val="HGPｺﾞｼｯｸM"/>
      <family val="3"/>
      <charset val="128"/>
    </font>
    <font>
      <sz val="12"/>
      <name val="Century"/>
      <family val="1"/>
    </font>
    <font>
      <sz val="16"/>
      <name val="Century"/>
      <family val="1"/>
    </font>
    <font>
      <sz val="18"/>
      <name val="Century"/>
      <family val="1"/>
    </font>
    <font>
      <b/>
      <sz val="12"/>
      <name val="Century"/>
      <family val="1"/>
    </font>
    <font>
      <sz val="12"/>
      <color indexed="55"/>
      <name val="Century"/>
      <family val="1"/>
    </font>
    <font>
      <sz val="14"/>
      <name val="Century"/>
      <family val="1"/>
    </font>
    <font>
      <sz val="11"/>
      <name val="Century"/>
      <family val="1"/>
    </font>
    <font>
      <b/>
      <sz val="18"/>
      <name val="Century"/>
      <family val="1"/>
    </font>
    <font>
      <u/>
      <sz val="12"/>
      <name val="Century"/>
      <family val="1"/>
    </font>
    <font>
      <sz val="10"/>
      <name val="Century"/>
      <family val="1"/>
    </font>
    <font>
      <sz val="12"/>
      <name val="ＭＳ Ｐ明朝"/>
      <family val="1"/>
      <charset val="128"/>
    </font>
    <font>
      <sz val="14"/>
      <color indexed="81"/>
      <name val="ＭＳ Ｐゴシック"/>
      <family val="3"/>
      <charset val="128"/>
    </font>
    <font>
      <u/>
      <sz val="12"/>
      <name val="HGPｺﾞｼｯｸM"/>
      <family val="3"/>
      <charset val="128"/>
    </font>
    <font>
      <b/>
      <sz val="11"/>
      <name val="HGPｺﾞｼｯｸM"/>
      <family val="3"/>
      <charset val="128"/>
    </font>
    <font>
      <sz val="11"/>
      <color indexed="81"/>
      <name val="ＭＳ Ｐゴシック"/>
      <family val="3"/>
      <charset val="128"/>
    </font>
    <font>
      <sz val="14"/>
      <color indexed="10"/>
      <name val="ＭＳ Ｐゴシック"/>
      <family val="3"/>
      <charset val="128"/>
    </font>
    <font>
      <b/>
      <sz val="14"/>
      <color indexed="10"/>
      <name val="ＭＳ Ｐゴシック"/>
      <family val="3"/>
      <charset val="128"/>
    </font>
    <font>
      <b/>
      <u/>
      <sz val="14"/>
      <color indexed="10"/>
      <name val="ＭＳ Ｐゴシック"/>
      <family val="3"/>
      <charset val="128"/>
    </font>
    <font>
      <b/>
      <sz val="12"/>
      <color indexed="81"/>
      <name val="ＭＳ Ｐゴシック"/>
      <family val="3"/>
      <charset val="128"/>
    </font>
    <font>
      <u/>
      <sz val="14"/>
      <name val="HGPｺﾞｼｯｸM"/>
      <family val="3"/>
      <charset val="128"/>
    </font>
    <font>
      <b/>
      <sz val="18"/>
      <name val="HGPｺﾞｼｯｸM"/>
      <family val="3"/>
      <charset val="128"/>
    </font>
    <font>
      <b/>
      <sz val="12"/>
      <name val="ＭＳ Ｐゴシック"/>
      <family val="3"/>
      <charset val="128"/>
    </font>
    <font>
      <b/>
      <u/>
      <sz val="14"/>
      <name val="HGPｺﾞｼｯｸM"/>
      <family val="3"/>
      <charset val="128"/>
    </font>
    <font>
      <b/>
      <sz val="13"/>
      <color indexed="10"/>
      <name val="HGPｺﾞｼｯｸM"/>
      <family val="3"/>
      <charset val="128"/>
    </font>
    <font>
      <b/>
      <u/>
      <sz val="13"/>
      <color indexed="10"/>
      <name val="HGPｺﾞｼｯｸM"/>
      <family val="3"/>
      <charset val="128"/>
    </font>
    <font>
      <sz val="14"/>
      <color rgb="FFFF0000"/>
      <name val="HGPｺﾞｼｯｸM"/>
      <family val="3"/>
      <charset val="128"/>
    </font>
    <font>
      <sz val="12"/>
      <color rgb="FF0070C0"/>
      <name val="Century"/>
      <family val="1"/>
    </font>
    <font>
      <sz val="12"/>
      <color rgb="FF0070C0"/>
      <name val="ＭＳ Ｐ明朝"/>
      <family val="1"/>
      <charset val="128"/>
    </font>
    <font>
      <b/>
      <sz val="16"/>
      <name val="HGPｺﾞｼｯｸM"/>
      <family val="3"/>
      <charset val="128"/>
    </font>
    <font>
      <sz val="12"/>
      <color rgb="FFFF0000"/>
      <name val="HGPｺﾞｼｯｸM"/>
      <family val="3"/>
      <charset val="128"/>
    </font>
    <font>
      <sz val="20"/>
      <color indexed="55"/>
      <name val="HGPｺﾞｼｯｸM"/>
      <family val="3"/>
      <charset val="128"/>
    </font>
    <font>
      <sz val="16"/>
      <name val="HGPｺﾞｼｯｸM"/>
      <family val="3"/>
      <charset val="128"/>
    </font>
    <font>
      <sz val="16"/>
      <color indexed="55"/>
      <name val="HGPｺﾞｼｯｸM"/>
      <family val="3"/>
      <charset val="128"/>
    </font>
    <font>
      <sz val="12"/>
      <color indexed="55"/>
      <name val="HGPｺﾞｼｯｸM"/>
      <family val="3"/>
      <charset val="128"/>
    </font>
    <font>
      <sz val="12"/>
      <color indexed="22"/>
      <name val="HGPｺﾞｼｯｸM"/>
      <family val="3"/>
      <charset val="128"/>
    </font>
    <font>
      <u/>
      <sz val="12"/>
      <color rgb="FFFF0000"/>
      <name val="HGPｺﾞｼｯｸM"/>
      <family val="3"/>
      <charset val="128"/>
    </font>
    <font>
      <b/>
      <sz val="11"/>
      <color indexed="81"/>
      <name val="ＭＳ Ｐゴシック"/>
      <family val="3"/>
      <charset val="128"/>
    </font>
    <font>
      <sz val="6"/>
      <name val="ＭＳ Ｐゴシック"/>
      <family val="3"/>
      <charset val="128"/>
      <scheme val="minor"/>
    </font>
    <font>
      <sz val="14"/>
      <color theme="1"/>
      <name val="ＭＳ ゴシック"/>
      <family val="3"/>
      <charset val="128"/>
    </font>
    <font>
      <sz val="14"/>
      <name val="ＭＳ Ｐゴシック"/>
      <family val="3"/>
      <charset val="128"/>
    </font>
    <font>
      <sz val="18"/>
      <name val="ＭＳ Ｐゴシック"/>
      <family val="3"/>
      <charset val="128"/>
    </font>
    <font>
      <b/>
      <u/>
      <sz val="16"/>
      <color theme="1"/>
      <name val="HGPｺﾞｼｯｸM"/>
      <family val="3"/>
      <charset val="128"/>
    </font>
    <font>
      <sz val="14"/>
      <color theme="1"/>
      <name val="HGPｺﾞｼｯｸM"/>
      <family val="3"/>
      <charset val="128"/>
    </font>
    <font>
      <b/>
      <sz val="16"/>
      <color theme="1"/>
      <name val="HGPｺﾞｼｯｸM"/>
      <family val="3"/>
      <charset val="128"/>
    </font>
    <font>
      <sz val="16"/>
      <color theme="1"/>
      <name val="Century"/>
      <family val="1"/>
    </font>
    <font>
      <sz val="18"/>
      <color theme="1"/>
      <name val="Century"/>
      <family val="1"/>
    </font>
    <font>
      <sz val="14"/>
      <name val="ＭＳ Ｐ明朝"/>
      <family val="1"/>
      <charset val="128"/>
    </font>
    <font>
      <sz val="14"/>
      <name val="HGSｺﾞｼｯｸM"/>
      <family val="3"/>
      <charset val="128"/>
    </font>
    <font>
      <sz val="9"/>
      <name val="HGPｺﾞｼｯｸM"/>
      <family val="3"/>
      <charset val="128"/>
    </font>
    <font>
      <sz val="12"/>
      <name val="HGSｺﾞｼｯｸM"/>
      <family val="3"/>
      <charset val="128"/>
    </font>
    <font>
      <sz val="10"/>
      <name val="ＭＳ Ｐ明朝"/>
      <family val="1"/>
      <charset val="128"/>
    </font>
    <font>
      <sz val="12"/>
      <color rgb="FFFF0000"/>
      <name val="HGSｺﾞｼｯｸM"/>
      <family val="3"/>
      <charset val="128"/>
    </font>
    <font>
      <b/>
      <sz val="18"/>
      <name val="ＭＳ Ｐ明朝"/>
      <family val="1"/>
      <charset val="128"/>
    </font>
    <font>
      <sz val="12"/>
      <color rgb="FFFF0000"/>
      <name val="Century"/>
      <family val="1"/>
    </font>
    <font>
      <b/>
      <sz val="9"/>
      <color indexed="81"/>
      <name val="MS P ゴシック"/>
      <family val="3"/>
      <charset val="128"/>
    </font>
    <font>
      <sz val="12"/>
      <color theme="0" tint="-0.34998626667073579"/>
      <name val="Century"/>
      <family val="1"/>
    </font>
    <font>
      <sz val="12"/>
      <color theme="0" tint="-0.499984740745262"/>
      <name val="Century"/>
      <family val="1"/>
    </font>
    <font>
      <b/>
      <sz val="15"/>
      <name val="HGPｺﾞｼｯｸM"/>
      <family val="3"/>
      <charset val="128"/>
    </font>
    <font>
      <sz val="10"/>
      <color indexed="81"/>
      <name val="ＭＳ Ｐゴシック"/>
      <family val="3"/>
      <charset val="128"/>
    </font>
    <font>
      <sz val="9"/>
      <color indexed="81"/>
      <name val="MS P ゴシック"/>
      <family val="3"/>
      <charset val="128"/>
    </font>
    <font>
      <sz val="10"/>
      <color indexed="81"/>
      <name val="MS P ゴシック"/>
      <family val="3"/>
      <charset val="128"/>
    </font>
    <font>
      <sz val="12"/>
      <name val="HGｺﾞｼｯｸM"/>
      <family val="3"/>
      <charset val="128"/>
    </font>
    <font>
      <sz val="12"/>
      <color theme="1"/>
      <name val="HGPｺﾞｼｯｸM"/>
      <family val="3"/>
      <charset val="128"/>
    </font>
    <font>
      <sz val="18"/>
      <color theme="0" tint="-0.499984740745262"/>
      <name val="Century"/>
      <family val="1"/>
    </font>
    <font>
      <b/>
      <sz val="16"/>
      <name val="HGSｺﾞｼｯｸM"/>
      <family val="3"/>
      <charset val="128"/>
    </font>
    <font>
      <sz val="11"/>
      <name val="HGSｺﾞｼｯｸM"/>
      <family val="3"/>
      <charset val="128"/>
    </font>
    <font>
      <sz val="16"/>
      <color theme="1"/>
      <name val="HGSｺﾞｼｯｸM"/>
      <family val="3"/>
      <charset val="128"/>
    </font>
    <font>
      <sz val="12"/>
      <color theme="1"/>
      <name val="HGSｺﾞｼｯｸM"/>
      <family val="3"/>
      <charset val="128"/>
    </font>
    <font>
      <sz val="16"/>
      <name val="HGSｺﾞｼｯｸM"/>
      <family val="3"/>
      <charset val="128"/>
    </font>
    <font>
      <u/>
      <sz val="12"/>
      <name val="HGSｺﾞｼｯｸM"/>
      <family val="3"/>
      <charset val="128"/>
    </font>
    <font>
      <sz val="6"/>
      <name val="ＭＳ Ｐゴシック"/>
      <family val="2"/>
      <charset val="128"/>
      <scheme val="minor"/>
    </font>
    <font>
      <sz val="11"/>
      <color theme="1"/>
      <name val="HGSｺﾞｼｯｸM"/>
      <family val="3"/>
      <charset val="128"/>
    </font>
    <font>
      <sz val="11"/>
      <color theme="1"/>
      <name val="ＭＳ Ｐゴシック"/>
      <family val="2"/>
      <scheme val="minor"/>
    </font>
    <font>
      <b/>
      <sz val="9"/>
      <color indexed="81"/>
      <name val="游ゴシック"/>
      <family val="3"/>
      <charset val="128"/>
    </font>
    <font>
      <sz val="12"/>
      <name val="游明朝"/>
      <family val="1"/>
      <charset val="128"/>
    </font>
    <font>
      <sz val="12"/>
      <name val="ＭＳ 明朝"/>
      <family val="1"/>
      <charset val="128"/>
    </font>
    <font>
      <sz val="11"/>
      <name val="游明朝"/>
      <family val="1"/>
      <charset val="128"/>
    </font>
    <font>
      <sz val="11"/>
      <name val="ＭＳ 明朝"/>
      <family val="1"/>
      <charset val="128"/>
    </font>
    <font>
      <sz val="10"/>
      <name val="游明朝"/>
      <family val="1"/>
      <charset val="128"/>
    </font>
    <font>
      <sz val="16"/>
      <name val="游明朝"/>
      <family val="1"/>
      <charset val="128"/>
    </font>
    <font>
      <b/>
      <sz val="16"/>
      <name val="游明朝"/>
      <family val="1"/>
      <charset val="128"/>
    </font>
    <font>
      <sz val="16"/>
      <name val="ＭＳ 明朝"/>
      <family val="1"/>
      <charset val="128"/>
    </font>
    <font>
      <sz val="11"/>
      <color theme="1"/>
      <name val="游明朝"/>
      <family val="1"/>
      <charset val="128"/>
    </font>
    <font>
      <sz val="14"/>
      <name val="游明朝"/>
      <family val="1"/>
      <charset val="128"/>
    </font>
    <font>
      <u/>
      <sz val="14"/>
      <name val="游明朝"/>
      <family val="1"/>
      <charset val="128"/>
    </font>
    <font>
      <b/>
      <sz val="11"/>
      <name val="游ゴシック"/>
      <family val="3"/>
      <charset val="128"/>
    </font>
    <font>
      <sz val="11"/>
      <name val="游ゴシック"/>
      <family val="3"/>
      <charset val="128"/>
    </font>
    <font>
      <sz val="12"/>
      <color theme="0" tint="-0.499984740745262"/>
      <name val="HGPｺﾞｼｯｸM"/>
      <family val="3"/>
      <charset val="128"/>
    </font>
    <font>
      <sz val="11"/>
      <color theme="1"/>
      <name val="HGPｺﾞｼｯｸM"/>
      <family val="3"/>
      <charset val="128"/>
    </font>
    <font>
      <sz val="7"/>
      <color theme="1"/>
      <name val="HGPｺﾞｼｯｸM"/>
      <family val="3"/>
      <charset val="128"/>
    </font>
    <font>
      <sz val="18"/>
      <color theme="1"/>
      <name val="HGPｺﾞｼｯｸM"/>
      <family val="3"/>
      <charset val="128"/>
    </font>
    <font>
      <sz val="8"/>
      <color theme="1"/>
      <name val="HGPｺﾞｼｯｸM"/>
      <family val="3"/>
      <charset val="128"/>
    </font>
    <font>
      <sz val="7.5"/>
      <color theme="1"/>
      <name val="HGPｺﾞｼｯｸM"/>
      <family val="3"/>
      <charset val="128"/>
    </font>
    <font>
      <sz val="6"/>
      <color theme="1"/>
      <name val="HGPｺﾞｼｯｸM"/>
      <family val="3"/>
      <charset val="128"/>
    </font>
    <font>
      <sz val="16"/>
      <color theme="1"/>
      <name val="HGPｺﾞｼｯｸM"/>
      <family val="3"/>
      <charset val="128"/>
    </font>
    <font>
      <sz val="10"/>
      <color theme="1"/>
      <name val="HGPｺﾞｼｯｸM"/>
      <family val="3"/>
      <charset val="128"/>
    </font>
    <font>
      <b/>
      <sz val="7"/>
      <color theme="1"/>
      <name val="HGPｺﾞｼｯｸM"/>
      <family val="3"/>
      <charset val="128"/>
    </font>
    <font>
      <sz val="12"/>
      <color indexed="81"/>
      <name val="HGPｺﾞｼｯｸM"/>
      <family val="3"/>
      <charset val="128"/>
    </font>
    <font>
      <sz val="11"/>
      <color indexed="81"/>
      <name val="HGPｺﾞｼｯｸM"/>
      <family val="3"/>
      <charset val="128"/>
    </font>
    <font>
      <b/>
      <sz val="11"/>
      <color indexed="10"/>
      <name val="HGPｺﾞｼｯｸM"/>
      <family val="3"/>
      <charset val="128"/>
    </font>
    <font>
      <sz val="10"/>
      <color indexed="81"/>
      <name val="ＭＳ Ｐゴシック"/>
      <family val="3"/>
      <charset val="128"/>
      <scheme val="minor"/>
    </font>
    <font>
      <sz val="14"/>
      <color indexed="81"/>
      <name val="HGPｺﾞｼｯｸM"/>
      <family val="3"/>
      <charset val="128"/>
    </font>
    <font>
      <b/>
      <sz val="14"/>
      <color indexed="10"/>
      <name val="HGPｺﾞｼｯｸM"/>
      <family val="3"/>
      <charset val="128"/>
    </font>
    <font>
      <b/>
      <sz val="12"/>
      <color indexed="81"/>
      <name val="HGPｺﾞｼｯｸM"/>
      <family val="3"/>
      <charset val="128"/>
    </font>
    <font>
      <b/>
      <sz val="14"/>
      <color indexed="81"/>
      <name val="HGPｺﾞｼｯｸM"/>
      <family val="3"/>
      <charset val="128"/>
    </font>
    <font>
      <sz val="12"/>
      <color indexed="10"/>
      <name val="HGPｺﾞｼｯｸM"/>
      <family val="3"/>
      <charset val="128"/>
    </font>
    <font>
      <b/>
      <sz val="12"/>
      <color indexed="10"/>
      <name val="HGPｺﾞｼｯｸM"/>
      <family val="3"/>
      <charset val="128"/>
    </font>
    <font>
      <sz val="14"/>
      <color indexed="10"/>
      <name val="HGPｺﾞｼｯｸM"/>
      <family val="3"/>
      <charset val="128"/>
    </font>
    <font>
      <u/>
      <sz val="14"/>
      <color indexed="81"/>
      <name val="HGPｺﾞｼｯｸM"/>
      <family val="3"/>
      <charset val="128"/>
    </font>
    <font>
      <sz val="10.5"/>
      <name val="Times New Roman"/>
      <family val="1"/>
    </font>
    <font>
      <b/>
      <sz val="6"/>
      <color theme="1"/>
      <name val="HGPｺﾞｼｯｸM"/>
      <family val="3"/>
      <charset val="128"/>
    </font>
    <font>
      <sz val="11"/>
      <color rgb="FFFF0000"/>
      <name val="游ゴシック"/>
      <family val="3"/>
      <charset val="128"/>
    </font>
    <font>
      <b/>
      <sz val="18"/>
      <name val="游ゴシック"/>
      <family val="3"/>
      <charset val="128"/>
    </font>
    <font>
      <sz val="11"/>
      <color rgb="FFFF0000"/>
      <name val="HGPｺﾞｼｯｸM"/>
      <family val="3"/>
      <charset val="128"/>
    </font>
    <font>
      <sz val="10"/>
      <color indexed="81"/>
      <name val="HGPｺﾞｼｯｸM"/>
      <family val="3"/>
      <charset val="128"/>
    </font>
    <font>
      <sz val="9"/>
      <color indexed="81"/>
      <name val="HGPｺﾞｼｯｸM"/>
      <family val="3"/>
      <charset val="128"/>
    </font>
    <font>
      <sz val="10.5"/>
      <name val="HGPｺﾞｼｯｸM"/>
      <family val="3"/>
      <charset val="128"/>
    </font>
  </fonts>
  <fills count="19">
    <fill>
      <patternFill patternType="none"/>
    </fill>
    <fill>
      <patternFill patternType="gray125"/>
    </fill>
    <fill>
      <patternFill patternType="solid">
        <fgColor indexed="13"/>
        <bgColor indexed="64"/>
      </patternFill>
    </fill>
    <fill>
      <patternFill patternType="solid">
        <fgColor indexed="52"/>
        <bgColor indexed="64"/>
      </patternFill>
    </fill>
    <fill>
      <patternFill patternType="solid">
        <fgColor indexed="22"/>
        <bgColor indexed="64"/>
      </patternFill>
    </fill>
    <fill>
      <patternFill patternType="solid">
        <fgColor indexed="23"/>
        <bgColor indexed="64"/>
      </patternFill>
    </fill>
    <fill>
      <patternFill patternType="solid">
        <fgColor indexed="9"/>
        <bgColor indexed="64"/>
      </patternFill>
    </fill>
    <fill>
      <patternFill patternType="solid">
        <fgColor indexed="43"/>
        <bgColor indexed="64"/>
      </patternFill>
    </fill>
    <fill>
      <patternFill patternType="solid">
        <fgColor rgb="FFFFFF9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2499465926084170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FFFF00"/>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4" tint="0.79998168889431442"/>
        <bgColor indexed="64"/>
      </patternFill>
    </fill>
  </fills>
  <borders count="199">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diagonalDown="1">
      <left/>
      <right/>
      <top/>
      <bottom/>
      <diagonal style="thin">
        <color indexed="64"/>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style="thin">
        <color indexed="64"/>
      </left>
      <right/>
      <top/>
      <bottom style="double">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top style="double">
        <color indexed="64"/>
      </top>
      <bottom style="medium">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style="double">
        <color indexed="64"/>
      </bottom>
      <diagonal/>
    </border>
    <border>
      <left style="hair">
        <color indexed="64"/>
      </left>
      <right style="thin">
        <color indexed="64"/>
      </right>
      <top/>
      <bottom style="hair">
        <color indexed="64"/>
      </bottom>
      <diagonal/>
    </border>
    <border>
      <left style="medium">
        <color indexed="64"/>
      </left>
      <right/>
      <top style="thin">
        <color indexed="64"/>
      </top>
      <bottom style="dotted">
        <color indexed="64"/>
      </bottom>
      <diagonal/>
    </border>
    <border>
      <left style="medium">
        <color indexed="64"/>
      </left>
      <right/>
      <top style="medium">
        <color indexed="64"/>
      </top>
      <bottom style="dotted">
        <color indexed="64"/>
      </bottom>
      <diagonal/>
    </border>
    <border>
      <left style="medium">
        <color indexed="64"/>
      </left>
      <right/>
      <top/>
      <bottom style="dotted">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hair">
        <color indexed="64"/>
      </left>
      <right style="thin">
        <color indexed="64"/>
      </right>
      <top style="hair">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tted">
        <color indexed="64"/>
      </top>
      <bottom style="double">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bottom style="double">
        <color indexed="64"/>
      </bottom>
      <diagonal/>
    </border>
    <border>
      <left style="hair">
        <color indexed="64"/>
      </left>
      <right style="thin">
        <color indexed="64"/>
      </right>
      <top style="thin">
        <color indexed="64"/>
      </top>
      <bottom/>
      <diagonal/>
    </border>
    <border>
      <left/>
      <right/>
      <top style="thin">
        <color indexed="64"/>
      </top>
      <bottom style="dotted">
        <color indexed="64"/>
      </bottom>
      <diagonal/>
    </border>
    <border>
      <left/>
      <right/>
      <top style="double">
        <color indexed="64"/>
      </top>
      <bottom style="thin">
        <color indexed="64"/>
      </bottom>
      <diagonal/>
    </border>
    <border>
      <left/>
      <right style="medium">
        <color indexed="64"/>
      </right>
      <top style="double">
        <color indexed="64"/>
      </top>
      <bottom style="double">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style="thin">
        <color indexed="64"/>
      </top>
      <bottom style="double">
        <color indexed="64"/>
      </bottom>
      <diagonal/>
    </border>
    <border>
      <left style="medium">
        <color indexed="64"/>
      </left>
      <right/>
      <top style="double">
        <color indexed="64"/>
      </top>
      <bottom style="double">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diagonalUp="1">
      <left style="thin">
        <color indexed="64"/>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hair">
        <color indexed="64"/>
      </left>
      <right style="thin">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diagonal/>
    </border>
    <border>
      <left style="thin">
        <color indexed="64"/>
      </left>
      <right style="double">
        <color indexed="64"/>
      </right>
      <top/>
      <bottom style="double">
        <color indexed="64"/>
      </bottom>
      <diagonal/>
    </border>
    <border>
      <left style="thin">
        <color indexed="64"/>
      </left>
      <right style="double">
        <color indexed="64"/>
      </right>
      <top style="double">
        <color indexed="64"/>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top/>
      <bottom style="dotted">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style="double">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double">
        <color indexed="64"/>
      </left>
      <right/>
      <top/>
      <bottom/>
      <diagonal/>
    </border>
    <border>
      <left/>
      <right/>
      <top/>
      <bottom style="thick">
        <color indexed="64"/>
      </bottom>
      <diagonal/>
    </border>
    <border>
      <left style="double">
        <color indexed="64"/>
      </left>
      <right/>
      <top/>
      <bottom style="hair">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style="double">
        <color indexed="64"/>
      </bottom>
      <diagonal/>
    </border>
    <border>
      <left style="double">
        <color indexed="64"/>
      </left>
      <right/>
      <top style="double">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thin">
        <color indexed="64"/>
      </top>
      <bottom style="medium">
        <color indexed="64"/>
      </bottom>
      <diagonal/>
    </border>
    <border>
      <left/>
      <right/>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hair">
        <color indexed="64"/>
      </left>
      <right style="hair">
        <color indexed="64"/>
      </right>
      <top style="thin">
        <color indexed="64"/>
      </top>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ck">
        <color indexed="64"/>
      </right>
      <top style="double">
        <color indexed="64"/>
      </top>
      <bottom style="thin">
        <color indexed="64"/>
      </bottom>
      <diagonal/>
    </border>
    <border>
      <left style="thick">
        <color indexed="64"/>
      </left>
      <right style="thick">
        <color indexed="64"/>
      </right>
      <top style="thick">
        <color indexed="64"/>
      </top>
      <bottom style="thick">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style="thin">
        <color indexed="64"/>
      </left>
      <right style="thin">
        <color indexed="64"/>
      </right>
      <top style="hair">
        <color auto="1"/>
      </top>
      <bottom style="thin">
        <color indexed="64"/>
      </bottom>
      <diagonal/>
    </border>
    <border>
      <left/>
      <right/>
      <top style="hair">
        <color auto="1"/>
      </top>
      <bottom/>
      <diagonal/>
    </border>
    <border>
      <left/>
      <right/>
      <top style="hair">
        <color auto="1"/>
      </top>
      <bottom style="thin">
        <color auto="1"/>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hair">
        <color indexed="64"/>
      </left>
      <right style="medium">
        <color indexed="64"/>
      </right>
      <top style="thin">
        <color indexed="64"/>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s>
  <cellStyleXfs count="11">
    <xf numFmtId="0" fontId="0" fillId="0" borderId="0"/>
    <xf numFmtId="38" fontId="4" fillId="0" borderId="0" applyFont="0" applyFill="0" applyBorder="0" applyAlignment="0" applyProtection="0"/>
    <xf numFmtId="0" fontId="4" fillId="0" borderId="0">
      <alignment vertical="center"/>
    </xf>
    <xf numFmtId="0" fontId="4" fillId="0" borderId="0">
      <alignment vertical="center"/>
    </xf>
    <xf numFmtId="0" fontId="87" fillId="0" borderId="0"/>
    <xf numFmtId="0" fontId="87" fillId="0" borderId="0"/>
    <xf numFmtId="0" fontId="4" fillId="0" borderId="0"/>
    <xf numFmtId="0" fontId="3" fillId="0" borderId="0">
      <alignment vertical="center"/>
    </xf>
    <xf numFmtId="38" fontId="3" fillId="0" borderId="0" applyFont="0" applyFill="0" applyBorder="0" applyAlignment="0" applyProtection="0">
      <alignment vertical="center"/>
    </xf>
    <xf numFmtId="0" fontId="4" fillId="0" borderId="0"/>
    <xf numFmtId="0" fontId="4" fillId="0" borderId="0"/>
  </cellStyleXfs>
  <cellXfs count="1272">
    <xf numFmtId="0" fontId="0" fillId="0" borderId="0" xfId="0"/>
    <xf numFmtId="0" fontId="6" fillId="0" borderId="0" xfId="0" applyFont="1" applyAlignment="1">
      <alignment horizontal="left" vertical="center"/>
    </xf>
    <xf numFmtId="0" fontId="8" fillId="0" borderId="0" xfId="0" applyFont="1" applyAlignment="1">
      <alignment horizontal="left" vertical="center"/>
    </xf>
    <xf numFmtId="0" fontId="6" fillId="0" borderId="0" xfId="0" applyFont="1" applyAlignment="1">
      <alignment horizontal="right" vertical="center"/>
    </xf>
    <xf numFmtId="0" fontId="6" fillId="0" borderId="1" xfId="0" applyFont="1" applyBorder="1" applyAlignment="1">
      <alignment horizontal="right" vertical="center"/>
    </xf>
    <xf numFmtId="0" fontId="6" fillId="0" borderId="2" xfId="0" applyFont="1" applyBorder="1" applyAlignment="1">
      <alignment horizontal="right" vertical="center"/>
    </xf>
    <xf numFmtId="0" fontId="6" fillId="0" borderId="3" xfId="0" applyFont="1" applyBorder="1" applyAlignment="1">
      <alignment horizontal="right" vertical="center"/>
    </xf>
    <xf numFmtId="0" fontId="6" fillId="0" borderId="4" xfId="0" applyFont="1" applyBorder="1" applyAlignment="1">
      <alignment horizontal="right" vertical="center"/>
    </xf>
    <xf numFmtId="0" fontId="6" fillId="0" borderId="5" xfId="0" applyFont="1" applyBorder="1" applyAlignment="1">
      <alignment horizontal="center" vertical="center"/>
    </xf>
    <xf numFmtId="0" fontId="6" fillId="0" borderId="0" xfId="0" applyFont="1" applyAlignment="1">
      <alignment horizontal="left"/>
    </xf>
    <xf numFmtId="0" fontId="13" fillId="0" borderId="6" xfId="0" applyFont="1" applyBorder="1" applyAlignment="1">
      <alignment horizontal="center" vertical="center"/>
    </xf>
    <xf numFmtId="0" fontId="13" fillId="0" borderId="7" xfId="0" applyFont="1" applyBorder="1" applyAlignment="1">
      <alignment horizontal="center" vertical="center" shrinkToFit="1"/>
    </xf>
    <xf numFmtId="0" fontId="13" fillId="0" borderId="8" xfId="0" applyFont="1" applyBorder="1" applyAlignment="1">
      <alignment horizontal="left" vertical="center"/>
    </xf>
    <xf numFmtId="0" fontId="15" fillId="0" borderId="0" xfId="0" applyFont="1" applyAlignment="1" applyProtection="1">
      <alignment horizontal="left" vertical="center"/>
      <protection locked="0"/>
    </xf>
    <xf numFmtId="0" fontId="15" fillId="0" borderId="0" xfId="0" applyFont="1" applyAlignment="1">
      <alignment horizontal="left" vertical="center"/>
    </xf>
    <xf numFmtId="0" fontId="15" fillId="0" borderId="10" xfId="0" applyFont="1" applyBorder="1" applyAlignment="1">
      <alignment horizontal="center"/>
    </xf>
    <xf numFmtId="177" fontId="15" fillId="2" borderId="0" xfId="0" applyNumberFormat="1" applyFont="1" applyFill="1" applyAlignment="1">
      <alignment horizontal="left" vertical="center"/>
    </xf>
    <xf numFmtId="180" fontId="15" fillId="3" borderId="0" xfId="0" applyNumberFormat="1" applyFont="1" applyFill="1" applyAlignment="1">
      <alignment horizontal="left" vertical="center"/>
    </xf>
    <xf numFmtId="0" fontId="15" fillId="0" borderId="11" xfId="0" applyFont="1" applyBorder="1" applyAlignment="1">
      <alignment horizontal="left" vertical="center"/>
    </xf>
    <xf numFmtId="0" fontId="19" fillId="0" borderId="0" xfId="0" applyFont="1" applyAlignment="1">
      <alignment horizontal="right" vertical="center"/>
    </xf>
    <xf numFmtId="0" fontId="15" fillId="0" borderId="0" xfId="0" applyFont="1" applyAlignment="1">
      <alignment horizontal="right" vertical="center"/>
    </xf>
    <xf numFmtId="0" fontId="6" fillId="0" borderId="0" xfId="0" applyFont="1" applyAlignment="1">
      <alignment horizontal="center"/>
    </xf>
    <xf numFmtId="0" fontId="6" fillId="0" borderId="10" xfId="0" applyFont="1" applyBorder="1" applyAlignment="1">
      <alignment horizontal="center"/>
    </xf>
    <xf numFmtId="0" fontId="6" fillId="0" borderId="15" xfId="0" applyFont="1" applyBorder="1" applyAlignment="1">
      <alignment horizontal="center"/>
    </xf>
    <xf numFmtId="0" fontId="15" fillId="0" borderId="0" xfId="0" applyFont="1" applyAlignment="1">
      <alignment horizontal="left"/>
    </xf>
    <xf numFmtId="0" fontId="25" fillId="0" borderId="0" xfId="0" applyFont="1" applyAlignment="1">
      <alignment horizontal="left" vertical="center"/>
    </xf>
    <xf numFmtId="0" fontId="7" fillId="0" borderId="0" xfId="0" applyFont="1" applyAlignment="1">
      <alignment horizontal="left" vertical="center"/>
    </xf>
    <xf numFmtId="0" fontId="15" fillId="0" borderId="0" xfId="0" applyFont="1" applyAlignment="1">
      <alignment vertical="center"/>
    </xf>
    <xf numFmtId="0" fontId="18" fillId="0" borderId="0" xfId="0" applyFont="1" applyAlignment="1">
      <alignment horizontal="left" vertical="center"/>
    </xf>
    <xf numFmtId="0" fontId="6" fillId="0" borderId="10" xfId="0" applyFont="1" applyBorder="1" applyAlignment="1">
      <alignment horizontal="left"/>
    </xf>
    <xf numFmtId="180" fontId="15" fillId="0" borderId="0" xfId="0" applyNumberFormat="1" applyFont="1" applyAlignment="1">
      <alignment horizontal="left" vertical="center"/>
    </xf>
    <xf numFmtId="0" fontId="6" fillId="4" borderId="19" xfId="0" applyFont="1" applyFill="1" applyBorder="1" applyAlignment="1">
      <alignment horizontal="center" vertical="center" shrinkToFit="1"/>
    </xf>
    <xf numFmtId="0" fontId="6" fillId="4" borderId="20" xfId="0" applyFont="1" applyFill="1" applyBorder="1" applyAlignment="1">
      <alignment horizontal="center" vertical="center" shrinkToFit="1"/>
    </xf>
    <xf numFmtId="0" fontId="6" fillId="0" borderId="22" xfId="0" applyFont="1" applyBorder="1" applyAlignment="1">
      <alignment horizontal="right" vertical="center"/>
    </xf>
    <xf numFmtId="0" fontId="13" fillId="0" borderId="27" xfId="0" applyFont="1" applyBorder="1" applyAlignment="1">
      <alignment horizontal="left" vertical="center"/>
    </xf>
    <xf numFmtId="0" fontId="16" fillId="0" borderId="12" xfId="1" applyNumberFormat="1" applyFont="1" applyFill="1" applyBorder="1" applyAlignment="1" applyProtection="1">
      <alignment horizontal="center" vertical="center"/>
    </xf>
    <xf numFmtId="0" fontId="6" fillId="0" borderId="27" xfId="0" applyFont="1" applyBorder="1" applyAlignment="1">
      <alignment horizontal="left" vertical="center"/>
    </xf>
    <xf numFmtId="0" fontId="6" fillId="0" borderId="21" xfId="0" applyFont="1" applyBorder="1" applyAlignment="1">
      <alignment horizontal="left" vertical="center"/>
    </xf>
    <xf numFmtId="0" fontId="16" fillId="0" borderId="24" xfId="1" applyNumberFormat="1" applyFont="1" applyFill="1" applyBorder="1" applyAlignment="1" applyProtection="1">
      <alignment horizontal="center" vertical="center"/>
    </xf>
    <xf numFmtId="0" fontId="6" fillId="0" borderId="23" xfId="0" applyFont="1" applyBorder="1" applyAlignment="1">
      <alignment horizontal="left" vertical="center"/>
    </xf>
    <xf numFmtId="0" fontId="6" fillId="0" borderId="29" xfId="0" applyFont="1" applyBorder="1" applyAlignment="1">
      <alignment horizontal="left" vertical="center"/>
    </xf>
    <xf numFmtId="0" fontId="16" fillId="0" borderId="30" xfId="1" applyNumberFormat="1" applyFont="1" applyFill="1" applyBorder="1" applyAlignment="1" applyProtection="1">
      <alignment horizontal="center" vertical="center"/>
    </xf>
    <xf numFmtId="0" fontId="6" fillId="0" borderId="31" xfId="0" applyFont="1" applyBorder="1" applyAlignment="1">
      <alignment horizontal="left" vertical="center" shrinkToFit="1"/>
    </xf>
    <xf numFmtId="0" fontId="16" fillId="0" borderId="32" xfId="1" applyNumberFormat="1" applyFont="1" applyFill="1" applyBorder="1" applyAlignment="1" applyProtection="1">
      <alignment horizontal="center" vertical="center"/>
    </xf>
    <xf numFmtId="0" fontId="6" fillId="0" borderId="33" xfId="0" applyFont="1" applyBorder="1" applyAlignment="1">
      <alignment horizontal="left" vertical="center"/>
    </xf>
    <xf numFmtId="0" fontId="16" fillId="0" borderId="34" xfId="1" applyNumberFormat="1" applyFont="1" applyFill="1" applyBorder="1" applyAlignment="1" applyProtection="1">
      <alignment horizontal="center" vertical="center"/>
    </xf>
    <xf numFmtId="0" fontId="6" fillId="0" borderId="35" xfId="0" applyFont="1" applyBorder="1" applyAlignment="1">
      <alignment horizontal="left" vertical="center" shrinkToFit="1"/>
    </xf>
    <xf numFmtId="0" fontId="6" fillId="0" borderId="32" xfId="0" applyFont="1" applyBorder="1" applyAlignment="1">
      <alignment horizontal="center" vertical="center"/>
    </xf>
    <xf numFmtId="38" fontId="16" fillId="0" borderId="36" xfId="1" applyFont="1" applyFill="1" applyBorder="1" applyAlignment="1" applyProtection="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right" vertical="center"/>
    </xf>
    <xf numFmtId="0" fontId="6" fillId="0" borderId="35" xfId="0" applyFont="1" applyBorder="1" applyAlignment="1">
      <alignment horizontal="left" vertical="center"/>
    </xf>
    <xf numFmtId="0" fontId="23" fillId="0" borderId="0" xfId="0" applyFont="1" applyAlignment="1">
      <alignment horizontal="left" vertical="center"/>
    </xf>
    <xf numFmtId="0" fontId="6" fillId="4" borderId="37" xfId="0" applyFont="1" applyFill="1" applyBorder="1" applyAlignment="1">
      <alignment horizontal="center" vertical="center"/>
    </xf>
    <xf numFmtId="0" fontId="6" fillId="0" borderId="38" xfId="0" applyFont="1" applyBorder="1" applyAlignment="1">
      <alignment horizontal="left" vertical="center"/>
    </xf>
    <xf numFmtId="0" fontId="6" fillId="0" borderId="39" xfId="0" applyFont="1" applyBorder="1" applyAlignment="1">
      <alignment horizontal="left" vertical="center"/>
    </xf>
    <xf numFmtId="0" fontId="6" fillId="0" borderId="40" xfId="0" applyFont="1" applyBorder="1" applyAlignment="1">
      <alignment horizontal="left" vertical="center"/>
    </xf>
    <xf numFmtId="0" fontId="22" fillId="0" borderId="0" xfId="0" applyFont="1" applyAlignment="1">
      <alignment vertical="center"/>
    </xf>
    <xf numFmtId="0" fontId="36" fillId="0" borderId="0" xfId="0" applyFont="1" applyAlignment="1">
      <alignment horizontal="left" vertical="center"/>
    </xf>
    <xf numFmtId="0" fontId="16" fillId="0" borderId="41" xfId="0" applyFont="1" applyBorder="1" applyAlignment="1">
      <alignment horizontal="center" vertical="center"/>
    </xf>
    <xf numFmtId="0" fontId="6" fillId="0" borderId="42" xfId="0" applyFont="1" applyBorder="1" applyAlignment="1">
      <alignment horizontal="right" vertical="center"/>
    </xf>
    <xf numFmtId="1" fontId="15" fillId="7" borderId="10" xfId="0" applyNumberFormat="1" applyFont="1" applyFill="1" applyBorder="1" applyAlignment="1" applyProtection="1">
      <alignment horizontal="right"/>
      <protection locked="0"/>
    </xf>
    <xf numFmtId="0" fontId="6" fillId="7" borderId="10" xfId="0" applyFont="1" applyFill="1" applyBorder="1" applyAlignment="1" applyProtection="1">
      <alignment horizontal="center"/>
      <protection locked="0"/>
    </xf>
    <xf numFmtId="0" fontId="6" fillId="7" borderId="15" xfId="0" applyFont="1" applyFill="1" applyBorder="1" applyAlignment="1" applyProtection="1">
      <alignment horizontal="center"/>
      <protection locked="0"/>
    </xf>
    <xf numFmtId="176" fontId="15" fillId="7" borderId="10" xfId="0" applyNumberFormat="1" applyFont="1" applyFill="1" applyBorder="1" applyAlignment="1" applyProtection="1">
      <alignment horizontal="right"/>
      <protection locked="0"/>
    </xf>
    <xf numFmtId="0" fontId="6" fillId="7" borderId="10" xfId="0" applyFont="1" applyFill="1" applyBorder="1" applyAlignment="1" applyProtection="1">
      <alignment horizontal="left"/>
      <protection locked="0"/>
    </xf>
    <xf numFmtId="38" fontId="15" fillId="6" borderId="43" xfId="1" applyFont="1" applyFill="1" applyBorder="1" applyAlignment="1" applyProtection="1">
      <alignment horizontal="right" vertical="center"/>
    </xf>
    <xf numFmtId="38" fontId="15" fillId="6" borderId="43" xfId="1" applyFont="1" applyFill="1" applyBorder="1" applyAlignment="1" applyProtection="1">
      <alignment vertical="center"/>
    </xf>
    <xf numFmtId="38" fontId="15" fillId="6" borderId="44" xfId="1" applyFont="1" applyFill="1" applyBorder="1" applyAlignment="1" applyProtection="1">
      <alignment vertical="center"/>
    </xf>
    <xf numFmtId="38" fontId="15" fillId="6" borderId="45" xfId="1" applyFont="1" applyFill="1" applyBorder="1" applyAlignment="1" applyProtection="1">
      <alignment vertical="center"/>
    </xf>
    <xf numFmtId="38" fontId="15" fillId="7" borderId="46" xfId="1" applyFont="1" applyFill="1" applyBorder="1" applyAlignment="1" applyProtection="1">
      <alignment horizontal="right" vertical="center"/>
      <protection locked="0"/>
    </xf>
    <xf numFmtId="181" fontId="15" fillId="7" borderId="47" xfId="1" applyNumberFormat="1" applyFont="1" applyFill="1" applyBorder="1" applyAlignment="1" applyProtection="1">
      <alignment horizontal="right" vertical="center"/>
      <protection locked="0"/>
    </xf>
    <xf numFmtId="38" fontId="15" fillId="7" borderId="48" xfId="1" applyFont="1" applyFill="1" applyBorder="1" applyAlignment="1" applyProtection="1">
      <alignment horizontal="right" vertical="center"/>
      <protection locked="0"/>
    </xf>
    <xf numFmtId="181" fontId="15" fillId="7" borderId="51" xfId="1" applyNumberFormat="1" applyFont="1" applyFill="1" applyBorder="1" applyAlignment="1" applyProtection="1">
      <alignment vertical="center"/>
      <protection locked="0"/>
    </xf>
    <xf numFmtId="38" fontId="16" fillId="7" borderId="53" xfId="1" applyFont="1" applyFill="1" applyBorder="1" applyAlignment="1" applyProtection="1">
      <alignment horizontal="center" vertical="center"/>
      <protection locked="0"/>
    </xf>
    <xf numFmtId="0" fontId="13" fillId="0" borderId="61" xfId="0" applyFont="1" applyBorder="1" applyAlignment="1">
      <alignment horizontal="left" vertical="center"/>
    </xf>
    <xf numFmtId="0" fontId="7" fillId="4" borderId="59" xfId="0" applyFont="1" applyFill="1" applyBorder="1" applyAlignment="1">
      <alignment horizontal="center" vertical="center"/>
    </xf>
    <xf numFmtId="0" fontId="7" fillId="4" borderId="64" xfId="0" applyFont="1" applyFill="1" applyBorder="1" applyAlignment="1">
      <alignment horizontal="center" vertical="center"/>
    </xf>
    <xf numFmtId="0" fontId="35" fillId="0" borderId="0" xfId="0" applyFont="1" applyAlignment="1">
      <alignment horizontal="right" vertical="center"/>
    </xf>
    <xf numFmtId="0" fontId="35" fillId="0" borderId="0" xfId="0" applyFont="1" applyAlignment="1">
      <alignment vertical="center"/>
    </xf>
    <xf numFmtId="0" fontId="6" fillId="7" borderId="0" xfId="0" applyFont="1" applyFill="1" applyAlignment="1" applyProtection="1">
      <alignment horizontal="center" vertical="center"/>
      <protection locked="0"/>
    </xf>
    <xf numFmtId="0" fontId="6" fillId="0" borderId="0" xfId="0" applyFont="1" applyAlignment="1">
      <alignment horizontal="center" vertical="center"/>
    </xf>
    <xf numFmtId="0" fontId="6" fillId="0" borderId="0" xfId="0" applyFont="1" applyAlignment="1">
      <alignment horizontal="right"/>
    </xf>
    <xf numFmtId="0" fontId="15" fillId="0" borderId="0" xfId="0" applyFont="1"/>
    <xf numFmtId="0" fontId="15" fillId="0" borderId="0" xfId="0" applyFont="1" applyAlignment="1">
      <alignment horizontal="right"/>
    </xf>
    <xf numFmtId="0" fontId="15" fillId="0" borderId="0" xfId="0" applyFont="1" applyAlignment="1">
      <alignment horizontal="center" vertical="center"/>
    </xf>
    <xf numFmtId="0" fontId="13" fillId="0" borderId="0" xfId="0" applyFont="1" applyAlignment="1">
      <alignment vertical="center"/>
    </xf>
    <xf numFmtId="0" fontId="14" fillId="0" borderId="0" xfId="0" applyFont="1" applyAlignment="1">
      <alignment horizontal="left" vertical="center"/>
    </xf>
    <xf numFmtId="0" fontId="15" fillId="0" borderId="0" xfId="0" applyFont="1" applyAlignment="1">
      <alignment horizontal="center"/>
    </xf>
    <xf numFmtId="0" fontId="15" fillId="0" borderId="0" xfId="0" applyFont="1" applyAlignment="1">
      <alignment horizontal="center" vertical="center" shrinkToFit="1"/>
    </xf>
    <xf numFmtId="0" fontId="6" fillId="0" borderId="21" xfId="0" applyFont="1" applyBorder="1" applyAlignment="1">
      <alignment horizontal="left" vertical="center" shrinkToFit="1"/>
    </xf>
    <xf numFmtId="0" fontId="6" fillId="7" borderId="32" xfId="0" applyFont="1" applyFill="1" applyBorder="1" applyAlignment="1" applyProtection="1">
      <alignment horizontal="center" vertical="center" wrapText="1"/>
      <protection locked="0"/>
    </xf>
    <xf numFmtId="0" fontId="6" fillId="0" borderId="36" xfId="0" applyFont="1" applyBorder="1" applyAlignment="1">
      <alignment horizontal="left" vertical="center" wrapText="1"/>
    </xf>
    <xf numFmtId="0" fontId="6" fillId="7" borderId="36" xfId="0" applyFont="1" applyFill="1" applyBorder="1" applyAlignment="1" applyProtection="1">
      <alignment horizontal="center" vertical="center" wrapText="1"/>
      <protection locked="0"/>
    </xf>
    <xf numFmtId="0" fontId="6" fillId="0" borderId="35" xfId="0" applyFont="1" applyBorder="1" applyAlignment="1">
      <alignment horizontal="left" vertical="center" wrapText="1" shrinkToFit="1"/>
    </xf>
    <xf numFmtId="38" fontId="16" fillId="7" borderId="13" xfId="1" applyFont="1" applyFill="1" applyBorder="1" applyAlignment="1" applyProtection="1">
      <alignment horizontal="center" vertical="center"/>
      <protection locked="0"/>
    </xf>
    <xf numFmtId="38" fontId="16" fillId="7" borderId="4" xfId="1" applyFont="1" applyFill="1" applyBorder="1" applyAlignment="1" applyProtection="1">
      <alignment horizontal="center" vertical="center"/>
      <protection locked="0"/>
    </xf>
    <xf numFmtId="0" fontId="13" fillId="4" borderId="13" xfId="0" applyFont="1" applyFill="1" applyBorder="1" applyAlignment="1">
      <alignment horizontal="center" vertical="center"/>
    </xf>
    <xf numFmtId="0" fontId="20" fillId="4" borderId="13" xfId="0" applyFont="1" applyFill="1" applyBorder="1" applyAlignment="1">
      <alignment horizontal="center" vertical="center"/>
    </xf>
    <xf numFmtId="0" fontId="20" fillId="4" borderId="9" xfId="0" applyFont="1" applyFill="1" applyBorder="1" applyAlignment="1">
      <alignment horizontal="center" vertical="center"/>
    </xf>
    <xf numFmtId="0" fontId="13" fillId="4" borderId="4" xfId="0" applyFont="1" applyFill="1" applyBorder="1" applyAlignment="1">
      <alignment horizontal="center" vertical="center" textRotation="255"/>
    </xf>
    <xf numFmtId="38" fontId="16" fillId="7" borderId="25" xfId="1" applyFont="1" applyFill="1" applyBorder="1" applyAlignment="1" applyProtection="1">
      <alignment horizontal="center" vertical="center"/>
      <protection locked="0"/>
    </xf>
    <xf numFmtId="0" fontId="6" fillId="0" borderId="104" xfId="0" applyFont="1" applyBorder="1" applyAlignment="1">
      <alignment horizontal="right" vertical="center"/>
    </xf>
    <xf numFmtId="0" fontId="13" fillId="4" borderId="105" xfId="0" applyFont="1" applyFill="1" applyBorder="1" applyAlignment="1">
      <alignment horizontal="center" vertical="center"/>
    </xf>
    <xf numFmtId="38" fontId="16" fillId="7" borderId="105" xfId="1" applyFont="1" applyFill="1" applyBorder="1" applyAlignment="1" applyProtection="1">
      <alignment horizontal="center" vertical="center"/>
      <protection locked="0"/>
    </xf>
    <xf numFmtId="0" fontId="6" fillId="0" borderId="106" xfId="0" applyFont="1" applyBorder="1" applyAlignment="1">
      <alignment horizontal="right" vertical="center"/>
    </xf>
    <xf numFmtId="0" fontId="6" fillId="0" borderId="107" xfId="0" applyFont="1" applyBorder="1" applyAlignment="1">
      <alignment horizontal="right" vertical="center"/>
    </xf>
    <xf numFmtId="38" fontId="16" fillId="7" borderId="107" xfId="1" applyFont="1" applyFill="1" applyBorder="1" applyAlignment="1" applyProtection="1">
      <alignment horizontal="center" vertical="center"/>
      <protection locked="0"/>
    </xf>
    <xf numFmtId="0" fontId="6" fillId="0" borderId="108" xfId="0" applyFont="1" applyBorder="1" applyAlignment="1">
      <alignment horizontal="right" vertical="center"/>
    </xf>
    <xf numFmtId="0" fontId="14" fillId="0" borderId="0" xfId="0" applyFont="1" applyAlignment="1">
      <alignment vertical="center"/>
    </xf>
    <xf numFmtId="38" fontId="16" fillId="7" borderId="7" xfId="1" applyFont="1" applyFill="1" applyBorder="1" applyAlignment="1" applyProtection="1">
      <alignment horizontal="center" vertical="center"/>
      <protection locked="0"/>
    </xf>
    <xf numFmtId="0" fontId="6" fillId="0" borderId="17" xfId="0" applyFont="1" applyBorder="1" applyAlignment="1">
      <alignment horizontal="right" vertical="center"/>
    </xf>
    <xf numFmtId="0" fontId="43" fillId="0" borderId="0" xfId="0" applyFont="1" applyAlignment="1">
      <alignment horizontal="left" vertical="center"/>
    </xf>
    <xf numFmtId="178" fontId="13" fillId="0" borderId="13" xfId="0" applyNumberFormat="1" applyFont="1" applyBorder="1" applyAlignment="1">
      <alignment horizontal="center" vertical="center"/>
    </xf>
    <xf numFmtId="179" fontId="13" fillId="0" borderId="4" xfId="0" applyNumberFormat="1" applyFont="1" applyBorder="1" applyAlignment="1">
      <alignment horizontal="center" vertical="center" wrapText="1"/>
    </xf>
    <xf numFmtId="178" fontId="13" fillId="0" borderId="59" xfId="0" applyNumberFormat="1" applyFont="1" applyBorder="1" applyAlignment="1">
      <alignment horizontal="center" vertical="center"/>
    </xf>
    <xf numFmtId="0" fontId="13" fillId="4" borderId="26" xfId="0" applyFont="1" applyFill="1" applyBorder="1" applyAlignment="1">
      <alignment vertical="center" textRotation="255"/>
    </xf>
    <xf numFmtId="0" fontId="13" fillId="4" borderId="1" xfId="0" applyFont="1" applyFill="1" applyBorder="1" applyAlignment="1">
      <alignment vertical="center" textRotation="255"/>
    </xf>
    <xf numFmtId="0" fontId="13" fillId="0" borderId="8" xfId="0" applyFont="1" applyBorder="1" applyAlignment="1">
      <alignment vertical="center"/>
    </xf>
    <xf numFmtId="0" fontId="6" fillId="4" borderId="63" xfId="0" applyFont="1" applyFill="1" applyBorder="1" applyAlignment="1">
      <alignment horizontal="center" vertical="center"/>
    </xf>
    <xf numFmtId="0" fontId="13" fillId="0" borderId="111" xfId="0" applyFont="1" applyBorder="1" applyAlignment="1">
      <alignment horizontal="left" vertical="center"/>
    </xf>
    <xf numFmtId="38" fontId="13" fillId="0" borderId="110" xfId="0" applyNumberFormat="1" applyFont="1" applyBorder="1" applyAlignment="1">
      <alignment horizontal="right" vertical="center"/>
    </xf>
    <xf numFmtId="0" fontId="43" fillId="0" borderId="0" xfId="0" applyFont="1" applyAlignment="1">
      <alignment vertical="center"/>
    </xf>
    <xf numFmtId="0" fontId="13" fillId="4" borderId="5" xfId="0" applyFont="1" applyFill="1" applyBorder="1" applyAlignment="1">
      <alignment horizontal="center" vertical="center"/>
    </xf>
    <xf numFmtId="0" fontId="6" fillId="0" borderId="15" xfId="0" applyFont="1" applyBorder="1" applyAlignment="1">
      <alignment horizontal="left" vertical="center" shrinkToFit="1"/>
    </xf>
    <xf numFmtId="0" fontId="46" fillId="0" borderId="0" xfId="0" applyFont="1" applyAlignment="1">
      <alignment horizontal="left" vertical="center"/>
    </xf>
    <xf numFmtId="0" fontId="47" fillId="0" borderId="0" xfId="0" applyFont="1" applyAlignment="1">
      <alignment horizontal="right" vertical="center"/>
    </xf>
    <xf numFmtId="38" fontId="13" fillId="0" borderId="12" xfId="1" applyFont="1" applyBorder="1" applyAlignment="1" applyProtection="1">
      <alignment horizontal="right" vertical="center"/>
    </xf>
    <xf numFmtId="1" fontId="6" fillId="0" borderId="0" xfId="0" applyNumberFormat="1" applyFont="1" applyAlignment="1">
      <alignment horizontal="left" vertical="center"/>
    </xf>
    <xf numFmtId="0" fontId="13" fillId="0" borderId="8" xfId="0" applyFont="1" applyBorder="1" applyAlignment="1">
      <alignment horizontal="right" vertical="center"/>
    </xf>
    <xf numFmtId="0" fontId="13" fillId="7" borderId="8" xfId="0" applyFont="1" applyFill="1" applyBorder="1" applyAlignment="1" applyProtection="1">
      <alignment horizontal="center" vertical="center"/>
      <protection locked="0"/>
    </xf>
    <xf numFmtId="179" fontId="13" fillId="0" borderId="4" xfId="0" applyNumberFormat="1" applyFont="1" applyBorder="1" applyAlignment="1">
      <alignment horizontal="center" vertical="center"/>
    </xf>
    <xf numFmtId="0" fontId="13" fillId="0" borderId="18" xfId="0" applyFont="1" applyBorder="1" applyAlignment="1">
      <alignment horizontal="left" vertical="center"/>
    </xf>
    <xf numFmtId="0" fontId="13" fillId="0" borderId="0" xfId="0" applyFont="1" applyAlignment="1">
      <alignment horizontal="center" vertical="center"/>
    </xf>
    <xf numFmtId="179" fontId="13" fillId="0" borderId="55" xfId="0" applyNumberFormat="1" applyFont="1" applyBorder="1" applyAlignment="1">
      <alignment horizontal="center" vertical="center"/>
    </xf>
    <xf numFmtId="0" fontId="13" fillId="0" borderId="56" xfId="0" applyFont="1" applyBorder="1" applyAlignment="1">
      <alignment horizontal="left" vertical="center"/>
    </xf>
    <xf numFmtId="0" fontId="13" fillId="0" borderId="57" xfId="0" applyFont="1" applyBorder="1" applyAlignment="1">
      <alignment vertical="center"/>
    </xf>
    <xf numFmtId="0" fontId="13" fillId="0" borderId="57" xfId="0" applyFont="1" applyBorder="1" applyAlignment="1">
      <alignment horizontal="center" vertical="center"/>
    </xf>
    <xf numFmtId="179" fontId="13" fillId="0" borderId="2" xfId="0" applyNumberFormat="1" applyFont="1" applyBorder="1" applyAlignment="1">
      <alignment horizontal="center" vertical="center"/>
    </xf>
    <xf numFmtId="0" fontId="13" fillId="0" borderId="17" xfId="0" applyFont="1" applyBorder="1" applyAlignment="1">
      <alignment horizontal="left" vertical="center"/>
    </xf>
    <xf numFmtId="0" fontId="13" fillId="0" borderId="10" xfId="0" applyFont="1" applyBorder="1" applyAlignment="1">
      <alignment vertical="center"/>
    </xf>
    <xf numFmtId="0" fontId="13" fillId="0" borderId="10" xfId="0" applyFont="1" applyBorder="1" applyAlignment="1">
      <alignment horizontal="center" vertical="center"/>
    </xf>
    <xf numFmtId="38" fontId="13" fillId="0" borderId="60" xfId="1" applyFont="1" applyBorder="1" applyAlignment="1" applyProtection="1">
      <alignment horizontal="right" vertical="center"/>
    </xf>
    <xf numFmtId="178" fontId="13" fillId="0" borderId="55" xfId="0" applyNumberFormat="1" applyFont="1" applyBorder="1" applyAlignment="1">
      <alignment horizontal="center" vertical="center"/>
    </xf>
    <xf numFmtId="0" fontId="13" fillId="0" borderId="56" xfId="0" applyFont="1" applyBorder="1" applyAlignment="1">
      <alignment horizontal="center" vertical="center"/>
    </xf>
    <xf numFmtId="0" fontId="13" fillId="0" borderId="58" xfId="0" applyFont="1" applyBorder="1" applyAlignment="1">
      <alignment horizontal="center" vertical="center"/>
    </xf>
    <xf numFmtId="178" fontId="13" fillId="0" borderId="2" xfId="0" applyNumberFormat="1" applyFont="1" applyBorder="1" applyAlignment="1">
      <alignment horizontal="center" vertical="center"/>
    </xf>
    <xf numFmtId="0" fontId="6" fillId="4" borderId="59" xfId="0" applyFont="1" applyFill="1" applyBorder="1" applyAlignment="1">
      <alignment horizontal="center" vertical="center"/>
    </xf>
    <xf numFmtId="38" fontId="13" fillId="0" borderId="56" xfId="1" applyFont="1" applyBorder="1" applyAlignment="1" applyProtection="1">
      <alignment horizontal="right" vertical="center"/>
    </xf>
    <xf numFmtId="0" fontId="10" fillId="0" borderId="0" xfId="0" applyFont="1"/>
    <xf numFmtId="0" fontId="13" fillId="4" borderId="49" xfId="0" applyFont="1" applyFill="1" applyBorder="1" applyAlignment="1">
      <alignment horizontal="center" vertical="center"/>
    </xf>
    <xf numFmtId="183" fontId="13" fillId="0" borderId="112" xfId="0" applyNumberFormat="1" applyFont="1" applyBorder="1" applyAlignment="1">
      <alignment horizontal="right" vertical="center" indent="1"/>
    </xf>
    <xf numFmtId="38" fontId="16" fillId="0" borderId="24" xfId="1" applyFont="1" applyFill="1" applyBorder="1" applyAlignment="1" applyProtection="1">
      <alignment horizontal="center" vertical="center"/>
    </xf>
    <xf numFmtId="0" fontId="48" fillId="0" borderId="0" xfId="0" applyFont="1" applyAlignment="1">
      <alignment horizontal="right" vertical="center"/>
    </xf>
    <xf numFmtId="0" fontId="49" fillId="0" borderId="0" xfId="0" applyFont="1" applyAlignment="1">
      <alignment horizontal="right" vertical="center"/>
    </xf>
    <xf numFmtId="0" fontId="44" fillId="0" borderId="0" xfId="0" applyFont="1" applyAlignment="1">
      <alignment horizontal="left" vertical="center"/>
    </xf>
    <xf numFmtId="0" fontId="10" fillId="0" borderId="10" xfId="0" applyFont="1" applyBorder="1"/>
    <xf numFmtId="0" fontId="25" fillId="0" borderId="0" xfId="0" applyFont="1" applyAlignment="1">
      <alignment horizontal="center" vertical="center"/>
    </xf>
    <xf numFmtId="178" fontId="13" fillId="0" borderId="119" xfId="0" applyNumberFormat="1" applyFont="1" applyBorder="1" applyAlignment="1">
      <alignment horizontal="center" vertical="center"/>
    </xf>
    <xf numFmtId="0" fontId="13" fillId="4" borderId="13" xfId="0" applyFont="1" applyFill="1" applyBorder="1" applyAlignment="1">
      <alignment horizontal="left" vertical="center" shrinkToFit="1"/>
    </xf>
    <xf numFmtId="0" fontId="20" fillId="4" borderId="8" xfId="0" applyFont="1" applyFill="1" applyBorder="1" applyAlignment="1">
      <alignment horizontal="center" vertical="center"/>
    </xf>
    <xf numFmtId="0" fontId="13" fillId="0" borderId="0" xfId="0" applyFont="1" applyAlignment="1">
      <alignment horizontal="left" vertical="center" wrapText="1"/>
    </xf>
    <xf numFmtId="0" fontId="20" fillId="4" borderId="4" xfId="0" applyFont="1" applyFill="1" applyBorder="1" applyAlignment="1">
      <alignment horizontal="center" vertical="center"/>
    </xf>
    <xf numFmtId="0" fontId="20" fillId="4" borderId="2" xfId="0" applyFont="1" applyFill="1" applyBorder="1" applyAlignment="1">
      <alignment horizontal="center" vertical="center"/>
    </xf>
    <xf numFmtId="0" fontId="20" fillId="4" borderId="3" xfId="0" applyFont="1" applyFill="1" applyBorder="1" applyAlignment="1">
      <alignment horizontal="center" vertical="center"/>
    </xf>
    <xf numFmtId="0" fontId="13" fillId="4" borderId="25" xfId="0" applyFont="1" applyFill="1" applyBorder="1" applyAlignment="1">
      <alignment horizontal="center" vertical="center"/>
    </xf>
    <xf numFmtId="0" fontId="13" fillId="4" borderId="4" xfId="0" applyFont="1" applyFill="1" applyBorder="1" applyAlignment="1">
      <alignment horizontal="center" vertical="center"/>
    </xf>
    <xf numFmtId="0" fontId="17" fillId="0" borderId="0" xfId="0" applyFont="1" applyAlignment="1">
      <alignment horizontal="center" vertical="center"/>
    </xf>
    <xf numFmtId="38" fontId="16" fillId="0" borderId="0" xfId="0" applyNumberFormat="1" applyFont="1" applyAlignment="1">
      <alignment horizontal="center" vertical="center"/>
    </xf>
    <xf numFmtId="0" fontId="13" fillId="4" borderId="8" xfId="0" applyFont="1" applyFill="1" applyBorder="1" applyAlignment="1">
      <alignment horizontal="center" vertical="center"/>
    </xf>
    <xf numFmtId="0" fontId="53" fillId="0" borderId="0" xfId="0" applyFont="1"/>
    <xf numFmtId="38" fontId="16" fillId="8" borderId="25" xfId="1" applyFont="1" applyFill="1" applyBorder="1" applyAlignment="1" applyProtection="1">
      <alignment horizontal="center" vertical="center"/>
      <protection locked="0"/>
    </xf>
    <xf numFmtId="0" fontId="45" fillId="0" borderId="0" xfId="0" applyFont="1" applyAlignment="1">
      <alignment horizontal="center" vertical="center"/>
    </xf>
    <xf numFmtId="38" fontId="16" fillId="0" borderId="124" xfId="1" applyFont="1" applyFill="1" applyBorder="1" applyAlignment="1" applyProtection="1">
      <alignment horizontal="center" vertical="center"/>
    </xf>
    <xf numFmtId="0" fontId="6" fillId="0" borderId="125" xfId="0" applyFont="1" applyBorder="1" applyAlignment="1">
      <alignment horizontal="right" vertical="center"/>
    </xf>
    <xf numFmtId="0" fontId="41" fillId="0" borderId="18" xfId="0" applyFont="1" applyBorder="1" applyAlignment="1">
      <alignment horizontal="left" vertical="center"/>
    </xf>
    <xf numFmtId="38" fontId="16" fillId="0" borderId="126" xfId="1" applyFont="1" applyFill="1" applyBorder="1" applyAlignment="1" applyProtection="1">
      <alignment horizontal="center" vertical="center"/>
    </xf>
    <xf numFmtId="0" fontId="6" fillId="0" borderId="126" xfId="0" applyFont="1" applyBorder="1" applyAlignment="1">
      <alignment horizontal="right" vertical="center"/>
    </xf>
    <xf numFmtId="38" fontId="16" fillId="0" borderId="8" xfId="1" applyFont="1" applyFill="1" applyBorder="1" applyAlignment="1" applyProtection="1">
      <alignment horizontal="center" vertical="center"/>
    </xf>
    <xf numFmtId="0" fontId="6" fillId="0" borderId="10" xfId="0" applyFont="1" applyBorder="1" applyAlignment="1">
      <alignment horizontal="right" vertical="center"/>
    </xf>
    <xf numFmtId="0" fontId="6" fillId="0" borderId="127" xfId="0" applyFont="1" applyBorder="1" applyAlignment="1">
      <alignment horizontal="right" vertical="center"/>
    </xf>
    <xf numFmtId="0" fontId="15" fillId="0" borderId="126" xfId="0" applyFont="1" applyBorder="1" applyAlignment="1">
      <alignment horizontal="left" vertical="center"/>
    </xf>
    <xf numFmtId="182" fontId="16" fillId="0" borderId="126" xfId="1" applyNumberFormat="1" applyFont="1" applyFill="1" applyBorder="1" applyAlignment="1" applyProtection="1">
      <alignment horizontal="center" vertical="center"/>
    </xf>
    <xf numFmtId="0" fontId="6" fillId="0" borderId="128" xfId="0" applyFont="1" applyBorder="1" applyAlignment="1">
      <alignment horizontal="right" vertical="center"/>
    </xf>
    <xf numFmtId="0" fontId="6" fillId="0" borderId="129" xfId="0" applyFont="1" applyBorder="1" applyAlignment="1">
      <alignment horizontal="right" vertical="center"/>
    </xf>
    <xf numFmtId="38" fontId="16" fillId="0" borderId="130" xfId="1" applyFont="1" applyFill="1" applyBorder="1" applyAlignment="1" applyProtection="1">
      <alignment horizontal="center" vertical="center"/>
    </xf>
    <xf numFmtId="0" fontId="6" fillId="0" borderId="131" xfId="0" applyFont="1" applyBorder="1" applyAlignment="1">
      <alignment horizontal="right" vertical="center"/>
    </xf>
    <xf numFmtId="0" fontId="15" fillId="0" borderId="132" xfId="0" applyFont="1" applyBorder="1" applyAlignment="1">
      <alignment horizontal="left" vertical="center"/>
    </xf>
    <xf numFmtId="0" fontId="15" fillId="0" borderId="6" xfId="0" applyFont="1" applyBorder="1" applyAlignment="1">
      <alignment horizontal="left" vertical="center"/>
    </xf>
    <xf numFmtId="0" fontId="20" fillId="4" borderId="6" xfId="0" applyFont="1" applyFill="1" applyBorder="1" applyAlignment="1">
      <alignment vertical="center"/>
    </xf>
    <xf numFmtId="0" fontId="15" fillId="4" borderId="6" xfId="0" applyFont="1" applyFill="1" applyBorder="1" applyAlignment="1">
      <alignment vertical="center"/>
    </xf>
    <xf numFmtId="0" fontId="10" fillId="0" borderId="0" xfId="0" applyFont="1" applyAlignment="1">
      <alignment horizontal="left" vertical="center"/>
    </xf>
    <xf numFmtId="0" fontId="61" fillId="0" borderId="0" xfId="0" applyFont="1" applyAlignment="1">
      <alignment horizontal="left" vertical="center"/>
    </xf>
    <xf numFmtId="184" fontId="59" fillId="8" borderId="6" xfId="0" applyNumberFormat="1" applyFont="1" applyFill="1" applyBorder="1" applyAlignment="1" applyProtection="1">
      <alignment horizontal="right" vertical="center"/>
      <protection locked="0"/>
    </xf>
    <xf numFmtId="1" fontId="15" fillId="0" borderId="0" xfId="0" applyNumberFormat="1" applyFont="1" applyAlignment="1">
      <alignment horizontal="left" vertical="center"/>
    </xf>
    <xf numFmtId="0" fontId="6" fillId="0" borderId="2" xfId="0" applyFont="1" applyBorder="1" applyAlignment="1">
      <alignment horizontal="center" vertical="center"/>
    </xf>
    <xf numFmtId="0" fontId="13" fillId="0" borderId="6" xfId="0" applyFont="1" applyBorder="1" applyAlignment="1">
      <alignment horizontal="left" vertical="center" shrinkToFit="1"/>
    </xf>
    <xf numFmtId="179" fontId="13" fillId="0" borderId="2" xfId="0" applyNumberFormat="1" applyFont="1" applyBorder="1" applyAlignment="1">
      <alignment horizontal="center" vertical="center" wrapText="1"/>
    </xf>
    <xf numFmtId="0" fontId="13" fillId="0" borderId="18" xfId="0" applyFont="1" applyBorder="1" applyAlignment="1">
      <alignment horizontal="center" vertical="center" shrinkToFit="1"/>
    </xf>
    <xf numFmtId="0" fontId="6" fillId="0" borderId="93" xfId="0" applyFont="1" applyBorder="1" applyAlignment="1">
      <alignment horizontal="center" vertical="center"/>
    </xf>
    <xf numFmtId="38" fontId="20" fillId="0" borderId="47" xfId="1" applyFont="1" applyBorder="1" applyAlignment="1" applyProtection="1">
      <alignment horizontal="right" vertical="center"/>
    </xf>
    <xf numFmtId="0" fontId="25" fillId="0" borderId="93" xfId="0" applyFont="1" applyBorder="1" applyAlignment="1">
      <alignment horizontal="left" vertical="center"/>
    </xf>
    <xf numFmtId="38" fontId="15" fillId="7" borderId="77" xfId="1" applyFont="1" applyFill="1" applyBorder="1" applyAlignment="1" applyProtection="1">
      <alignment horizontal="right" vertical="center"/>
      <protection locked="0"/>
    </xf>
    <xf numFmtId="0" fontId="25" fillId="0" borderId="92" xfId="0" applyFont="1" applyBorder="1" applyAlignment="1">
      <alignment horizontal="left" vertical="center"/>
    </xf>
    <xf numFmtId="0" fontId="6" fillId="0" borderId="0" xfId="0" applyFont="1" applyAlignment="1" applyProtection="1">
      <alignment horizontal="left" vertical="center"/>
      <protection locked="0"/>
    </xf>
    <xf numFmtId="0" fontId="13" fillId="0" borderId="0" xfId="0" applyFont="1" applyAlignment="1">
      <alignment horizontal="left" vertical="center"/>
    </xf>
    <xf numFmtId="0" fontId="61" fillId="9" borderId="6" xfId="0" applyFont="1" applyFill="1" applyBorder="1" applyAlignment="1">
      <alignment horizontal="center" vertical="center" shrinkToFit="1"/>
    </xf>
    <xf numFmtId="0" fontId="46" fillId="0" borderId="0" xfId="0" applyFont="1" applyAlignment="1">
      <alignment horizontal="center" vertical="center"/>
    </xf>
    <xf numFmtId="0" fontId="13" fillId="0" borderId="10" xfId="0" applyFont="1" applyBorder="1" applyAlignment="1">
      <alignment horizontal="center" vertical="center" shrinkToFit="1"/>
    </xf>
    <xf numFmtId="187" fontId="13" fillId="0" borderId="0" xfId="0" applyNumberFormat="1" applyFont="1" applyAlignment="1">
      <alignment horizontal="left" vertical="center" shrinkToFit="1"/>
    </xf>
    <xf numFmtId="188" fontId="13" fillId="0" borderId="0" xfId="0" applyNumberFormat="1" applyFont="1" applyAlignment="1">
      <alignment horizontal="left" vertical="center" shrinkToFit="1"/>
    </xf>
    <xf numFmtId="189" fontId="64" fillId="9" borderId="138" xfId="0" applyNumberFormat="1" applyFont="1" applyFill="1" applyBorder="1" applyAlignment="1">
      <alignment horizontal="center" vertical="center"/>
    </xf>
    <xf numFmtId="189" fontId="64" fillId="9" borderId="139" xfId="0" applyNumberFormat="1" applyFont="1" applyFill="1" applyBorder="1" applyAlignment="1">
      <alignment horizontal="center" vertical="center"/>
    </xf>
    <xf numFmtId="185" fontId="13" fillId="8" borderId="137" xfId="0" applyNumberFormat="1" applyFont="1" applyFill="1" applyBorder="1" applyAlignment="1" applyProtection="1">
      <alignment horizontal="center" vertical="center" shrinkToFit="1"/>
      <protection locked="0"/>
    </xf>
    <xf numFmtId="185" fontId="13" fillId="8" borderId="140" xfId="0" applyNumberFormat="1" applyFont="1" applyFill="1" applyBorder="1" applyAlignment="1" applyProtection="1">
      <alignment horizontal="center" vertical="center" shrinkToFit="1"/>
      <protection locked="0"/>
    </xf>
    <xf numFmtId="186" fontId="64" fillId="0" borderId="0" xfId="0" applyNumberFormat="1" applyFont="1" applyAlignment="1">
      <alignment horizontal="center" vertical="center" shrinkToFit="1"/>
    </xf>
    <xf numFmtId="186" fontId="15" fillId="0" borderId="0" xfId="0" applyNumberFormat="1" applyFont="1" applyAlignment="1">
      <alignment horizontal="center" vertical="center"/>
    </xf>
    <xf numFmtId="0" fontId="25" fillId="9" borderId="6" xfId="0" applyFont="1" applyFill="1" applyBorder="1" applyAlignment="1">
      <alignment horizontal="center" vertical="center" wrapText="1"/>
    </xf>
    <xf numFmtId="186" fontId="15" fillId="0" borderId="6" xfId="0" applyNumberFormat="1" applyFont="1" applyBorder="1" applyAlignment="1">
      <alignment horizontal="center" vertical="center"/>
    </xf>
    <xf numFmtId="0" fontId="64" fillId="0" borderId="0" xfId="0" applyFont="1" applyAlignment="1">
      <alignment horizontal="center" vertical="center"/>
    </xf>
    <xf numFmtId="190" fontId="64" fillId="10" borderId="0" xfId="0" applyNumberFormat="1" applyFont="1" applyFill="1" applyAlignment="1">
      <alignment horizontal="center" vertical="center"/>
    </xf>
    <xf numFmtId="189" fontId="64" fillId="10" borderId="0" xfId="0" applyNumberFormat="1" applyFont="1" applyFill="1" applyAlignment="1">
      <alignment horizontal="center" vertical="center"/>
    </xf>
    <xf numFmtId="0" fontId="64" fillId="10" borderId="0" xfId="0" applyFont="1" applyFill="1" applyAlignment="1">
      <alignment horizontal="center" vertical="center"/>
    </xf>
    <xf numFmtId="0" fontId="13" fillId="4" borderId="2" xfId="0" applyFont="1" applyFill="1" applyBorder="1" applyAlignment="1">
      <alignment horizontal="center" vertical="center"/>
    </xf>
    <xf numFmtId="38" fontId="13" fillId="0" borderId="7" xfId="1" applyFont="1" applyBorder="1" applyAlignment="1" applyProtection="1">
      <alignment horizontal="right" vertical="center"/>
    </xf>
    <xf numFmtId="38" fontId="13" fillId="0" borderId="18" xfId="1" applyFont="1" applyBorder="1" applyAlignment="1" applyProtection="1">
      <alignment horizontal="right" vertical="center"/>
    </xf>
    <xf numFmtId="0" fontId="13" fillId="0" borderId="58" xfId="0" applyFont="1" applyBorder="1" applyAlignment="1">
      <alignment horizontal="left" vertical="center"/>
    </xf>
    <xf numFmtId="0" fontId="13" fillId="0" borderId="1" xfId="0" applyFont="1" applyBorder="1" applyAlignment="1">
      <alignment horizontal="left" vertical="center"/>
    </xf>
    <xf numFmtId="0" fontId="7" fillId="4" borderId="2" xfId="0" applyFont="1" applyFill="1" applyBorder="1" applyAlignment="1">
      <alignment horizontal="center" vertical="center"/>
    </xf>
    <xf numFmtId="38" fontId="13" fillId="0" borderId="7" xfId="1" applyFont="1" applyFill="1" applyBorder="1" applyAlignment="1" applyProtection="1">
      <alignment horizontal="right" vertical="center" wrapText="1"/>
    </xf>
    <xf numFmtId="0" fontId="13" fillId="0" borderId="9" xfId="0" applyFont="1" applyBorder="1" applyAlignment="1">
      <alignment horizontal="left" vertical="center"/>
    </xf>
    <xf numFmtId="0" fontId="13" fillId="0" borderId="26" xfId="0" applyFont="1" applyBorder="1" applyAlignment="1">
      <alignment horizontal="left" vertical="center"/>
    </xf>
    <xf numFmtId="0" fontId="7" fillId="4" borderId="6" xfId="0" applyFont="1" applyFill="1" applyBorder="1" applyAlignment="1">
      <alignment horizontal="center" vertical="center"/>
    </xf>
    <xf numFmtId="0" fontId="7" fillId="4" borderId="13" xfId="0" applyFont="1" applyFill="1" applyBorder="1" applyAlignment="1">
      <alignment horizontal="center" vertical="center"/>
    </xf>
    <xf numFmtId="0" fontId="13" fillId="0" borderId="17" xfId="0" applyFont="1" applyBorder="1" applyAlignment="1">
      <alignment horizontal="center" vertical="center"/>
    </xf>
    <xf numFmtId="0" fontId="13" fillId="0" borderId="1" xfId="0" applyFont="1" applyBorder="1" applyAlignment="1">
      <alignment horizontal="center" vertical="center"/>
    </xf>
    <xf numFmtId="0" fontId="13" fillId="4" borderId="4" xfId="0" applyFont="1" applyFill="1" applyBorder="1" applyAlignment="1">
      <alignment horizontal="left" vertical="center" wrapText="1"/>
    </xf>
    <xf numFmtId="0" fontId="13" fillId="4" borderId="13" xfId="0" applyFont="1" applyFill="1" applyBorder="1" applyAlignment="1">
      <alignment horizontal="left" vertical="center" wrapText="1"/>
    </xf>
    <xf numFmtId="0" fontId="13" fillId="4" borderId="0" xfId="0" applyFont="1" applyFill="1" applyAlignment="1">
      <alignment vertical="center"/>
    </xf>
    <xf numFmtId="183" fontId="13" fillId="0" borderId="0" xfId="0" applyNumberFormat="1" applyFont="1" applyAlignment="1">
      <alignment vertical="center"/>
    </xf>
    <xf numFmtId="183" fontId="35" fillId="0" borderId="0" xfId="0" applyNumberFormat="1" applyFont="1" applyAlignment="1">
      <alignment vertical="center"/>
    </xf>
    <xf numFmtId="0" fontId="13" fillId="0" borderId="0" xfId="0" applyFont="1" applyAlignment="1">
      <alignment vertical="center" wrapText="1"/>
    </xf>
    <xf numFmtId="0" fontId="13" fillId="0" borderId="0" xfId="0" applyFont="1" applyAlignment="1">
      <alignment horizontal="center" vertical="center" wrapText="1"/>
    </xf>
    <xf numFmtId="185" fontId="13" fillId="0" borderId="27" xfId="0" applyNumberFormat="1" applyFont="1" applyBorder="1" applyAlignment="1">
      <alignment vertical="center" wrapText="1"/>
    </xf>
    <xf numFmtId="0" fontId="6" fillId="11" borderId="6" xfId="0" applyFont="1" applyFill="1" applyBorder="1" applyAlignment="1">
      <alignment horizontal="center" vertical="center"/>
    </xf>
    <xf numFmtId="0" fontId="7" fillId="11" borderId="6" xfId="0" applyFont="1" applyFill="1" applyBorder="1" applyAlignment="1">
      <alignment horizontal="center" vertical="center"/>
    </xf>
    <xf numFmtId="0" fontId="6" fillId="11" borderId="6" xfId="0" applyFont="1" applyFill="1" applyBorder="1" applyAlignment="1">
      <alignment horizontal="left" vertical="center"/>
    </xf>
    <xf numFmtId="0" fontId="61" fillId="0" borderId="27" xfId="0" applyFont="1" applyBorder="1" applyAlignment="1">
      <alignment horizontal="center" vertical="center"/>
    </xf>
    <xf numFmtId="0" fontId="25" fillId="0" borderId="79" xfId="0" applyFont="1" applyBorder="1" applyAlignment="1">
      <alignment horizontal="left" vertical="center"/>
    </xf>
    <xf numFmtId="0" fontId="13" fillId="10" borderId="0" xfId="0" applyFont="1" applyFill="1" applyAlignment="1">
      <alignment vertical="center"/>
    </xf>
    <xf numFmtId="0" fontId="15" fillId="7" borderId="10" xfId="0" applyFont="1" applyFill="1" applyBorder="1" applyAlignment="1" applyProtection="1">
      <alignment horizontal="center"/>
      <protection locked="0"/>
    </xf>
    <xf numFmtId="0" fontId="6" fillId="7" borderId="8" xfId="0" applyFont="1" applyFill="1" applyBorder="1" applyAlignment="1" applyProtection="1">
      <alignment horizontal="center" vertical="center" wrapText="1"/>
      <protection locked="0"/>
    </xf>
    <xf numFmtId="38" fontId="15" fillId="7" borderId="47" xfId="1" applyFont="1" applyFill="1" applyBorder="1" applyAlignment="1" applyProtection="1">
      <alignment horizontal="right" vertical="center"/>
      <protection locked="0"/>
    </xf>
    <xf numFmtId="0" fontId="6" fillId="8" borderId="0" xfId="0" applyFont="1" applyFill="1" applyAlignment="1" applyProtection="1">
      <alignment horizontal="center" vertical="center"/>
      <protection locked="0"/>
    </xf>
    <xf numFmtId="0" fontId="6" fillId="10" borderId="21" xfId="0" applyFont="1" applyFill="1" applyBorder="1" applyAlignment="1">
      <alignment horizontal="center" vertical="center"/>
    </xf>
    <xf numFmtId="0" fontId="6" fillId="10" borderId="35" xfId="0" applyFont="1" applyFill="1" applyBorder="1" applyAlignment="1">
      <alignment horizontal="center" vertical="center"/>
    </xf>
    <xf numFmtId="0" fontId="6" fillId="0" borderId="6" xfId="0" applyFont="1" applyBorder="1" applyAlignment="1">
      <alignment horizontal="left" vertical="center" shrinkToFit="1"/>
    </xf>
    <xf numFmtId="0" fontId="13" fillId="8" borderId="10" xfId="0" applyFont="1" applyFill="1" applyBorder="1" applyAlignment="1" applyProtection="1">
      <alignment horizontal="center" vertical="center" wrapText="1"/>
      <protection locked="0"/>
    </xf>
    <xf numFmtId="190" fontId="64" fillId="8" borderId="137" xfId="0" applyNumberFormat="1" applyFont="1" applyFill="1" applyBorder="1" applyAlignment="1" applyProtection="1">
      <alignment horizontal="center" vertical="center"/>
      <protection locked="0"/>
    </xf>
    <xf numFmtId="190" fontId="64" fillId="8" borderId="138" xfId="0" applyNumberFormat="1" applyFont="1" applyFill="1" applyBorder="1" applyAlignment="1" applyProtection="1">
      <alignment horizontal="center" vertical="center"/>
      <protection locked="0"/>
    </xf>
    <xf numFmtId="0" fontId="64" fillId="8" borderId="6" xfId="0" applyFont="1" applyFill="1" applyBorder="1" applyAlignment="1" applyProtection="1">
      <alignment horizontal="center" vertical="center"/>
      <protection locked="0"/>
    </xf>
    <xf numFmtId="185" fontId="13" fillId="8" borderId="138" xfId="0" applyNumberFormat="1" applyFont="1" applyFill="1" applyBorder="1" applyAlignment="1" applyProtection="1">
      <alignment horizontal="center" vertical="center" shrinkToFit="1"/>
      <protection locked="0"/>
    </xf>
    <xf numFmtId="185" fontId="13" fillId="8" borderId="139" xfId="0" applyNumberFormat="1" applyFont="1" applyFill="1" applyBorder="1" applyAlignment="1" applyProtection="1">
      <alignment horizontal="center" vertical="center" shrinkToFit="1"/>
      <protection locked="0"/>
    </xf>
    <xf numFmtId="185" fontId="13" fillId="8" borderId="141" xfId="0" applyNumberFormat="1" applyFont="1" applyFill="1" applyBorder="1" applyAlignment="1" applyProtection="1">
      <alignment horizontal="center" vertical="center" shrinkToFit="1"/>
      <protection locked="0"/>
    </xf>
    <xf numFmtId="185" fontId="13" fillId="8" borderId="142" xfId="0" applyNumberFormat="1" applyFont="1" applyFill="1" applyBorder="1" applyAlignment="1" applyProtection="1">
      <alignment horizontal="center" vertical="center" shrinkToFit="1"/>
      <protection locked="0"/>
    </xf>
    <xf numFmtId="0" fontId="61" fillId="9" borderId="12" xfId="0" applyFont="1" applyFill="1" applyBorder="1" applyAlignment="1">
      <alignment horizontal="center" vertical="center" shrinkToFit="1"/>
    </xf>
    <xf numFmtId="0" fontId="46" fillId="8" borderId="0" xfId="0" applyFont="1" applyFill="1" applyAlignment="1" applyProtection="1">
      <alignment horizontal="center" vertical="center"/>
      <protection locked="0"/>
    </xf>
    <xf numFmtId="0" fontId="25" fillId="10" borderId="77" xfId="0" applyFont="1" applyFill="1" applyBorder="1" applyAlignment="1">
      <alignment horizontal="left" vertical="center" shrinkToFit="1"/>
    </xf>
    <xf numFmtId="0" fontId="25" fillId="10" borderId="89" xfId="0" applyFont="1" applyFill="1" applyBorder="1" applyAlignment="1">
      <alignment horizontal="left" vertical="center" shrinkToFit="1"/>
    </xf>
    <xf numFmtId="38" fontId="15" fillId="10" borderId="89" xfId="1" applyFont="1" applyFill="1" applyBorder="1" applyAlignment="1" applyProtection="1">
      <alignment horizontal="right" vertical="center"/>
    </xf>
    <xf numFmtId="0" fontId="64" fillId="9" borderId="6" xfId="0" applyFont="1" applyFill="1" applyBorder="1" applyAlignment="1">
      <alignment horizontal="center" vertical="center" wrapText="1"/>
    </xf>
    <xf numFmtId="185" fontId="13" fillId="8" borderId="115" xfId="0" applyNumberFormat="1" applyFont="1" applyFill="1" applyBorder="1" applyAlignment="1" applyProtection="1">
      <alignment horizontal="center" vertical="center" shrinkToFit="1"/>
      <protection locked="0"/>
    </xf>
    <xf numFmtId="185" fontId="13" fillId="8" borderId="143" xfId="0" applyNumberFormat="1" applyFont="1" applyFill="1" applyBorder="1" applyAlignment="1" applyProtection="1">
      <alignment horizontal="center" vertical="center" shrinkToFit="1"/>
      <protection locked="0"/>
    </xf>
    <xf numFmtId="185" fontId="13" fillId="8" borderId="84" xfId="0" applyNumberFormat="1" applyFont="1" applyFill="1" applyBorder="1" applyAlignment="1" applyProtection="1">
      <alignment horizontal="center" vertical="center" shrinkToFit="1"/>
      <protection locked="0"/>
    </xf>
    <xf numFmtId="0" fontId="13" fillId="0" borderId="6" xfId="0" applyFont="1" applyBorder="1" applyAlignment="1">
      <alignment horizontal="center" vertical="center" shrinkToFit="1"/>
    </xf>
    <xf numFmtId="0" fontId="67" fillId="0" borderId="0" xfId="0" applyFont="1" applyAlignment="1">
      <alignment horizontal="center" vertical="center"/>
    </xf>
    <xf numFmtId="0" fontId="68" fillId="0" borderId="0" xfId="0" applyFont="1" applyAlignment="1">
      <alignment horizontal="left" vertical="center"/>
    </xf>
    <xf numFmtId="0" fontId="44" fillId="0" borderId="0" xfId="0" applyFont="1" applyAlignment="1">
      <alignment horizontal="center" vertical="center"/>
    </xf>
    <xf numFmtId="0" fontId="15" fillId="8" borderId="10" xfId="0" applyFont="1" applyFill="1" applyBorder="1" applyAlignment="1" applyProtection="1">
      <alignment horizontal="center"/>
      <protection locked="0"/>
    </xf>
    <xf numFmtId="0" fontId="44" fillId="0" borderId="0" xfId="0" applyFont="1" applyAlignment="1">
      <alignment vertical="center"/>
    </xf>
    <xf numFmtId="185" fontId="6" fillId="0" borderId="0" xfId="0" applyNumberFormat="1" applyFont="1" applyAlignment="1" applyProtection="1">
      <alignment horizontal="right" vertical="center" shrinkToFit="1"/>
      <protection locked="0"/>
    </xf>
    <xf numFmtId="180" fontId="68" fillId="12" borderId="0" xfId="0" applyNumberFormat="1" applyFont="1" applyFill="1" applyAlignment="1">
      <alignment horizontal="left" vertical="center"/>
    </xf>
    <xf numFmtId="177" fontId="68" fillId="2" borderId="0" xfId="0" applyNumberFormat="1" applyFont="1" applyFill="1" applyAlignment="1">
      <alignment horizontal="left" vertical="center"/>
    </xf>
    <xf numFmtId="0" fontId="44" fillId="0" borderId="0" xfId="0" applyFont="1" applyAlignment="1">
      <alignment horizontal="left" vertical="center" shrinkToFit="1"/>
    </xf>
    <xf numFmtId="38" fontId="16" fillId="0" borderId="34" xfId="1" applyFont="1" applyFill="1" applyBorder="1" applyAlignment="1" applyProtection="1">
      <alignment horizontal="center" vertical="center"/>
    </xf>
    <xf numFmtId="0" fontId="40" fillId="0" borderId="0" xfId="0" applyFont="1" applyAlignment="1">
      <alignment horizontal="left" vertical="center" wrapText="1"/>
    </xf>
    <xf numFmtId="0" fontId="40" fillId="0" borderId="0" xfId="0" applyFont="1" applyAlignment="1">
      <alignment horizontal="center" vertical="center" wrapText="1"/>
    </xf>
    <xf numFmtId="185" fontId="61" fillId="0" borderId="6" xfId="0" applyNumberFormat="1" applyFont="1" applyBorder="1" applyAlignment="1">
      <alignment vertical="center" shrinkToFit="1"/>
    </xf>
    <xf numFmtId="185" fontId="61" fillId="0" borderId="13" xfId="0" applyNumberFormat="1" applyFont="1" applyBorder="1" applyAlignment="1">
      <alignment vertical="center" shrinkToFit="1"/>
    </xf>
    <xf numFmtId="185" fontId="61" fillId="0" borderId="14" xfId="0" applyNumberFormat="1" applyFont="1" applyBorder="1" applyAlignment="1">
      <alignment vertical="center" shrinkToFit="1"/>
    </xf>
    <xf numFmtId="0" fontId="6" fillId="0" borderId="0" xfId="0" applyFont="1" applyAlignment="1">
      <alignment horizontal="center" vertical="center" shrinkToFit="1"/>
    </xf>
    <xf numFmtId="0" fontId="13" fillId="0" borderId="0" xfId="0" applyFont="1" applyAlignment="1">
      <alignment horizontal="left" vertical="center" shrinkToFit="1"/>
    </xf>
    <xf numFmtId="0" fontId="6" fillId="0" borderId="0" xfId="0" applyFont="1" applyAlignment="1">
      <alignment vertical="center"/>
    </xf>
    <xf numFmtId="0" fontId="6" fillId="0" borderId="0" xfId="0" applyFont="1" applyAlignment="1">
      <alignment horizontal="center" shrinkToFit="1"/>
    </xf>
    <xf numFmtId="0" fontId="6" fillId="0" borderId="0" xfId="0" applyFont="1" applyAlignment="1">
      <alignment vertical="center" wrapText="1"/>
    </xf>
    <xf numFmtId="0" fontId="7" fillId="0" borderId="0" xfId="0" applyFont="1" applyAlignment="1">
      <alignment horizontal="center" vertical="center"/>
    </xf>
    <xf numFmtId="0" fontId="6" fillId="0" borderId="18" xfId="0" applyFont="1" applyBorder="1" applyAlignment="1">
      <alignment horizontal="left" vertical="center"/>
    </xf>
    <xf numFmtId="0" fontId="72" fillId="0" borderId="0" xfId="0" applyFont="1" applyAlignment="1">
      <alignment horizontal="left" vertical="center"/>
    </xf>
    <xf numFmtId="0" fontId="16" fillId="0" borderId="34" xfId="1" applyNumberFormat="1" applyFont="1" applyFill="1" applyBorder="1" applyAlignment="1" applyProtection="1">
      <alignment horizontal="right" vertical="center"/>
    </xf>
    <xf numFmtId="0" fontId="6" fillId="0" borderId="33" xfId="0" applyFont="1" applyBorder="1" applyAlignment="1">
      <alignment vertical="center"/>
    </xf>
    <xf numFmtId="185" fontId="16" fillId="0" borderId="34" xfId="0" applyNumberFormat="1" applyFont="1" applyBorder="1" applyAlignment="1">
      <alignment horizontal="right" vertical="center" shrinkToFit="1"/>
    </xf>
    <xf numFmtId="188" fontId="16" fillId="0" borderId="34" xfId="0" applyNumberFormat="1" applyFont="1" applyBorder="1" applyAlignment="1">
      <alignment vertical="center" shrinkToFit="1"/>
    </xf>
    <xf numFmtId="0" fontId="6" fillId="0" borderId="35" xfId="0" applyFont="1" applyBorder="1" applyAlignment="1">
      <alignment vertical="center"/>
    </xf>
    <xf numFmtId="0" fontId="6" fillId="0" borderId="10" xfId="0" applyFont="1" applyBorder="1" applyAlignment="1">
      <alignment horizontal="center" vertical="center" shrinkToFit="1"/>
    </xf>
    <xf numFmtId="185" fontId="6" fillId="0" borderId="0" xfId="0" applyNumberFormat="1" applyFont="1" applyAlignment="1">
      <alignment horizontal="right" vertical="center" shrinkToFit="1"/>
    </xf>
    <xf numFmtId="183" fontId="13" fillId="0" borderId="0" xfId="0" applyNumberFormat="1" applyFont="1" applyAlignment="1">
      <alignment horizontal="right" vertical="center"/>
    </xf>
    <xf numFmtId="0" fontId="13" fillId="4" borderId="27" xfId="0" applyFont="1" applyFill="1" applyBorder="1" applyAlignment="1">
      <alignment horizontal="center" vertical="center"/>
    </xf>
    <xf numFmtId="0" fontId="13" fillId="0" borderId="0" xfId="0" applyFont="1" applyAlignment="1">
      <alignment horizontal="center" vertical="center" shrinkToFit="1"/>
    </xf>
    <xf numFmtId="185" fontId="13" fillId="0" borderId="15" xfId="0" applyNumberFormat="1" applyFont="1" applyBorder="1" applyAlignment="1">
      <alignment vertical="center" shrinkToFit="1"/>
    </xf>
    <xf numFmtId="183" fontId="13" fillId="0" borderId="49" xfId="0" applyNumberFormat="1" applyFont="1" applyBorder="1" applyAlignment="1">
      <alignment horizontal="right" vertical="center" indent="1"/>
    </xf>
    <xf numFmtId="0" fontId="0" fillId="0" borderId="0" xfId="0" applyAlignment="1">
      <alignment vertical="center" shrinkToFit="1"/>
    </xf>
    <xf numFmtId="0" fontId="13" fillId="0" borderId="0" xfId="0" applyFont="1" applyAlignment="1">
      <alignment vertical="center" shrinkToFit="1"/>
    </xf>
    <xf numFmtId="0" fontId="10" fillId="4" borderId="68" xfId="0" applyFont="1" applyFill="1" applyBorder="1" applyAlignment="1">
      <alignment horizontal="center" vertical="center" wrapText="1" shrinkToFit="1"/>
    </xf>
    <xf numFmtId="0" fontId="13" fillId="4" borderId="6" xfId="0" applyFont="1" applyFill="1" applyBorder="1" applyAlignment="1">
      <alignment horizontal="left" vertical="center"/>
    </xf>
    <xf numFmtId="0" fontId="13" fillId="0" borderId="0" xfId="0" applyFont="1" applyAlignment="1">
      <alignment horizontal="right" vertical="center"/>
    </xf>
    <xf numFmtId="0" fontId="54" fillId="0" borderId="0" xfId="0" applyFont="1"/>
    <xf numFmtId="0" fontId="13" fillId="0" borderId="0" xfId="0" applyFont="1"/>
    <xf numFmtId="0" fontId="6" fillId="0" borderId="6" xfId="0" applyFont="1" applyBorder="1" applyAlignment="1">
      <alignment horizontal="left" vertical="center"/>
    </xf>
    <xf numFmtId="0" fontId="13" fillId="4" borderId="6" xfId="0" applyFont="1" applyFill="1" applyBorder="1" applyAlignment="1">
      <alignment vertical="center"/>
    </xf>
    <xf numFmtId="0" fontId="13" fillId="0" borderId="8" xfId="0" applyFont="1" applyBorder="1" applyAlignment="1">
      <alignment vertical="center" wrapText="1"/>
    </xf>
    <xf numFmtId="0" fontId="13" fillId="8" borderId="0" xfId="0" applyFont="1" applyFill="1" applyAlignment="1" applyProtection="1">
      <alignment horizontal="center" vertical="center"/>
      <protection locked="0"/>
    </xf>
    <xf numFmtId="191" fontId="13" fillId="0" borderId="0" xfId="0" applyNumberFormat="1" applyFont="1" applyAlignment="1">
      <alignment vertical="center" wrapText="1"/>
    </xf>
    <xf numFmtId="184" fontId="78" fillId="0" borderId="6" xfId="0" applyNumberFormat="1" applyFont="1" applyBorder="1" applyAlignment="1">
      <alignment horizontal="right" vertical="center"/>
    </xf>
    <xf numFmtId="0" fontId="6" fillId="13" borderId="2" xfId="0" applyFont="1" applyFill="1" applyBorder="1" applyAlignment="1">
      <alignment horizontal="center" vertical="center" shrinkToFit="1"/>
    </xf>
    <xf numFmtId="0" fontId="13" fillId="0" borderId="0" xfId="0" applyFont="1" applyAlignment="1">
      <alignment vertical="top" wrapText="1"/>
    </xf>
    <xf numFmtId="193" fontId="13" fillId="0" borderId="8" xfId="0" applyNumberFormat="1" applyFont="1" applyBorder="1" applyAlignment="1">
      <alignment vertical="center"/>
    </xf>
    <xf numFmtId="186" fontId="13" fillId="0" borderId="8" xfId="0" applyNumberFormat="1" applyFont="1" applyBorder="1" applyAlignment="1">
      <alignment vertical="center"/>
    </xf>
    <xf numFmtId="186" fontId="13" fillId="0" borderId="0" xfId="0" applyNumberFormat="1" applyFont="1" applyAlignment="1">
      <alignment horizontal="center" vertical="center"/>
    </xf>
    <xf numFmtId="0" fontId="80" fillId="0" borderId="0" xfId="2" applyFont="1">
      <alignment vertical="center"/>
    </xf>
    <xf numFmtId="0" fontId="80" fillId="0" borderId="0" xfId="2" applyFont="1" applyAlignment="1">
      <alignment horizontal="left" vertical="center"/>
    </xf>
    <xf numFmtId="0" fontId="64" fillId="0" borderId="0" xfId="2" applyFont="1" applyAlignment="1">
      <alignment horizontal="left" vertical="center"/>
    </xf>
    <xf numFmtId="0" fontId="64" fillId="0" borderId="0" xfId="2" applyFont="1">
      <alignment vertical="center"/>
    </xf>
    <xf numFmtId="49" fontId="64" fillId="0" borderId="0" xfId="2" applyNumberFormat="1" applyFont="1" applyAlignment="1">
      <alignment horizontal="right" vertical="center"/>
    </xf>
    <xf numFmtId="0" fontId="81" fillId="8" borderId="157" xfId="2" applyFont="1" applyFill="1" applyBorder="1" applyAlignment="1" applyProtection="1">
      <alignment horizontal="center" vertical="center" shrinkToFit="1"/>
      <protection locked="0"/>
    </xf>
    <xf numFmtId="0" fontId="82" fillId="0" borderId="0" xfId="2" applyFont="1">
      <alignment vertical="center"/>
    </xf>
    <xf numFmtId="49" fontId="80" fillId="0" borderId="0" xfId="2" applyNumberFormat="1" applyFont="1">
      <alignment vertical="center"/>
    </xf>
    <xf numFmtId="0" fontId="64" fillId="0" borderId="0" xfId="2" applyFont="1" applyAlignment="1">
      <alignment vertical="center" wrapText="1"/>
    </xf>
    <xf numFmtId="49" fontId="64" fillId="0" borderId="0" xfId="2" applyNumberFormat="1" applyFont="1" applyAlignment="1">
      <alignment horizontal="right" vertical="top"/>
    </xf>
    <xf numFmtId="49" fontId="80" fillId="0" borderId="0" xfId="2" applyNumberFormat="1" applyFont="1" applyAlignment="1">
      <alignment horizontal="right" vertical="center"/>
    </xf>
    <xf numFmtId="0" fontId="80" fillId="0" borderId="0" xfId="3" applyFont="1" applyAlignment="1">
      <alignment horizontal="left" vertical="center" shrinkToFit="1"/>
    </xf>
    <xf numFmtId="0" fontId="86" fillId="0" borderId="0" xfId="2" applyFont="1" applyAlignment="1">
      <alignment vertical="center" shrinkToFit="1"/>
    </xf>
    <xf numFmtId="0" fontId="86" fillId="0" borderId="0" xfId="2" applyFont="1">
      <alignment vertical="center"/>
    </xf>
    <xf numFmtId="0" fontId="80" fillId="15" borderId="158" xfId="3" applyFont="1" applyFill="1" applyBorder="1" applyAlignment="1" applyProtection="1">
      <alignment horizontal="center" vertical="center" shrinkToFit="1"/>
      <protection locked="0"/>
    </xf>
    <xf numFmtId="49" fontId="80" fillId="15" borderId="158" xfId="3" applyNumberFormat="1" applyFont="1" applyFill="1" applyBorder="1" applyAlignment="1">
      <alignment horizontal="center" vertical="center" shrinkToFit="1"/>
    </xf>
    <xf numFmtId="0" fontId="86" fillId="0" borderId="0" xfId="4" applyFont="1" applyAlignment="1">
      <alignment horizontal="center" vertical="center" shrinkToFit="1"/>
    </xf>
    <xf numFmtId="0" fontId="86" fillId="0" borderId="0" xfId="3" applyFont="1" applyAlignment="1">
      <alignment vertical="center" shrinkToFit="1"/>
    </xf>
    <xf numFmtId="0" fontId="80" fillId="0" borderId="0" xfId="5" applyFont="1" applyAlignment="1">
      <alignment vertical="center"/>
    </xf>
    <xf numFmtId="0" fontId="86" fillId="0" borderId="0" xfId="3" applyFont="1">
      <alignment vertical="center"/>
    </xf>
    <xf numFmtId="0" fontId="80" fillId="0" borderId="0" xfId="3" applyFont="1">
      <alignment vertical="center"/>
    </xf>
    <xf numFmtId="0" fontId="89" fillId="0" borderId="0" xfId="2" applyFont="1">
      <alignment vertical="center"/>
    </xf>
    <xf numFmtId="0" fontId="89" fillId="0" borderId="0" xfId="6" applyFont="1"/>
    <xf numFmtId="0" fontId="89" fillId="0" borderId="0" xfId="6" applyFont="1" applyAlignment="1">
      <alignment horizontal="center"/>
    </xf>
    <xf numFmtId="0" fontId="90" fillId="0" borderId="0" xfId="6" applyFont="1"/>
    <xf numFmtId="0" fontId="89" fillId="0" borderId="0" xfId="6" applyFont="1" applyAlignment="1">
      <alignment vertical="center"/>
    </xf>
    <xf numFmtId="0" fontId="91" fillId="0" borderId="0" xfId="2" applyFont="1">
      <alignment vertical="center"/>
    </xf>
    <xf numFmtId="0" fontId="91" fillId="0" borderId="0" xfId="6" applyFont="1"/>
    <xf numFmtId="0" fontId="92" fillId="0" borderId="0" xfId="6" applyFont="1"/>
    <xf numFmtId="0" fontId="89" fillId="0" borderId="0" xfId="6" applyFont="1" applyAlignment="1">
      <alignment horizontal="right" vertical="center"/>
    </xf>
    <xf numFmtId="49" fontId="89" fillId="0" borderId="0" xfId="6" applyNumberFormat="1" applyFont="1" applyAlignment="1">
      <alignment horizontal="left" vertical="center"/>
    </xf>
    <xf numFmtId="0" fontId="89" fillId="0" borderId="0" xfId="6" applyFont="1" applyAlignment="1">
      <alignment horizontal="center" vertical="center"/>
    </xf>
    <xf numFmtId="0" fontId="89" fillId="0" borderId="0" xfId="6" applyFont="1" applyAlignment="1">
      <alignment vertical="center" shrinkToFit="1"/>
    </xf>
    <xf numFmtId="0" fontId="89" fillId="0" borderId="0" xfId="2" applyFont="1" applyAlignment="1">
      <alignment horizontal="left" vertical="center"/>
    </xf>
    <xf numFmtId="0" fontId="93" fillId="0" borderId="0" xfId="2" applyFont="1" applyAlignment="1">
      <alignment vertical="top" shrinkToFit="1"/>
    </xf>
    <xf numFmtId="0" fontId="94" fillId="0" borderId="0" xfId="2" applyFont="1">
      <alignment vertical="center"/>
    </xf>
    <xf numFmtId="0" fontId="95" fillId="0" borderId="0" xfId="2" applyFont="1">
      <alignment vertical="center"/>
    </xf>
    <xf numFmtId="0" fontId="95" fillId="0" borderId="0" xfId="2" applyFont="1" applyAlignment="1">
      <alignment horizontal="right" vertical="center"/>
    </xf>
    <xf numFmtId="0" fontId="95" fillId="0" borderId="0" xfId="2" applyFont="1" applyAlignment="1">
      <alignment horizontal="center" vertical="center"/>
    </xf>
    <xf numFmtId="0" fontId="94" fillId="0" borderId="0" xfId="6" applyFont="1"/>
    <xf numFmtId="0" fontId="89" fillId="0" borderId="0" xfId="7" applyFont="1">
      <alignment vertical="center"/>
    </xf>
    <xf numFmtId="0" fontId="96" fillId="0" borderId="0" xfId="6" applyFont="1"/>
    <xf numFmtId="0" fontId="89" fillId="0" borderId="0" xfId="2" applyFont="1" applyAlignment="1">
      <alignment vertical="center" shrinkToFit="1"/>
    </xf>
    <xf numFmtId="0" fontId="89" fillId="0" borderId="0" xfId="2" applyFont="1" applyAlignment="1">
      <alignment horizontal="center" vertical="center"/>
    </xf>
    <xf numFmtId="0" fontId="97" fillId="0" borderId="0" xfId="7" applyFont="1">
      <alignment vertical="center"/>
    </xf>
    <xf numFmtId="0" fontId="93" fillId="0" borderId="0" xfId="2" applyFont="1" applyAlignment="1">
      <alignment horizontal="left" vertical="top" shrinkToFit="1"/>
    </xf>
    <xf numFmtId="0" fontId="98" fillId="0" borderId="0" xfId="6" applyFont="1"/>
    <xf numFmtId="0" fontId="98" fillId="0" borderId="0" xfId="6" applyFont="1" applyAlignment="1">
      <alignment horizontal="left" vertical="center" wrapText="1"/>
    </xf>
    <xf numFmtId="0" fontId="98" fillId="0" borderId="0" xfId="6" applyFont="1" applyAlignment="1">
      <alignment horizontal="center" vertical="center"/>
    </xf>
    <xf numFmtId="0" fontId="98" fillId="0" borderId="0" xfId="6" applyFont="1" applyAlignment="1">
      <alignment vertical="center"/>
    </xf>
    <xf numFmtId="0" fontId="98" fillId="0" borderId="0" xfId="6" applyFont="1" applyAlignment="1">
      <alignment horizontal="right" vertical="center"/>
    </xf>
    <xf numFmtId="0" fontId="89" fillId="0" borderId="0" xfId="6" applyFont="1" applyAlignment="1">
      <alignment horizontal="left" vertical="center"/>
    </xf>
    <xf numFmtId="0" fontId="92" fillId="0" borderId="0" xfId="2" applyFont="1">
      <alignment vertical="center"/>
    </xf>
    <xf numFmtId="0" fontId="90" fillId="0" borderId="0" xfId="6" applyFont="1" applyAlignment="1">
      <alignment horizontal="left" vertical="center"/>
    </xf>
    <xf numFmtId="0" fontId="90" fillId="0" borderId="0" xfId="0" applyFont="1" applyAlignment="1">
      <alignment horizontal="justify" vertical="center"/>
    </xf>
    <xf numFmtId="49" fontId="89" fillId="0" borderId="0" xfId="6" applyNumberFormat="1" applyFont="1" applyAlignment="1">
      <alignment horizontal="center" vertical="center"/>
    </xf>
    <xf numFmtId="0" fontId="100" fillId="17" borderId="15" xfId="3" applyFont="1" applyFill="1" applyBorder="1" applyAlignment="1">
      <alignment vertical="center" shrinkToFit="1"/>
    </xf>
    <xf numFmtId="0" fontId="100" fillId="17" borderId="6" xfId="3" applyFont="1" applyFill="1" applyBorder="1" applyAlignment="1">
      <alignment vertical="center" shrinkToFit="1"/>
    </xf>
    <xf numFmtId="0" fontId="100" fillId="17" borderId="27" xfId="3" applyFont="1" applyFill="1" applyBorder="1" applyAlignment="1">
      <alignment vertical="center" shrinkToFit="1"/>
    </xf>
    <xf numFmtId="0" fontId="4" fillId="0" borderId="0" xfId="9"/>
    <xf numFmtId="0" fontId="101" fillId="0" borderId="162" xfId="3" applyFont="1" applyBorder="1" applyAlignment="1">
      <alignment horizontal="center" vertical="center" shrinkToFit="1"/>
    </xf>
    <xf numFmtId="49" fontId="101" fillId="0" borderId="163" xfId="3" applyNumberFormat="1" applyFont="1" applyBorder="1" applyAlignment="1">
      <alignment horizontal="left" vertical="center" shrinkToFit="1"/>
    </xf>
    <xf numFmtId="49" fontId="101" fillId="0" borderId="162" xfId="3" applyNumberFormat="1" applyFont="1" applyBorder="1" applyAlignment="1">
      <alignment vertical="center" shrinkToFit="1"/>
    </xf>
    <xf numFmtId="0" fontId="101" fillId="0" borderId="163" xfId="3" applyFont="1" applyBorder="1" applyAlignment="1">
      <alignment vertical="center" shrinkToFit="1"/>
    </xf>
    <xf numFmtId="0" fontId="101" fillId="0" borderId="162" xfId="3" applyFont="1" applyBorder="1" applyAlignment="1">
      <alignment vertical="center" shrinkToFit="1"/>
    </xf>
    <xf numFmtId="0" fontId="101" fillId="0" borderId="164" xfId="3" applyFont="1" applyBorder="1" applyAlignment="1">
      <alignment vertical="center" shrinkToFit="1"/>
    </xf>
    <xf numFmtId="0" fontId="101" fillId="0" borderId="165" xfId="3" applyFont="1" applyBorder="1" applyAlignment="1">
      <alignment horizontal="center" vertical="center" shrinkToFit="1"/>
    </xf>
    <xf numFmtId="49" fontId="101" fillId="0" borderId="165" xfId="3" applyNumberFormat="1" applyFont="1" applyBorder="1" applyAlignment="1">
      <alignment vertical="center" shrinkToFit="1"/>
    </xf>
    <xf numFmtId="0" fontId="101" fillId="0" borderId="160" xfId="3" applyFont="1" applyBorder="1" applyAlignment="1">
      <alignment vertical="center" shrinkToFit="1"/>
    </xf>
    <xf numFmtId="0" fontId="101" fillId="0" borderId="165" xfId="3" applyFont="1" applyBorder="1" applyAlignment="1">
      <alignment vertical="center" shrinkToFit="1"/>
    </xf>
    <xf numFmtId="0" fontId="101" fillId="0" borderId="166" xfId="3" applyFont="1" applyBorder="1" applyAlignment="1">
      <alignment vertical="center" shrinkToFit="1"/>
    </xf>
    <xf numFmtId="49" fontId="101" fillId="0" borderId="160" xfId="3" applyNumberFormat="1" applyFont="1" applyBorder="1" applyAlignment="1">
      <alignment horizontal="left" vertical="center" shrinkToFit="1"/>
    </xf>
    <xf numFmtId="0" fontId="101" fillId="0" borderId="167" xfId="3" applyFont="1" applyBorder="1" applyAlignment="1">
      <alignment horizontal="center" vertical="center" shrinkToFit="1"/>
    </xf>
    <xf numFmtId="49" fontId="101" fillId="0" borderId="167" xfId="3" applyNumberFormat="1" applyFont="1" applyBorder="1" applyAlignment="1">
      <alignment vertical="center" shrinkToFit="1"/>
    </xf>
    <xf numFmtId="0" fontId="101" fillId="0" borderId="169" xfId="3" applyFont="1" applyBorder="1" applyAlignment="1">
      <alignment vertical="center" shrinkToFit="1"/>
    </xf>
    <xf numFmtId="0" fontId="101" fillId="0" borderId="167" xfId="3" applyFont="1" applyBorder="1" applyAlignment="1">
      <alignment vertical="center" shrinkToFit="1"/>
    </xf>
    <xf numFmtId="0" fontId="101" fillId="0" borderId="170" xfId="3" applyFont="1" applyBorder="1" applyAlignment="1">
      <alignment horizontal="center" vertical="center" shrinkToFit="1"/>
    </xf>
    <xf numFmtId="0" fontId="101" fillId="0" borderId="170" xfId="3" applyFont="1" applyBorder="1" applyAlignment="1">
      <alignment vertical="center" shrinkToFit="1"/>
    </xf>
    <xf numFmtId="0" fontId="101" fillId="0" borderId="171" xfId="3" applyFont="1" applyBorder="1" applyAlignment="1">
      <alignment vertical="center" shrinkToFit="1"/>
    </xf>
    <xf numFmtId="0" fontId="102" fillId="0" borderId="0" xfId="0" applyFont="1" applyAlignment="1">
      <alignment horizontal="right" vertical="center"/>
    </xf>
    <xf numFmtId="0" fontId="101" fillId="0" borderId="0" xfId="0" applyFont="1" applyAlignment="1">
      <alignment horizontal="left" vertical="top" wrapText="1"/>
    </xf>
    <xf numFmtId="0" fontId="6" fillId="0" borderId="0" xfId="0" applyFont="1" applyAlignment="1" applyProtection="1">
      <alignment horizontal="center" vertical="center"/>
      <protection locked="0"/>
    </xf>
    <xf numFmtId="0" fontId="6" fillId="0" borderId="0" xfId="0" applyFont="1" applyAlignment="1">
      <alignment horizontal="left" vertical="top" wrapText="1"/>
    </xf>
    <xf numFmtId="0" fontId="10" fillId="8" borderId="0" xfId="0" applyFont="1" applyFill="1" applyAlignment="1" applyProtection="1">
      <alignment horizontal="center" vertical="center"/>
      <protection locked="0"/>
    </xf>
    <xf numFmtId="0" fontId="10" fillId="0" borderId="0" xfId="0" applyFont="1" applyAlignment="1">
      <alignment horizontal="left" vertical="top"/>
    </xf>
    <xf numFmtId="0" fontId="10" fillId="0" borderId="0" xfId="0" applyFont="1" applyAlignment="1">
      <alignment horizontal="left" vertical="top" wrapText="1"/>
    </xf>
    <xf numFmtId="0" fontId="10" fillId="0" borderId="0" xfId="0" applyFont="1" applyAlignment="1" applyProtection="1">
      <alignment horizontal="center" vertical="center"/>
      <protection locked="0"/>
    </xf>
    <xf numFmtId="38" fontId="103" fillId="0" borderId="0" xfId="7" applyNumberFormat="1" applyFont="1" applyAlignment="1">
      <alignment horizontal="left" vertical="center"/>
    </xf>
    <xf numFmtId="0" fontId="103" fillId="0" borderId="0" xfId="7" applyFont="1">
      <alignment vertical="center"/>
    </xf>
    <xf numFmtId="0" fontId="103" fillId="0" borderId="89" xfId="7" applyFont="1" applyBorder="1">
      <alignment vertical="center"/>
    </xf>
    <xf numFmtId="0" fontId="103" fillId="0" borderId="92" xfId="7" applyFont="1" applyBorder="1">
      <alignment vertical="center"/>
    </xf>
    <xf numFmtId="0" fontId="103" fillId="0" borderId="80" xfId="7" applyFont="1" applyBorder="1">
      <alignment vertical="center"/>
    </xf>
    <xf numFmtId="0" fontId="103" fillId="0" borderId="73" xfId="7" applyFont="1" applyBorder="1">
      <alignment vertical="center"/>
    </xf>
    <xf numFmtId="0" fontId="107" fillId="0" borderId="73" xfId="7" applyFont="1" applyBorder="1" applyAlignment="1">
      <alignment vertical="center" wrapText="1"/>
    </xf>
    <xf numFmtId="0" fontId="108" fillId="0" borderId="0" xfId="7" applyFont="1">
      <alignment vertical="center"/>
    </xf>
    <xf numFmtId="0" fontId="103" fillId="0" borderId="0" xfId="7" applyFont="1" applyProtection="1">
      <alignment vertical="center"/>
      <protection locked="0"/>
    </xf>
    <xf numFmtId="0" fontId="103" fillId="0" borderId="26" xfId="7" applyFont="1" applyBorder="1" applyProtection="1">
      <alignment vertical="center"/>
      <protection locked="0"/>
    </xf>
    <xf numFmtId="0" fontId="3" fillId="0" borderId="0" xfId="7">
      <alignment vertical="center"/>
    </xf>
    <xf numFmtId="38" fontId="103" fillId="0" borderId="0" xfId="7" applyNumberFormat="1" applyFont="1">
      <alignment vertical="center"/>
    </xf>
    <xf numFmtId="0" fontId="64" fillId="0" borderId="0" xfId="2" applyFont="1" applyAlignment="1">
      <alignment horizontal="left" vertical="top" wrapText="1"/>
    </xf>
    <xf numFmtId="0" fontId="64" fillId="0" borderId="0" xfId="2" applyFont="1" applyAlignment="1">
      <alignment horizontal="left" vertical="top"/>
    </xf>
    <xf numFmtId="0" fontId="57" fillId="9" borderId="2" xfId="0" applyFont="1" applyFill="1" applyBorder="1" applyAlignment="1">
      <alignment horizontal="center" vertical="center"/>
    </xf>
    <xf numFmtId="0" fontId="61" fillId="9" borderId="6" xfId="0" applyFont="1" applyFill="1" applyBorder="1" applyAlignment="1">
      <alignment vertical="center" shrinkToFit="1"/>
    </xf>
    <xf numFmtId="0" fontId="103" fillId="0" borderId="188" xfId="7" applyFont="1" applyBorder="1">
      <alignment vertical="center"/>
    </xf>
    <xf numFmtId="0" fontId="103" fillId="0" borderId="123" xfId="7" applyFont="1" applyBorder="1">
      <alignment vertical="center"/>
    </xf>
    <xf numFmtId="0" fontId="103" fillId="0" borderId="189" xfId="7" applyFont="1" applyBorder="1">
      <alignment vertical="center"/>
    </xf>
    <xf numFmtId="0" fontId="103" fillId="0" borderId="133" xfId="7" applyFont="1" applyBorder="1">
      <alignment vertical="center"/>
    </xf>
    <xf numFmtId="0" fontId="103" fillId="0" borderId="136" xfId="7" applyFont="1" applyBorder="1">
      <alignment vertical="center"/>
    </xf>
    <xf numFmtId="0" fontId="103" fillId="0" borderId="134" xfId="7" applyFont="1" applyBorder="1">
      <alignment vertical="center"/>
    </xf>
    <xf numFmtId="0" fontId="101" fillId="0" borderId="0" xfId="3" applyFont="1" applyAlignment="1">
      <alignment vertical="center" shrinkToFit="1"/>
    </xf>
    <xf numFmtId="49" fontId="101" fillId="0" borderId="169" xfId="3" applyNumberFormat="1" applyFont="1" applyBorder="1" applyAlignment="1">
      <alignment horizontal="left" vertical="center" shrinkToFit="1"/>
    </xf>
    <xf numFmtId="49" fontId="101" fillId="0" borderId="171" xfId="3" applyNumberFormat="1" applyFont="1" applyBorder="1" applyAlignment="1">
      <alignment horizontal="left" vertical="center" shrinkToFit="1"/>
    </xf>
    <xf numFmtId="0" fontId="6" fillId="7" borderId="54" xfId="0" applyFont="1" applyFill="1" applyBorder="1" applyAlignment="1" applyProtection="1">
      <alignment horizontal="center" vertical="center" shrinkToFit="1"/>
      <protection locked="0"/>
    </xf>
    <xf numFmtId="0" fontId="13" fillId="7" borderId="6" xfId="0" applyFont="1" applyFill="1" applyBorder="1" applyAlignment="1" applyProtection="1">
      <alignment horizontal="center" vertical="center" shrinkToFit="1"/>
      <protection locked="0"/>
    </xf>
    <xf numFmtId="0" fontId="13" fillId="7" borderId="12" xfId="0" applyFont="1" applyFill="1" applyBorder="1" applyAlignment="1" applyProtection="1">
      <alignment horizontal="center" vertical="center" shrinkToFit="1"/>
      <protection locked="0"/>
    </xf>
    <xf numFmtId="0" fontId="6" fillId="7" borderId="12" xfId="0" applyFont="1" applyFill="1" applyBorder="1" applyAlignment="1" applyProtection="1">
      <alignment horizontal="right" vertical="center" shrinkToFit="1"/>
      <protection locked="0"/>
    </xf>
    <xf numFmtId="0" fontId="6" fillId="7" borderId="34" xfId="0" applyFont="1" applyFill="1" applyBorder="1" applyAlignment="1" applyProtection="1">
      <alignment horizontal="right" vertical="center" shrinkToFit="1"/>
      <protection locked="0"/>
    </xf>
    <xf numFmtId="0" fontId="25" fillId="7" borderId="47" xfId="0" applyFont="1" applyFill="1" applyBorder="1" applyAlignment="1" applyProtection="1">
      <alignment horizontal="left" vertical="center" wrapText="1"/>
      <protection locked="0"/>
    </xf>
    <xf numFmtId="0" fontId="25" fillId="7" borderId="52" xfId="0" applyFont="1" applyFill="1" applyBorder="1" applyAlignment="1" applyProtection="1">
      <alignment horizontal="left" vertical="center" wrapText="1"/>
      <protection locked="0"/>
    </xf>
    <xf numFmtId="0" fontId="25" fillId="7" borderId="40" xfId="0" applyFont="1" applyFill="1" applyBorder="1" applyAlignment="1" applyProtection="1">
      <alignment horizontal="left" vertical="center" wrapText="1"/>
      <protection locked="0"/>
    </xf>
    <xf numFmtId="0" fontId="25" fillId="7" borderId="50" xfId="0" applyFont="1" applyFill="1" applyBorder="1" applyAlignment="1" applyProtection="1">
      <alignment horizontal="left" vertical="center" wrapText="1"/>
      <protection locked="0"/>
    </xf>
    <xf numFmtId="0" fontId="25" fillId="7" borderId="5" xfId="0" applyFont="1" applyFill="1" applyBorder="1" applyAlignment="1" applyProtection="1">
      <alignment horizontal="left" vertical="center" wrapText="1"/>
      <protection locked="0"/>
    </xf>
    <xf numFmtId="0" fontId="25" fillId="7" borderId="49" xfId="0" applyFont="1" applyFill="1" applyBorder="1" applyAlignment="1" applyProtection="1">
      <alignment horizontal="left" vertical="center" wrapText="1"/>
      <protection locked="0"/>
    </xf>
    <xf numFmtId="0" fontId="6" fillId="0" borderId="0" xfId="0" applyFont="1" applyAlignment="1">
      <alignment horizontal="left" vertical="center" wrapText="1"/>
    </xf>
    <xf numFmtId="0" fontId="10" fillId="0" borderId="0" xfId="0" applyFont="1" applyAlignment="1">
      <alignment vertical="top"/>
    </xf>
    <xf numFmtId="0" fontId="6" fillId="0" borderId="0" xfId="0" applyFont="1" applyAlignment="1" applyProtection="1">
      <alignment vertical="center"/>
      <protection locked="0"/>
    </xf>
    <xf numFmtId="0" fontId="124" fillId="0" borderId="0" xfId="0" applyFont="1"/>
    <xf numFmtId="49" fontId="101" fillId="0" borderId="170" xfId="3" applyNumberFormat="1" applyFont="1" applyBorder="1" applyAlignment="1">
      <alignment vertical="center" shrinkToFit="1"/>
    </xf>
    <xf numFmtId="0" fontId="101" fillId="0" borderId="165" xfId="9" applyFont="1" applyBorder="1"/>
    <xf numFmtId="49" fontId="101" fillId="0" borderId="165" xfId="3" applyNumberFormat="1" applyFont="1" applyBorder="1" applyAlignment="1">
      <alignment horizontal="left" vertical="center" shrinkToFit="1"/>
    </xf>
    <xf numFmtId="0" fontId="83" fillId="8" borderId="157" xfId="2" applyFont="1" applyFill="1" applyBorder="1" applyAlignment="1" applyProtection="1">
      <alignment horizontal="center" vertical="center" shrinkToFit="1"/>
      <protection locked="0"/>
    </xf>
    <xf numFmtId="0" fontId="80" fillId="16" borderId="159" xfId="2" applyFont="1" applyFill="1" applyBorder="1" applyAlignment="1">
      <alignment vertical="center" shrinkToFit="1"/>
    </xf>
    <xf numFmtId="0" fontId="80" fillId="16" borderId="160" xfId="2" applyFont="1" applyFill="1" applyBorder="1" applyAlignment="1">
      <alignment vertical="center" shrinkToFit="1"/>
    </xf>
    <xf numFmtId="0" fontId="80" fillId="16" borderId="161" xfId="2" applyFont="1" applyFill="1" applyBorder="1" applyAlignment="1">
      <alignment vertical="center" shrinkToFit="1"/>
    </xf>
    <xf numFmtId="0" fontId="80" fillId="15" borderId="158" xfId="3" applyFont="1" applyFill="1" applyBorder="1" applyAlignment="1">
      <alignment horizontal="center" vertical="center" shrinkToFit="1"/>
    </xf>
    <xf numFmtId="190" fontId="101" fillId="0" borderId="165" xfId="0" applyNumberFormat="1" applyFont="1" applyBorder="1" applyAlignment="1">
      <alignment horizontal="center" vertical="center"/>
    </xf>
    <xf numFmtId="0" fontId="126" fillId="0" borderId="165" xfId="0" applyFont="1" applyBorder="1" applyAlignment="1">
      <alignment vertical="center" shrinkToFit="1"/>
    </xf>
    <xf numFmtId="0" fontId="101" fillId="0" borderId="165" xfId="0" applyFont="1" applyBorder="1" applyAlignment="1">
      <alignment vertical="center" shrinkToFit="1"/>
    </xf>
    <xf numFmtId="0" fontId="101" fillId="0" borderId="18" xfId="3" applyFont="1" applyBorder="1" applyAlignment="1">
      <alignment vertical="center" shrinkToFit="1"/>
    </xf>
    <xf numFmtId="49" fontId="126" fillId="0" borderId="165" xfId="3" applyNumberFormat="1" applyFont="1" applyBorder="1" applyAlignment="1">
      <alignment vertical="center" shrinkToFit="1"/>
    </xf>
    <xf numFmtId="49" fontId="128" fillId="0" borderId="165" xfId="0" applyNumberFormat="1" applyFont="1" applyBorder="1" applyAlignment="1">
      <alignment vertical="center" shrinkToFit="1"/>
    </xf>
    <xf numFmtId="0" fontId="101" fillId="0" borderId="165" xfId="10" applyFont="1" applyBorder="1" applyAlignment="1">
      <alignment vertical="center" shrinkToFit="1"/>
    </xf>
    <xf numFmtId="0" fontId="126" fillId="0" borderId="165" xfId="3" applyFont="1" applyBorder="1" applyAlignment="1">
      <alignment vertical="center" shrinkToFit="1"/>
    </xf>
    <xf numFmtId="0" fontId="101" fillId="18" borderId="165" xfId="3" applyFont="1" applyFill="1" applyBorder="1" applyAlignment="1">
      <alignment horizontal="center" vertical="center" shrinkToFit="1"/>
    </xf>
    <xf numFmtId="49" fontId="101" fillId="18" borderId="160" xfId="3" applyNumberFormat="1" applyFont="1" applyFill="1" applyBorder="1" applyAlignment="1">
      <alignment horizontal="left" vertical="center" shrinkToFit="1"/>
    </xf>
    <xf numFmtId="49" fontId="101" fillId="18" borderId="165" xfId="3" applyNumberFormat="1" applyFont="1" applyFill="1" applyBorder="1" applyAlignment="1">
      <alignment vertical="center" shrinkToFit="1"/>
    </xf>
    <xf numFmtId="0" fontId="101" fillId="18" borderId="160" xfId="3" applyFont="1" applyFill="1" applyBorder="1" applyAlignment="1">
      <alignment vertical="center" shrinkToFit="1"/>
    </xf>
    <xf numFmtId="0" fontId="101" fillId="18" borderId="165" xfId="3" applyFont="1" applyFill="1" applyBorder="1" applyAlignment="1">
      <alignment vertical="center" shrinkToFit="1"/>
    </xf>
    <xf numFmtId="0" fontId="101" fillId="18" borderId="166" xfId="3" applyFont="1" applyFill="1" applyBorder="1" applyAlignment="1">
      <alignment vertical="center" shrinkToFit="1"/>
    </xf>
    <xf numFmtId="0" fontId="101" fillId="18" borderId="170" xfId="3" applyFont="1" applyFill="1" applyBorder="1" applyAlignment="1">
      <alignment horizontal="center" vertical="center" shrinkToFit="1"/>
    </xf>
    <xf numFmtId="49" fontId="101" fillId="18" borderId="171" xfId="3" applyNumberFormat="1" applyFont="1" applyFill="1" applyBorder="1" applyAlignment="1">
      <alignment horizontal="left" vertical="center" shrinkToFit="1"/>
    </xf>
    <xf numFmtId="49" fontId="101" fillId="18" borderId="170" xfId="3" applyNumberFormat="1" applyFont="1" applyFill="1" applyBorder="1" applyAlignment="1">
      <alignment vertical="center" shrinkToFit="1"/>
    </xf>
    <xf numFmtId="0" fontId="101" fillId="18" borderId="171" xfId="3" applyFont="1" applyFill="1" applyBorder="1" applyAlignment="1">
      <alignment vertical="center" shrinkToFit="1"/>
    </xf>
    <xf numFmtId="0" fontId="101" fillId="18" borderId="170" xfId="3" applyFont="1" applyFill="1" applyBorder="1" applyAlignment="1">
      <alignment vertical="center" shrinkToFit="1"/>
    </xf>
    <xf numFmtId="0" fontId="101" fillId="18" borderId="172" xfId="3" applyFont="1" applyFill="1" applyBorder="1" applyAlignment="1">
      <alignment vertical="center" shrinkToFit="1"/>
    </xf>
    <xf numFmtId="49" fontId="126" fillId="0" borderId="167" xfId="3" applyNumberFormat="1" applyFont="1" applyBorder="1" applyAlignment="1">
      <alignment vertical="center" shrinkToFit="1"/>
    </xf>
    <xf numFmtId="49" fontId="126" fillId="0" borderId="170" xfId="3" applyNumberFormat="1" applyFont="1" applyBorder="1" applyAlignment="1">
      <alignment vertical="center" shrinkToFit="1"/>
    </xf>
    <xf numFmtId="0" fontId="101" fillId="0" borderId="165" xfId="9" applyFont="1" applyBorder="1" applyAlignment="1">
      <alignment shrinkToFit="1"/>
    </xf>
    <xf numFmtId="0" fontId="4" fillId="0" borderId="0" xfId="9" applyAlignment="1">
      <alignment shrinkToFit="1"/>
    </xf>
    <xf numFmtId="0" fontId="80" fillId="15" borderId="192" xfId="3" applyFont="1" applyFill="1" applyBorder="1" applyAlignment="1">
      <alignment horizontal="center" vertical="center" shrinkToFit="1"/>
    </xf>
    <xf numFmtId="49" fontId="100" fillId="17" borderId="6" xfId="3" applyNumberFormat="1" applyFont="1" applyFill="1" applyBorder="1" applyAlignment="1">
      <alignment horizontal="center" vertical="center" shrinkToFit="1"/>
    </xf>
    <xf numFmtId="0" fontId="101" fillId="0" borderId="165" xfId="9" applyFont="1" applyBorder="1" applyAlignment="1">
      <alignment horizontal="center"/>
    </xf>
    <xf numFmtId="0" fontId="4" fillId="0" borderId="0" xfId="9" applyAlignment="1">
      <alignment horizontal="center"/>
    </xf>
    <xf numFmtId="0" fontId="80" fillId="0" borderId="193" xfId="3" applyFont="1" applyBorder="1">
      <alignment vertical="center"/>
    </xf>
    <xf numFmtId="0" fontId="80" fillId="0" borderId="168" xfId="3" applyFont="1" applyBorder="1">
      <alignment vertical="center"/>
    </xf>
    <xf numFmtId="0" fontId="80" fillId="0" borderId="168" xfId="5" applyFont="1" applyBorder="1" applyAlignment="1">
      <alignment vertical="center"/>
    </xf>
    <xf numFmtId="0" fontId="80" fillId="0" borderId="194" xfId="5" applyFont="1" applyBorder="1" applyAlignment="1">
      <alignment vertical="center"/>
    </xf>
    <xf numFmtId="0" fontId="80" fillId="0" borderId="195" xfId="3" applyFont="1" applyBorder="1">
      <alignment vertical="center"/>
    </xf>
    <xf numFmtId="0" fontId="80" fillId="0" borderId="196" xfId="5" applyFont="1" applyBorder="1" applyAlignment="1">
      <alignment vertical="center"/>
    </xf>
    <xf numFmtId="0" fontId="86" fillId="0" borderId="195" xfId="3" applyFont="1" applyBorder="1">
      <alignment vertical="center"/>
    </xf>
    <xf numFmtId="0" fontId="80" fillId="0" borderId="197" xfId="3" applyFont="1" applyBorder="1">
      <alignment vertical="center"/>
    </xf>
    <xf numFmtId="0" fontId="80" fillId="0" borderId="171" xfId="3" applyFont="1" applyBorder="1">
      <alignment vertical="center"/>
    </xf>
    <xf numFmtId="0" fontId="80" fillId="0" borderId="171" xfId="5" applyFont="1" applyBorder="1" applyAlignment="1">
      <alignment vertical="center"/>
    </xf>
    <xf numFmtId="0" fontId="80" fillId="0" borderId="198" xfId="5" applyFont="1" applyBorder="1" applyAlignment="1">
      <alignment vertical="center"/>
    </xf>
    <xf numFmtId="0" fontId="80" fillId="0" borderId="159" xfId="3" applyFont="1" applyBorder="1" applyAlignment="1">
      <alignment horizontal="left" vertical="center" shrinkToFit="1"/>
    </xf>
    <xf numFmtId="0" fontId="80" fillId="0" borderId="161" xfId="3" applyFont="1" applyBorder="1" applyAlignment="1">
      <alignment horizontal="left" vertical="center" shrinkToFit="1"/>
    </xf>
    <xf numFmtId="0" fontId="80" fillId="0" borderId="159" xfId="2" applyFont="1" applyBorder="1" applyAlignment="1">
      <alignment horizontal="left" vertical="center" shrinkToFit="1"/>
    </xf>
    <xf numFmtId="0" fontId="80" fillId="0" borderId="160" xfId="2" applyFont="1" applyBorder="1" applyAlignment="1">
      <alignment horizontal="left" vertical="center" shrinkToFit="1"/>
    </xf>
    <xf numFmtId="0" fontId="0" fillId="0" borderId="0" xfId="0" applyAlignment="1">
      <alignment horizontal="center"/>
    </xf>
    <xf numFmtId="0" fontId="80" fillId="0" borderId="158" xfId="2" applyFont="1" applyBorder="1" applyAlignment="1">
      <alignment horizontal="left" vertical="center" shrinkToFit="1"/>
    </xf>
    <xf numFmtId="0" fontId="80" fillId="0" borderId="158" xfId="3" applyFont="1" applyBorder="1" applyAlignment="1">
      <alignment horizontal="left" vertical="center" shrinkToFit="1"/>
    </xf>
    <xf numFmtId="0" fontId="80" fillId="0" borderId="0" xfId="3" applyFont="1" applyAlignment="1">
      <alignment horizontal="left" vertical="center" shrinkToFit="1"/>
    </xf>
    <xf numFmtId="0" fontId="80" fillId="0" borderId="159" xfId="3" applyFont="1" applyBorder="1" applyAlignment="1" applyProtection="1">
      <alignment horizontal="left" vertical="center"/>
      <protection locked="0"/>
    </xf>
    <xf numFmtId="0" fontId="0" fillId="0" borderId="160" xfId="0" applyBorder="1" applyAlignment="1">
      <alignment horizontal="left" vertical="center"/>
    </xf>
    <xf numFmtId="0" fontId="0" fillId="0" borderId="161" xfId="0" applyBorder="1" applyAlignment="1">
      <alignment horizontal="left" vertical="center"/>
    </xf>
    <xf numFmtId="0" fontId="80" fillId="0" borderId="168" xfId="3" applyFont="1" applyBorder="1" applyAlignment="1">
      <alignment horizontal="left" vertical="center" shrinkToFit="1"/>
    </xf>
    <xf numFmtId="0" fontId="80" fillId="0" borderId="160" xfId="3" applyFont="1" applyBorder="1" applyAlignment="1" applyProtection="1">
      <alignment horizontal="left" vertical="center"/>
      <protection locked="0"/>
    </xf>
    <xf numFmtId="0" fontId="80" fillId="0" borderId="161" xfId="3" applyFont="1" applyBorder="1" applyAlignment="1" applyProtection="1">
      <alignment horizontal="left" vertical="center"/>
      <protection locked="0"/>
    </xf>
    <xf numFmtId="0" fontId="80" fillId="0" borderId="159" xfId="3" applyFont="1" applyBorder="1" applyAlignment="1" applyProtection="1">
      <alignment horizontal="left" vertical="top"/>
      <protection locked="0"/>
    </xf>
    <xf numFmtId="0" fontId="80" fillId="0" borderId="160" xfId="3" applyFont="1" applyBorder="1" applyAlignment="1" applyProtection="1">
      <alignment horizontal="left" vertical="top"/>
      <protection locked="0"/>
    </xf>
    <xf numFmtId="0" fontId="80" fillId="0" borderId="161" xfId="3" applyFont="1" applyBorder="1" applyAlignment="1" applyProtection="1">
      <alignment horizontal="left" vertical="top"/>
      <protection locked="0"/>
    </xf>
    <xf numFmtId="0" fontId="86" fillId="0" borderId="159" xfId="2" applyFont="1" applyBorder="1" applyAlignment="1">
      <alignment horizontal="left" vertical="center"/>
    </xf>
    <xf numFmtId="0" fontId="86" fillId="0" borderId="160" xfId="2" applyFont="1" applyBorder="1" applyAlignment="1">
      <alignment horizontal="left" vertical="center"/>
    </xf>
    <xf numFmtId="0" fontId="86" fillId="0" borderId="161" xfId="2" applyFont="1" applyBorder="1" applyAlignment="1">
      <alignment horizontal="left" vertical="center"/>
    </xf>
    <xf numFmtId="0" fontId="80" fillId="0" borderId="160" xfId="3" applyFont="1" applyBorder="1" applyAlignment="1">
      <alignment horizontal="left" vertical="center" shrinkToFit="1"/>
    </xf>
    <xf numFmtId="0" fontId="80" fillId="0" borderId="158" xfId="3" applyFont="1" applyBorder="1" applyAlignment="1" applyProtection="1">
      <alignment horizontal="left" vertical="center" shrinkToFit="1"/>
      <protection locked="0"/>
    </xf>
    <xf numFmtId="0" fontId="79" fillId="0" borderId="0" xfId="2" applyFont="1" applyAlignment="1">
      <alignment vertical="center" shrinkToFit="1"/>
    </xf>
    <xf numFmtId="0" fontId="64" fillId="0" borderId="0" xfId="2" applyFont="1" applyAlignment="1">
      <alignment horizontal="left" vertical="center" wrapText="1"/>
    </xf>
    <xf numFmtId="0" fontId="64" fillId="0" borderId="0" xfId="2" applyFont="1" applyAlignment="1">
      <alignment horizontal="left" vertical="top" wrapText="1"/>
    </xf>
    <xf numFmtId="0" fontId="64" fillId="0" borderId="0" xfId="2" applyFont="1" applyAlignment="1">
      <alignment vertical="top" wrapText="1"/>
    </xf>
    <xf numFmtId="0" fontId="64" fillId="0" borderId="0" xfId="2" applyFont="1" applyAlignment="1">
      <alignment vertical="top"/>
    </xf>
    <xf numFmtId="0" fontId="82" fillId="0" borderId="0" xfId="2" applyFont="1" applyAlignment="1">
      <alignment horizontal="left" vertical="top" wrapText="1"/>
    </xf>
    <xf numFmtId="0" fontId="80" fillId="14" borderId="158" xfId="3" applyFont="1" applyFill="1" applyBorder="1" applyAlignment="1" applyProtection="1">
      <alignment horizontal="left" vertical="center" shrinkToFit="1"/>
      <protection locked="0"/>
    </xf>
    <xf numFmtId="0" fontId="89" fillId="0" borderId="0" xfId="2" applyFont="1" applyAlignment="1">
      <alignment horizontal="right" vertical="center" shrinkToFit="1"/>
    </xf>
    <xf numFmtId="0" fontId="89" fillId="0" borderId="0" xfId="2" applyFont="1" applyAlignment="1" applyProtection="1">
      <alignment horizontal="left" vertical="center" shrinkToFit="1"/>
      <protection locked="0"/>
    </xf>
    <xf numFmtId="0" fontId="89" fillId="0" borderId="0" xfId="6" applyFont="1" applyAlignment="1">
      <alignment horizontal="right" vertical="top"/>
    </xf>
    <xf numFmtId="0" fontId="89" fillId="0" borderId="0" xfId="6" applyFont="1" applyAlignment="1">
      <alignment horizontal="right" vertical="center" shrinkToFit="1"/>
    </xf>
    <xf numFmtId="0" fontId="89" fillId="0" borderId="0" xfId="6" applyFont="1" applyAlignment="1">
      <alignment horizontal="center" vertical="center" shrinkToFit="1"/>
    </xf>
    <xf numFmtId="0" fontId="89" fillId="0" borderId="0" xfId="6" applyFont="1" applyAlignment="1">
      <alignment horizontal="right" vertical="center"/>
    </xf>
    <xf numFmtId="0" fontId="98" fillId="0" borderId="0" xfId="6" applyFont="1" applyAlignment="1">
      <alignment horizontal="left" vertical="center" wrapText="1"/>
    </xf>
    <xf numFmtId="38" fontId="98" fillId="0" borderId="0" xfId="8" applyFont="1" applyBorder="1" applyAlignment="1" applyProtection="1">
      <alignment horizontal="center" vertical="center"/>
    </xf>
    <xf numFmtId="0" fontId="99" fillId="0" borderId="10" xfId="6" applyFont="1" applyBorder="1" applyAlignment="1">
      <alignment horizontal="center" vertical="center"/>
    </xf>
    <xf numFmtId="0" fontId="89" fillId="0" borderId="0" xfId="2" applyFont="1" applyAlignment="1">
      <alignment horizontal="left" vertical="center" shrinkToFit="1"/>
    </xf>
    <xf numFmtId="0" fontId="89" fillId="8" borderId="0" xfId="2" applyFont="1" applyFill="1" applyAlignment="1" applyProtection="1">
      <alignment horizontal="left" vertical="center" shrinkToFit="1"/>
      <protection locked="0"/>
    </xf>
    <xf numFmtId="0" fontId="93" fillId="0" borderId="0" xfId="2" applyFont="1" applyAlignment="1">
      <alignment horizontal="left" vertical="top" shrinkToFit="1"/>
    </xf>
    <xf numFmtId="190" fontId="98" fillId="8" borderId="0" xfId="6" applyNumberFormat="1" applyFont="1" applyFill="1" applyAlignment="1" applyProtection="1">
      <alignment horizontal="center" shrinkToFit="1"/>
      <protection locked="0"/>
    </xf>
    <xf numFmtId="0" fontId="98" fillId="0" borderId="0" xfId="6" applyFont="1"/>
    <xf numFmtId="0" fontId="58" fillId="0" borderId="0" xfId="7" applyFont="1" applyAlignment="1">
      <alignment horizontal="center" vertical="top"/>
    </xf>
    <xf numFmtId="0" fontId="103" fillId="0" borderId="80" xfId="7" applyFont="1" applyBorder="1" applyAlignment="1">
      <alignment horizontal="center" vertical="center"/>
    </xf>
    <xf numFmtId="0" fontId="103" fillId="0" borderId="73" xfId="7" applyFont="1" applyBorder="1" applyAlignment="1">
      <alignment horizontal="center" vertical="center"/>
    </xf>
    <xf numFmtId="0" fontId="103" fillId="0" borderId="76" xfId="7" applyFont="1" applyBorder="1" applyAlignment="1">
      <alignment horizontal="center" vertical="center"/>
    </xf>
    <xf numFmtId="0" fontId="103" fillId="0" borderId="89" xfId="7" applyFont="1" applyBorder="1" applyAlignment="1">
      <alignment horizontal="center" vertical="center"/>
    </xf>
    <xf numFmtId="0" fontId="103" fillId="0" borderId="0" xfId="7" applyFont="1" applyAlignment="1">
      <alignment horizontal="center" vertical="center"/>
    </xf>
    <xf numFmtId="0" fontId="103" fillId="0" borderId="92" xfId="7" applyFont="1" applyBorder="1" applyAlignment="1">
      <alignment horizontal="center" vertical="center"/>
    </xf>
    <xf numFmtId="0" fontId="103" fillId="0" borderId="47" xfId="7" applyFont="1" applyBorder="1" applyAlignment="1">
      <alignment horizontal="center" vertical="center"/>
    </xf>
    <xf numFmtId="0" fontId="103" fillId="0" borderId="103" xfId="7" applyFont="1" applyBorder="1" applyAlignment="1">
      <alignment horizontal="center" vertical="center"/>
    </xf>
    <xf numFmtId="0" fontId="103" fillId="0" borderId="93" xfId="7" applyFont="1" applyBorder="1" applyAlignment="1">
      <alignment horizontal="center" vertical="center"/>
    </xf>
    <xf numFmtId="0" fontId="104" fillId="0" borderId="173" xfId="7" applyFont="1" applyBorder="1" applyAlignment="1">
      <alignment horizontal="right" vertical="center"/>
    </xf>
    <xf numFmtId="0" fontId="104" fillId="0" borderId="174" xfId="7" applyFont="1" applyBorder="1" applyAlignment="1">
      <alignment horizontal="right" vertical="center"/>
    </xf>
    <xf numFmtId="0" fontId="104" fillId="0" borderId="175" xfId="7" applyFont="1" applyBorder="1" applyAlignment="1">
      <alignment horizontal="right" vertical="center"/>
    </xf>
    <xf numFmtId="0" fontId="105" fillId="0" borderId="176" xfId="7" applyFont="1" applyBorder="1" applyAlignment="1">
      <alignment horizontal="center" vertical="center"/>
    </xf>
    <xf numFmtId="0" fontId="105" fillId="0" borderId="177" xfId="7" applyFont="1" applyBorder="1" applyAlignment="1">
      <alignment horizontal="center" vertical="center"/>
    </xf>
    <xf numFmtId="0" fontId="105" fillId="0" borderId="179" xfId="7" applyFont="1" applyBorder="1" applyAlignment="1">
      <alignment horizontal="center" vertical="center"/>
    </xf>
    <xf numFmtId="0" fontId="105" fillId="0" borderId="180" xfId="7" applyFont="1" applyBorder="1" applyAlignment="1">
      <alignment horizontal="center" vertical="center"/>
    </xf>
    <xf numFmtId="0" fontId="105" fillId="0" borderId="178" xfId="7" applyFont="1" applyBorder="1" applyAlignment="1">
      <alignment horizontal="center" vertical="center"/>
    </xf>
    <xf numFmtId="0" fontId="105" fillId="0" borderId="181" xfId="7" applyFont="1" applyBorder="1" applyAlignment="1">
      <alignment horizontal="center" vertical="center"/>
    </xf>
    <xf numFmtId="0" fontId="103" fillId="0" borderId="51" xfId="7" applyFont="1" applyBorder="1" applyAlignment="1">
      <alignment horizontal="center" vertical="center"/>
    </xf>
    <xf numFmtId="0" fontId="103" fillId="0" borderId="10" xfId="7" applyFont="1" applyBorder="1" applyAlignment="1">
      <alignment horizontal="center" vertical="center"/>
    </xf>
    <xf numFmtId="0" fontId="103" fillId="0" borderId="67" xfId="7" applyFont="1" applyBorder="1" applyAlignment="1">
      <alignment horizontal="center" vertical="center"/>
    </xf>
    <xf numFmtId="0" fontId="103" fillId="0" borderId="49" xfId="7" applyFont="1" applyBorder="1" applyAlignment="1">
      <alignment horizontal="distributed" vertical="center" indent="1"/>
    </xf>
    <xf numFmtId="0" fontId="103" fillId="0" borderId="65" xfId="7" applyFont="1" applyBorder="1" applyAlignment="1">
      <alignment horizontal="center" vertical="center"/>
    </xf>
    <xf numFmtId="0" fontId="103" fillId="0" borderId="8" xfId="7" applyFont="1" applyBorder="1" applyAlignment="1">
      <alignment horizontal="center" vertical="center"/>
    </xf>
    <xf numFmtId="0" fontId="103" fillId="0" borderId="66" xfId="7" applyFont="1" applyBorder="1" applyAlignment="1">
      <alignment horizontal="center" vertical="center"/>
    </xf>
    <xf numFmtId="0" fontId="103" fillId="0" borderId="39" xfId="7" applyFont="1" applyBorder="1" applyAlignment="1">
      <alignment horizontal="distributed" vertical="center" indent="1"/>
    </xf>
    <xf numFmtId="38" fontId="103" fillId="0" borderId="0" xfId="7" applyNumberFormat="1" applyFont="1" applyAlignment="1">
      <alignment horizontal="center" vertical="center"/>
    </xf>
    <xf numFmtId="0" fontId="103" fillId="0" borderId="0" xfId="7" applyFont="1" applyAlignment="1">
      <alignment horizontal="right" vertical="center"/>
    </xf>
    <xf numFmtId="0" fontId="103" fillId="0" borderId="171" xfId="7" applyFont="1" applyBorder="1" applyAlignment="1">
      <alignment horizontal="right" vertical="center"/>
    </xf>
    <xf numFmtId="0" fontId="103" fillId="0" borderId="171" xfId="7" applyFont="1" applyBorder="1" applyAlignment="1">
      <alignment horizontal="center" vertical="center"/>
    </xf>
    <xf numFmtId="0" fontId="103" fillId="0" borderId="0" xfId="7" applyFont="1" applyAlignment="1">
      <alignment horizontal="left" vertical="center"/>
    </xf>
    <xf numFmtId="0" fontId="103" fillId="0" borderId="171" xfId="7" applyFont="1" applyBorder="1" applyAlignment="1">
      <alignment horizontal="left" vertical="center"/>
    </xf>
    <xf numFmtId="0" fontId="103" fillId="0" borderId="54" xfId="7" applyFont="1" applyBorder="1" applyAlignment="1">
      <alignment horizontal="right" vertical="center"/>
    </xf>
    <xf numFmtId="0" fontId="103" fillId="0" borderId="6" xfId="7" applyFont="1" applyBorder="1" applyAlignment="1">
      <alignment horizontal="right" vertical="center"/>
    </xf>
    <xf numFmtId="0" fontId="103" fillId="0" borderId="12" xfId="7" applyFont="1" applyBorder="1" applyAlignment="1">
      <alignment horizontal="right" vertical="center"/>
    </xf>
    <xf numFmtId="0" fontId="103" fillId="0" borderId="182" xfId="7" applyFont="1" applyBorder="1" applyAlignment="1">
      <alignment horizontal="center" vertical="center"/>
    </xf>
    <xf numFmtId="0" fontId="103" fillId="0" borderId="49" xfId="7" applyFont="1" applyBorder="1" applyAlignment="1">
      <alignment horizontal="center" vertical="center"/>
    </xf>
    <xf numFmtId="0" fontId="103" fillId="0" borderId="183" xfId="7" applyFont="1" applyBorder="1" applyAlignment="1">
      <alignment horizontal="center" vertical="center"/>
    </xf>
    <xf numFmtId="0" fontId="103" fillId="0" borderId="2" xfId="7" applyFont="1" applyBorder="1" applyAlignment="1">
      <alignment horizontal="center" vertical="center"/>
    </xf>
    <xf numFmtId="0" fontId="103" fillId="0" borderId="17" xfId="7" applyFont="1" applyBorder="1" applyAlignment="1">
      <alignment horizontal="center" vertical="center"/>
    </xf>
    <xf numFmtId="0" fontId="103" fillId="0" borderId="54" xfId="7" applyFont="1" applyBorder="1" applyAlignment="1">
      <alignment horizontal="center" vertical="center"/>
    </xf>
    <xf numFmtId="0" fontId="103" fillId="0" borderId="6" xfId="7" applyFont="1" applyBorder="1" applyAlignment="1">
      <alignment horizontal="center" vertical="center"/>
    </xf>
    <xf numFmtId="0" fontId="103" fillId="0" borderId="12" xfId="7" applyFont="1" applyBorder="1" applyAlignment="1">
      <alignment horizontal="center" vertical="center"/>
    </xf>
    <xf numFmtId="0" fontId="103" fillId="0" borderId="184" xfId="7" applyFont="1" applyBorder="1" applyAlignment="1">
      <alignment horizontal="center" vertical="center"/>
    </xf>
    <xf numFmtId="0" fontId="103" fillId="0" borderId="1" xfId="7" applyFont="1" applyBorder="1" applyAlignment="1">
      <alignment horizontal="center" vertical="center"/>
    </xf>
    <xf numFmtId="0" fontId="103" fillId="0" borderId="27" xfId="7" applyFont="1" applyBorder="1" applyAlignment="1">
      <alignment horizontal="center" vertical="center"/>
    </xf>
    <xf numFmtId="0" fontId="103" fillId="0" borderId="65" xfId="7" applyFont="1" applyBorder="1" applyAlignment="1">
      <alignment horizontal="left" vertical="center"/>
    </xf>
    <xf numFmtId="0" fontId="103" fillId="0" borderId="8" xfId="7" applyFont="1" applyBorder="1" applyAlignment="1">
      <alignment horizontal="left" vertical="center"/>
    </xf>
    <xf numFmtId="0" fontId="103" fillId="0" borderId="89" xfId="7" applyFont="1" applyBorder="1" applyAlignment="1">
      <alignment horizontal="left" vertical="center"/>
    </xf>
    <xf numFmtId="0" fontId="103" fillId="0" borderId="48" xfId="7" applyFont="1" applyBorder="1" applyAlignment="1">
      <alignment horizontal="center" vertical="center"/>
    </xf>
    <xf numFmtId="0" fontId="103" fillId="0" borderId="15" xfId="7" applyFont="1" applyBorder="1" applyAlignment="1">
      <alignment horizontal="center" vertical="center"/>
    </xf>
    <xf numFmtId="0" fontId="103" fillId="0" borderId="21" xfId="7" applyFont="1" applyBorder="1" applyAlignment="1">
      <alignment horizontal="center" vertical="center"/>
    </xf>
    <xf numFmtId="0" fontId="103" fillId="0" borderId="90" xfId="7" applyFont="1" applyBorder="1" applyAlignment="1">
      <alignment horizontal="center" vertical="center"/>
    </xf>
    <xf numFmtId="0" fontId="103" fillId="0" borderId="41" xfId="7" applyFont="1" applyBorder="1" applyAlignment="1">
      <alignment horizontal="center" vertical="center"/>
    </xf>
    <xf numFmtId="0" fontId="103" fillId="0" borderId="29" xfId="7" applyFont="1" applyBorder="1" applyAlignment="1">
      <alignment horizontal="center" vertical="center"/>
    </xf>
    <xf numFmtId="0" fontId="103" fillId="0" borderId="188" xfId="7" applyFont="1" applyBorder="1" applyAlignment="1">
      <alignment horizontal="left" vertical="center"/>
    </xf>
    <xf numFmtId="0" fontId="103" fillId="0" borderId="123" xfId="7" applyFont="1" applyBorder="1" applyAlignment="1">
      <alignment horizontal="left" vertical="center"/>
    </xf>
    <xf numFmtId="0" fontId="103" fillId="0" borderId="123" xfId="7" applyFont="1" applyBorder="1" applyAlignment="1">
      <alignment horizontal="right" vertical="center"/>
    </xf>
    <xf numFmtId="0" fontId="103" fillId="0" borderId="189" xfId="7" applyFont="1" applyBorder="1" applyAlignment="1">
      <alignment horizontal="right" vertical="center"/>
    </xf>
    <xf numFmtId="0" fontId="103" fillId="0" borderId="92" xfId="7" applyFont="1" applyBorder="1" applyAlignment="1">
      <alignment horizontal="right" vertical="center"/>
    </xf>
    <xf numFmtId="0" fontId="103" fillId="0" borderId="9" xfId="7" applyFont="1" applyBorder="1" applyAlignment="1">
      <alignment horizontal="center" vertical="center"/>
    </xf>
    <xf numFmtId="0" fontId="103" fillId="0" borderId="13" xfId="7" applyFont="1" applyBorder="1" applyAlignment="1">
      <alignment horizontal="center" vertical="center"/>
    </xf>
    <xf numFmtId="0" fontId="103" fillId="0" borderId="7" xfId="7" applyFont="1" applyBorder="1" applyAlignment="1">
      <alignment horizontal="center" vertical="center"/>
    </xf>
    <xf numFmtId="0" fontId="103" fillId="0" borderId="187" xfId="7" applyFont="1" applyBorder="1" applyAlignment="1">
      <alignment horizontal="center" vertical="center"/>
    </xf>
    <xf numFmtId="0" fontId="103" fillId="0" borderId="51" xfId="7" applyFont="1" applyBorder="1" applyAlignment="1">
      <alignment horizontal="left" vertical="center"/>
    </xf>
    <xf numFmtId="0" fontId="103" fillId="0" borderId="10" xfId="7" applyFont="1" applyBorder="1" applyAlignment="1">
      <alignment horizontal="left" vertical="center"/>
    </xf>
    <xf numFmtId="0" fontId="103" fillId="0" borderId="123" xfId="7" applyFont="1" applyBorder="1" applyAlignment="1">
      <alignment horizontal="center" vertical="center"/>
    </xf>
    <xf numFmtId="0" fontId="103" fillId="0" borderId="189" xfId="7" applyFont="1" applyBorder="1" applyAlignment="1">
      <alignment horizontal="center" vertical="center"/>
    </xf>
    <xf numFmtId="0" fontId="103" fillId="0" borderId="190" xfId="7" applyFont="1" applyBorder="1" applyAlignment="1">
      <alignment horizontal="center" vertical="center"/>
    </xf>
    <xf numFmtId="0" fontId="103" fillId="0" borderId="86" xfId="7" applyFont="1" applyBorder="1" applyAlignment="1">
      <alignment horizontal="center" vertical="center"/>
    </xf>
    <xf numFmtId="0" fontId="103" fillId="0" borderId="191" xfId="7" applyFont="1" applyBorder="1" applyAlignment="1">
      <alignment horizontal="center" vertical="center"/>
    </xf>
    <xf numFmtId="0" fontId="103" fillId="0" borderId="185" xfId="7" applyFont="1" applyBorder="1" applyAlignment="1">
      <alignment horizontal="center" vertical="center"/>
    </xf>
    <xf numFmtId="0" fontId="103" fillId="0" borderId="186" xfId="7" applyFont="1" applyBorder="1" applyAlignment="1">
      <alignment horizontal="center" vertical="center"/>
    </xf>
    <xf numFmtId="0" fontId="103" fillId="0" borderId="14" xfId="7" applyFont="1" applyBorder="1" applyAlignment="1">
      <alignment horizontal="center" vertical="center"/>
    </xf>
    <xf numFmtId="0" fontId="103" fillId="0" borderId="24" xfId="7" applyFont="1" applyBorder="1" applyAlignment="1">
      <alignment horizontal="center" vertical="center"/>
    </xf>
    <xf numFmtId="0" fontId="103" fillId="0" borderId="136" xfId="7" applyFont="1" applyBorder="1" applyAlignment="1">
      <alignment horizontal="right" vertical="center"/>
    </xf>
    <xf numFmtId="0" fontId="103" fillId="0" borderId="136" xfId="7" applyFont="1" applyBorder="1" applyAlignment="1">
      <alignment horizontal="center" vertical="center"/>
    </xf>
    <xf numFmtId="0" fontId="103" fillId="0" borderId="123" xfId="7" applyFont="1" applyBorder="1">
      <alignment vertical="center"/>
    </xf>
    <xf numFmtId="0" fontId="103" fillId="0" borderId="0" xfId="7" applyFont="1">
      <alignment vertical="center"/>
    </xf>
    <xf numFmtId="0" fontId="103" fillId="0" borderId="136" xfId="7" applyFont="1" applyBorder="1">
      <alignment vertical="center"/>
    </xf>
    <xf numFmtId="0" fontId="103" fillId="0" borderId="136" xfId="7" applyFont="1" applyBorder="1" applyAlignment="1">
      <alignment horizontal="left" vertical="center"/>
    </xf>
    <xf numFmtId="0" fontId="103" fillId="0" borderId="0" xfId="7" applyFont="1" applyAlignment="1">
      <alignment horizontal="left" vertical="center" shrinkToFit="1"/>
    </xf>
    <xf numFmtId="0" fontId="103" fillId="0" borderId="92" xfId="7" applyFont="1" applyBorder="1" applyAlignment="1">
      <alignment horizontal="left" vertical="center" shrinkToFit="1"/>
    </xf>
    <xf numFmtId="0" fontId="103" fillId="0" borderId="10" xfId="7" applyFont="1" applyBorder="1" applyAlignment="1">
      <alignment horizontal="left" vertical="center" shrinkToFit="1"/>
    </xf>
    <xf numFmtId="0" fontId="103" fillId="0" borderId="67" xfId="7" applyFont="1" applyBorder="1" applyAlignment="1">
      <alignment horizontal="left" vertical="center" shrinkToFit="1"/>
    </xf>
    <xf numFmtId="0" fontId="103" fillId="8" borderId="80" xfId="7" applyFont="1" applyFill="1" applyBorder="1" applyAlignment="1" applyProtection="1">
      <alignment horizontal="center" vertical="center"/>
      <protection locked="0"/>
    </xf>
    <xf numFmtId="0" fontId="103" fillId="8" borderId="73" xfId="7" applyFont="1" applyFill="1" applyBorder="1" applyAlignment="1" applyProtection="1">
      <alignment horizontal="center" vertical="center"/>
      <protection locked="0"/>
    </xf>
    <xf numFmtId="0" fontId="103" fillId="8" borderId="89" xfId="7" applyFont="1" applyFill="1" applyBorder="1" applyAlignment="1" applyProtection="1">
      <alignment horizontal="center" vertical="center"/>
      <protection locked="0"/>
    </xf>
    <xf numFmtId="0" fontId="103" fillId="8" borderId="0" xfId="7" applyFont="1" applyFill="1" applyAlignment="1" applyProtection="1">
      <alignment horizontal="center" vertical="center"/>
      <protection locked="0"/>
    </xf>
    <xf numFmtId="0" fontId="104" fillId="0" borderId="73" xfId="7" applyFont="1" applyBorder="1" applyAlignment="1">
      <alignment horizontal="left" vertical="center"/>
    </xf>
    <xf numFmtId="0" fontId="104" fillId="0" borderId="76" xfId="7" applyFont="1" applyBorder="1" applyAlignment="1">
      <alignment horizontal="left" vertical="center"/>
    </xf>
    <xf numFmtId="0" fontId="104" fillId="0" borderId="0" xfId="7" applyFont="1" applyAlignment="1">
      <alignment horizontal="left" vertical="center"/>
    </xf>
    <xf numFmtId="0" fontId="104" fillId="0" borderId="92" xfId="7" applyFont="1" applyBorder="1" applyAlignment="1">
      <alignment horizontal="left" vertical="center"/>
    </xf>
    <xf numFmtId="0" fontId="110" fillId="0" borderId="89" xfId="7" applyFont="1" applyBorder="1" applyAlignment="1">
      <alignment horizontal="center" vertical="center"/>
    </xf>
    <xf numFmtId="0" fontId="110" fillId="0" borderId="0" xfId="7" applyFont="1" applyAlignment="1">
      <alignment horizontal="center" vertical="center"/>
    </xf>
    <xf numFmtId="0" fontId="106" fillId="0" borderId="80" xfId="7" applyFont="1" applyBorder="1" applyAlignment="1">
      <alignment horizontal="center" vertical="center"/>
    </xf>
    <xf numFmtId="0" fontId="106" fillId="0" borderId="73" xfId="7" applyFont="1" applyBorder="1" applyAlignment="1">
      <alignment horizontal="center" vertical="center"/>
    </xf>
    <xf numFmtId="0" fontId="106" fillId="0" borderId="89" xfId="7" applyFont="1" applyBorder="1" applyAlignment="1">
      <alignment horizontal="center" vertical="center"/>
    </xf>
    <xf numFmtId="0" fontId="106" fillId="0" borderId="0" xfId="7" applyFont="1" applyAlignment="1">
      <alignment horizontal="center" vertical="center"/>
    </xf>
    <xf numFmtId="0" fontId="106" fillId="0" borderId="47" xfId="7" applyFont="1" applyBorder="1" applyAlignment="1">
      <alignment horizontal="center" vertical="center"/>
    </xf>
    <xf numFmtId="0" fontId="106" fillId="0" borderId="103" xfId="7" applyFont="1" applyBorder="1" applyAlignment="1">
      <alignment horizontal="center" vertical="center"/>
    </xf>
    <xf numFmtId="0" fontId="103" fillId="8" borderId="20" xfId="7" applyFont="1" applyFill="1" applyBorder="1" applyAlignment="1" applyProtection="1">
      <alignment horizontal="center" vertical="center"/>
      <protection locked="0"/>
    </xf>
    <xf numFmtId="0" fontId="103" fillId="8" borderId="6" xfId="7" applyFont="1" applyFill="1" applyBorder="1" applyAlignment="1" applyProtection="1">
      <alignment horizontal="center" vertical="center"/>
      <protection locked="0"/>
    </xf>
    <xf numFmtId="0" fontId="103" fillId="8" borderId="101" xfId="7" applyFont="1" applyFill="1" applyBorder="1" applyAlignment="1" applyProtection="1">
      <alignment horizontal="center" vertical="center"/>
      <protection locked="0"/>
    </xf>
    <xf numFmtId="0" fontId="103" fillId="8" borderId="71" xfId="7" applyFont="1" applyFill="1" applyBorder="1" applyAlignment="1" applyProtection="1">
      <alignment horizontal="center" vertical="center"/>
      <protection locked="0"/>
    </xf>
    <xf numFmtId="0" fontId="103" fillId="8" borderId="70" xfId="7" applyFont="1" applyFill="1" applyBorder="1" applyAlignment="1" applyProtection="1">
      <alignment horizontal="center" vertical="center"/>
      <protection locked="0"/>
    </xf>
    <xf numFmtId="0" fontId="103" fillId="8" borderId="102" xfId="7" applyFont="1" applyFill="1" applyBorder="1" applyAlignment="1" applyProtection="1">
      <alignment horizontal="center" vertical="center"/>
      <protection locked="0"/>
    </xf>
    <xf numFmtId="0" fontId="103" fillId="0" borderId="0" xfId="7" applyFont="1" applyAlignment="1">
      <alignment horizontal="distributed" vertical="center" indent="1"/>
    </xf>
    <xf numFmtId="0" fontId="103" fillId="0" borderId="103" xfId="7" applyFont="1" applyBorder="1" applyAlignment="1">
      <alignment horizontal="distributed" vertical="center" indent="1"/>
    </xf>
    <xf numFmtId="49" fontId="103" fillId="8" borderId="0" xfId="7" applyNumberFormat="1" applyFont="1" applyFill="1" applyAlignment="1" applyProtection="1">
      <alignment horizontal="center" vertical="center"/>
      <protection locked="0"/>
    </xf>
    <xf numFmtId="49" fontId="103" fillId="8" borderId="103" xfId="7" applyNumberFormat="1" applyFont="1" applyFill="1" applyBorder="1" applyAlignment="1" applyProtection="1">
      <alignment horizontal="center" vertical="center"/>
      <protection locked="0"/>
    </xf>
    <xf numFmtId="49" fontId="103" fillId="8" borderId="92" xfId="7" applyNumberFormat="1" applyFont="1" applyFill="1" applyBorder="1" applyAlignment="1" applyProtection="1">
      <alignment horizontal="center" vertical="center"/>
      <protection locked="0"/>
    </xf>
    <xf numFmtId="49" fontId="103" fillId="8" borderId="93" xfId="7" applyNumberFormat="1" applyFont="1" applyFill="1" applyBorder="1" applyAlignment="1" applyProtection="1">
      <alignment horizontal="center" vertical="center"/>
      <protection locked="0"/>
    </xf>
    <xf numFmtId="0" fontId="106" fillId="8" borderId="18" xfId="7" applyFont="1" applyFill="1" applyBorder="1" applyAlignment="1" applyProtection="1">
      <alignment horizontal="center" vertical="center"/>
      <protection locked="0"/>
    </xf>
    <xf numFmtId="0" fontId="106" fillId="8" borderId="0" xfId="7" applyFont="1" applyFill="1" applyAlignment="1" applyProtection="1">
      <alignment horizontal="center" vertical="center"/>
      <protection locked="0"/>
    </xf>
    <xf numFmtId="0" fontId="106" fillId="8" borderId="17" xfId="7" applyFont="1" applyFill="1" applyBorder="1" applyAlignment="1" applyProtection="1">
      <alignment horizontal="center" vertical="center"/>
      <protection locked="0"/>
    </xf>
    <xf numFmtId="0" fontId="106" fillId="8" borderId="10" xfId="7" applyFont="1" applyFill="1" applyBorder="1" applyAlignment="1" applyProtection="1">
      <alignment horizontal="center" vertical="center"/>
      <protection locked="0"/>
    </xf>
    <xf numFmtId="0" fontId="106" fillId="0" borderId="0" xfId="7" applyFont="1" applyAlignment="1" applyProtection="1">
      <alignment horizontal="center" vertical="center"/>
      <protection locked="0"/>
    </xf>
    <xf numFmtId="0" fontId="106" fillId="0" borderId="26" xfId="7" applyFont="1" applyBorder="1" applyAlignment="1" applyProtection="1">
      <alignment horizontal="center" vertical="center"/>
      <protection locked="0"/>
    </xf>
    <xf numFmtId="0" fontId="106" fillId="0" borderId="10" xfId="7" applyFont="1" applyBorder="1" applyAlignment="1" applyProtection="1">
      <alignment horizontal="center" vertical="center"/>
      <protection locked="0"/>
    </xf>
    <xf numFmtId="0" fontId="106" fillId="0" borderId="1" xfId="7" applyFont="1" applyBorder="1" applyAlignment="1" applyProtection="1">
      <alignment horizontal="center" vertical="center"/>
      <protection locked="0"/>
    </xf>
    <xf numFmtId="0" fontId="106" fillId="0" borderId="89" xfId="7" applyFont="1" applyBorder="1" applyAlignment="1">
      <alignment horizontal="left" vertical="center"/>
    </xf>
    <xf numFmtId="0" fontId="106" fillId="0" borderId="0" xfId="7" applyFont="1" applyAlignment="1">
      <alignment horizontal="left" vertical="center"/>
    </xf>
    <xf numFmtId="0" fontId="106" fillId="0" borderId="47" xfId="7" applyFont="1" applyBorder="1" applyAlignment="1">
      <alignment horizontal="left" vertical="center"/>
    </xf>
    <xf numFmtId="0" fontId="106" fillId="0" borderId="103" xfId="7" applyFont="1" applyBorder="1" applyAlignment="1">
      <alignment horizontal="left" vertical="center"/>
    </xf>
    <xf numFmtId="0" fontId="103" fillId="0" borderId="19" xfId="7" applyFont="1" applyBorder="1" applyAlignment="1">
      <alignment horizontal="center" vertical="center" textRotation="255"/>
    </xf>
    <xf numFmtId="0" fontId="103" fillId="0" borderId="20" xfId="7" applyFont="1" applyBorder="1" applyAlignment="1">
      <alignment horizontal="center" vertical="center" textRotation="255"/>
    </xf>
    <xf numFmtId="0" fontId="103" fillId="0" borderId="54" xfId="7" applyFont="1" applyBorder="1" applyAlignment="1">
      <alignment horizontal="center" vertical="center" textRotation="255"/>
    </xf>
    <xf numFmtId="0" fontId="103" fillId="0" borderId="6" xfId="7" applyFont="1" applyBorder="1" applyAlignment="1">
      <alignment horizontal="center" vertical="center" textRotation="255"/>
    </xf>
    <xf numFmtId="0" fontId="103" fillId="8" borderId="69" xfId="7" applyFont="1" applyFill="1" applyBorder="1" applyAlignment="1" applyProtection="1">
      <alignment horizontal="center" vertical="center" shrinkToFit="1"/>
      <protection locked="0"/>
    </xf>
    <xf numFmtId="0" fontId="103" fillId="8" borderId="20" xfId="7" applyFont="1" applyFill="1" applyBorder="1" applyAlignment="1" applyProtection="1">
      <alignment horizontal="center" vertical="center" shrinkToFit="1"/>
      <protection locked="0"/>
    </xf>
    <xf numFmtId="0" fontId="103" fillId="8" borderId="71" xfId="7" applyFont="1" applyFill="1" applyBorder="1" applyAlignment="1" applyProtection="1">
      <alignment horizontal="center" vertical="center" shrinkToFit="1"/>
      <protection locked="0"/>
    </xf>
    <xf numFmtId="0" fontId="103" fillId="8" borderId="27" xfId="7" applyFont="1" applyFill="1" applyBorder="1" applyAlignment="1" applyProtection="1">
      <alignment horizontal="center" vertical="center" shrinkToFit="1"/>
      <protection locked="0"/>
    </xf>
    <xf numFmtId="0" fontId="103" fillId="8" borderId="6" xfId="7" applyFont="1" applyFill="1" applyBorder="1" applyAlignment="1" applyProtection="1">
      <alignment horizontal="center" vertical="center" shrinkToFit="1"/>
      <protection locked="0"/>
    </xf>
    <xf numFmtId="0" fontId="103" fillId="8" borderId="70" xfId="7" applyFont="1" applyFill="1" applyBorder="1" applyAlignment="1" applyProtection="1">
      <alignment horizontal="center" vertical="center" shrinkToFit="1"/>
      <protection locked="0"/>
    </xf>
    <xf numFmtId="0" fontId="104" fillId="0" borderId="0" xfId="7" applyFont="1" applyAlignment="1">
      <alignment horizontal="center" vertical="center" wrapText="1"/>
    </xf>
    <xf numFmtId="0" fontId="106" fillId="8" borderId="7" xfId="7" applyFont="1" applyFill="1" applyBorder="1" applyAlignment="1" applyProtection="1">
      <alignment horizontal="center" vertical="center"/>
      <protection locked="0"/>
    </xf>
    <xf numFmtId="0" fontId="106" fillId="8" borderId="8" xfId="7" applyFont="1" applyFill="1" applyBorder="1" applyAlignment="1" applyProtection="1">
      <alignment horizontal="center" vertical="center"/>
      <protection locked="0"/>
    </xf>
    <xf numFmtId="0" fontId="106" fillId="0" borderId="8" xfId="7" applyFont="1" applyBorder="1" applyAlignment="1" applyProtection="1">
      <alignment horizontal="center" vertical="center"/>
      <protection locked="0"/>
    </xf>
    <xf numFmtId="0" fontId="106" fillId="0" borderId="9" xfId="7" applyFont="1" applyBorder="1" applyAlignment="1" applyProtection="1">
      <alignment horizontal="center" vertical="center"/>
      <protection locked="0"/>
    </xf>
    <xf numFmtId="0" fontId="103" fillId="0" borderId="7" xfId="7" applyFont="1" applyBorder="1" applyAlignment="1">
      <alignment horizontal="left" vertical="center" wrapText="1"/>
    </xf>
    <xf numFmtId="0" fontId="103" fillId="0" borderId="9" xfId="7" applyFont="1" applyBorder="1" applyAlignment="1">
      <alignment horizontal="left" vertical="center"/>
    </xf>
    <xf numFmtId="0" fontId="103" fillId="0" borderId="18" xfId="7" applyFont="1" applyBorder="1" applyAlignment="1">
      <alignment horizontal="left" vertical="center"/>
    </xf>
    <xf numFmtId="0" fontId="103" fillId="0" borderId="26" xfId="7" applyFont="1" applyBorder="1" applyAlignment="1">
      <alignment horizontal="left" vertical="center"/>
    </xf>
    <xf numFmtId="0" fontId="103" fillId="0" borderId="17" xfId="7" applyFont="1" applyBorder="1" applyAlignment="1">
      <alignment horizontal="left" vertical="center"/>
    </xf>
    <xf numFmtId="0" fontId="103" fillId="0" borderId="1" xfId="7" applyFont="1" applyBorder="1" applyAlignment="1">
      <alignment horizontal="left" vertical="center"/>
    </xf>
    <xf numFmtId="0" fontId="109" fillId="8" borderId="6" xfId="7" applyFont="1" applyFill="1" applyBorder="1" applyAlignment="1" applyProtection="1">
      <alignment horizontal="center" vertical="center"/>
      <protection locked="0"/>
    </xf>
    <xf numFmtId="0" fontId="110" fillId="8" borderId="138" xfId="7" applyFont="1" applyFill="1" applyBorder="1" applyAlignment="1" applyProtection="1">
      <alignment horizontal="center" vertical="center"/>
      <protection locked="0"/>
    </xf>
    <xf numFmtId="0" fontId="104" fillId="0" borderId="0" xfId="7" applyFont="1">
      <alignment vertical="center"/>
    </xf>
    <xf numFmtId="0" fontId="110" fillId="8" borderId="182" xfId="7" applyFont="1" applyFill="1" applyBorder="1" applyAlignment="1" applyProtection="1">
      <alignment horizontal="center" vertical="center"/>
      <protection locked="0"/>
    </xf>
    <xf numFmtId="0" fontId="109" fillId="8" borderId="70" xfId="7" applyFont="1" applyFill="1" applyBorder="1" applyAlignment="1" applyProtection="1">
      <alignment horizontal="center" vertical="center"/>
      <protection locked="0"/>
    </xf>
    <xf numFmtId="0" fontId="125" fillId="0" borderId="0" xfId="7" applyFont="1" applyAlignment="1">
      <alignment horizontal="center" vertical="center"/>
    </xf>
    <xf numFmtId="0" fontId="125" fillId="0" borderId="0" xfId="7" applyFont="1" applyAlignment="1">
      <alignment horizontal="left" vertical="center"/>
    </xf>
    <xf numFmtId="0" fontId="103" fillId="8" borderId="27" xfId="7" applyFont="1" applyFill="1" applyBorder="1" applyAlignment="1" applyProtection="1">
      <alignment horizontal="left" vertical="center" wrapText="1"/>
      <protection locked="0"/>
    </xf>
    <xf numFmtId="0" fontId="103" fillId="8" borderId="6" xfId="7" applyFont="1" applyFill="1" applyBorder="1" applyAlignment="1" applyProtection="1">
      <alignment horizontal="left" vertical="center" wrapText="1"/>
      <protection locked="0"/>
    </xf>
    <xf numFmtId="0" fontId="103" fillId="8" borderId="70" xfId="7" applyFont="1" applyFill="1" applyBorder="1" applyAlignment="1" applyProtection="1">
      <alignment horizontal="left" vertical="center" wrapText="1"/>
      <protection locked="0"/>
    </xf>
    <xf numFmtId="0" fontId="103" fillId="8" borderId="33" xfId="7" applyFont="1" applyFill="1" applyBorder="1" applyAlignment="1" applyProtection="1">
      <alignment horizontal="left" vertical="center" wrapText="1"/>
      <protection locked="0"/>
    </xf>
    <xf numFmtId="0" fontId="103" fillId="8" borderId="101" xfId="7" applyFont="1" applyFill="1" applyBorder="1" applyAlignment="1" applyProtection="1">
      <alignment horizontal="left" vertical="center" wrapText="1"/>
      <protection locked="0"/>
    </xf>
    <xf numFmtId="0" fontId="103" fillId="8" borderId="102" xfId="7" applyFont="1" applyFill="1" applyBorder="1" applyAlignment="1" applyProtection="1">
      <alignment horizontal="left" vertical="center" wrapText="1"/>
      <protection locked="0"/>
    </xf>
    <xf numFmtId="0" fontId="103" fillId="0" borderId="135" xfId="7" applyFont="1" applyBorder="1" applyAlignment="1">
      <alignment horizontal="center" vertical="center" textRotation="255"/>
    </xf>
    <xf numFmtId="0" fontId="103" fillId="0" borderId="101" xfId="7" applyFont="1" applyBorder="1" applyAlignment="1">
      <alignment horizontal="center" vertical="center" textRotation="255"/>
    </xf>
    <xf numFmtId="0" fontId="110" fillId="8" borderId="137" xfId="7" applyFont="1" applyFill="1" applyBorder="1" applyAlignment="1" applyProtection="1">
      <alignment horizontal="center" vertical="center"/>
      <protection locked="0"/>
    </xf>
    <xf numFmtId="0" fontId="111" fillId="0" borderId="0" xfId="7" applyFont="1" applyAlignment="1">
      <alignment horizontal="center" vertical="center"/>
    </xf>
    <xf numFmtId="0" fontId="46" fillId="7" borderId="15" xfId="0" applyFont="1" applyFill="1" applyBorder="1" applyAlignment="1" applyProtection="1">
      <alignment horizontal="center" vertical="center" shrinkToFit="1"/>
      <protection locked="0"/>
    </xf>
    <xf numFmtId="185" fontId="6" fillId="0" borderId="0" xfId="0" applyNumberFormat="1" applyFont="1" applyAlignment="1">
      <alignment horizontal="right" vertical="center" shrinkToFit="1"/>
    </xf>
    <xf numFmtId="0" fontId="6" fillId="7" borderId="10" xfId="0" applyFont="1" applyFill="1" applyBorder="1" applyAlignment="1" applyProtection="1">
      <alignment horizontal="center"/>
      <protection locked="0"/>
    </xf>
    <xf numFmtId="0" fontId="6" fillId="0" borderId="0" xfId="0" applyFont="1" applyAlignment="1">
      <alignment horizontal="center"/>
    </xf>
    <xf numFmtId="0" fontId="15" fillId="0" borderId="0" xfId="0" applyFont="1" applyAlignment="1">
      <alignment horizontal="center"/>
    </xf>
    <xf numFmtId="0" fontId="6" fillId="8" borderId="10" xfId="0" applyFont="1" applyFill="1" applyBorder="1" applyAlignment="1" applyProtection="1">
      <alignment horizontal="center" vertical="center" shrinkToFit="1"/>
      <protection locked="0"/>
    </xf>
    <xf numFmtId="0" fontId="6" fillId="0" borderId="0" xfId="0" applyFont="1" applyAlignment="1">
      <alignment horizontal="center" vertical="center"/>
    </xf>
    <xf numFmtId="0" fontId="6" fillId="0" borderId="0" xfId="0" applyFont="1" applyAlignment="1">
      <alignment horizontal="left" vertical="center"/>
    </xf>
    <xf numFmtId="0" fontId="6" fillId="0" borderId="12" xfId="0" applyFont="1" applyBorder="1" applyAlignment="1">
      <alignment horizontal="center" vertical="center"/>
    </xf>
    <xf numFmtId="0" fontId="15" fillId="0" borderId="15" xfId="0" applyFont="1" applyBorder="1" applyAlignment="1">
      <alignment horizontal="center" vertical="center"/>
    </xf>
    <xf numFmtId="0" fontId="15" fillId="0" borderId="27" xfId="0" applyFont="1" applyBorder="1" applyAlignment="1">
      <alignment horizontal="center" vertical="center"/>
    </xf>
    <xf numFmtId="0" fontId="46" fillId="0" borderId="12" xfId="0" applyFont="1" applyBorder="1" applyAlignment="1">
      <alignment horizontal="center" vertical="center" shrinkToFit="1"/>
    </xf>
    <xf numFmtId="0" fontId="46" fillId="0" borderId="15" xfId="0" applyFont="1" applyBorder="1" applyAlignment="1">
      <alignment horizontal="center" vertical="center" shrinkToFit="1"/>
    </xf>
    <xf numFmtId="0" fontId="46" fillId="0" borderId="27" xfId="0" applyFont="1" applyBorder="1" applyAlignment="1">
      <alignment horizontal="center" vertical="center" shrinkToFit="1"/>
    </xf>
    <xf numFmtId="0" fontId="15" fillId="7" borderId="15" xfId="0" applyFont="1" applyFill="1" applyBorder="1" applyAlignment="1" applyProtection="1">
      <alignment horizontal="center"/>
      <protection locked="0"/>
    </xf>
    <xf numFmtId="0" fontId="6" fillId="7" borderId="0" xfId="0" applyFont="1" applyFill="1" applyAlignment="1" applyProtection="1">
      <alignment horizontal="center"/>
      <protection locked="0"/>
    </xf>
    <xf numFmtId="0" fontId="6" fillId="0" borderId="6" xfId="0" applyFont="1" applyBorder="1" applyAlignment="1">
      <alignment horizontal="center" vertical="center"/>
    </xf>
    <xf numFmtId="0" fontId="15" fillId="0" borderId="6" xfId="0" applyFont="1" applyBorder="1" applyAlignment="1">
      <alignment horizontal="center" vertical="center"/>
    </xf>
    <xf numFmtId="0" fontId="46" fillId="0" borderId="6" xfId="0" applyFont="1" applyBorder="1" applyAlignment="1">
      <alignment horizontal="center" vertical="center" shrinkToFit="1"/>
    </xf>
    <xf numFmtId="0" fontId="15" fillId="7" borderId="10" xfId="0" applyFont="1" applyFill="1" applyBorder="1" applyAlignment="1" applyProtection="1">
      <alignment horizontal="center"/>
      <protection locked="0"/>
    </xf>
    <xf numFmtId="0" fontId="6" fillId="0" borderId="15" xfId="0" applyFont="1" applyBorder="1" applyAlignment="1">
      <alignment horizontal="center" vertical="center"/>
    </xf>
    <xf numFmtId="0" fontId="6" fillId="0" borderId="27" xfId="0" applyFont="1" applyBorder="1" applyAlignment="1">
      <alignment horizontal="center" vertical="center"/>
    </xf>
    <xf numFmtId="0" fontId="6" fillId="0" borderId="12"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5" xfId="0" applyFont="1" applyBorder="1" applyAlignment="1" applyProtection="1">
      <alignment horizontal="center" vertical="center" shrinkToFit="1"/>
      <protection locked="0"/>
    </xf>
    <xf numFmtId="0" fontId="46" fillId="8" borderId="15" xfId="0" applyFont="1" applyFill="1" applyBorder="1" applyAlignment="1" applyProtection="1">
      <alignment horizontal="center" vertical="center" shrinkToFit="1"/>
      <protection locked="0"/>
    </xf>
    <xf numFmtId="0" fontId="6" fillId="4" borderId="47" xfId="0" applyFont="1" applyFill="1" applyBorder="1" applyAlignment="1">
      <alignment horizontal="left" vertical="center" wrapText="1"/>
    </xf>
    <xf numFmtId="0" fontId="6" fillId="4" borderId="103" xfId="0" applyFont="1" applyFill="1" applyBorder="1" applyAlignment="1">
      <alignment horizontal="left" vertical="center" wrapText="1"/>
    </xf>
    <xf numFmtId="0" fontId="6" fillId="4" borderId="93" xfId="0" applyFont="1" applyFill="1" applyBorder="1" applyAlignment="1">
      <alignment horizontal="left" vertical="center" wrapText="1"/>
    </xf>
    <xf numFmtId="0" fontId="6" fillId="4" borderId="68" xfId="0" applyFont="1" applyFill="1" applyBorder="1" applyAlignment="1">
      <alignment horizontal="center" vertical="center" wrapText="1" shrinkToFit="1"/>
    </xf>
    <xf numFmtId="0" fontId="6" fillId="4" borderId="69" xfId="0" applyFont="1" applyFill="1" applyBorder="1" applyAlignment="1">
      <alignment horizontal="center" vertical="center" shrinkToFit="1"/>
    </xf>
    <xf numFmtId="0" fontId="6" fillId="7" borderId="12" xfId="0" applyFont="1" applyFill="1" applyBorder="1" applyAlignment="1" applyProtection="1">
      <alignment horizontal="center" vertical="center" shrinkToFit="1"/>
      <protection locked="0"/>
    </xf>
    <xf numFmtId="0" fontId="6" fillId="7" borderId="27" xfId="0" applyFont="1" applyFill="1" applyBorder="1" applyAlignment="1" applyProtection="1">
      <alignment horizontal="center" vertical="center" shrinkToFit="1"/>
      <protection locked="0"/>
    </xf>
    <xf numFmtId="0" fontId="6" fillId="4" borderId="77" xfId="0" applyFont="1" applyFill="1" applyBorder="1" applyAlignment="1">
      <alignment horizontal="center" vertical="center"/>
    </xf>
    <xf numFmtId="0" fontId="6" fillId="4" borderId="78" xfId="0" applyFont="1" applyFill="1" applyBorder="1" applyAlignment="1">
      <alignment horizontal="center" vertical="center"/>
    </xf>
    <xf numFmtId="0" fontId="6" fillId="4" borderId="79" xfId="0" applyFont="1" applyFill="1" applyBorder="1" applyAlignment="1">
      <alignment horizontal="center" vertical="center"/>
    </xf>
    <xf numFmtId="0" fontId="6" fillId="4" borderId="51" xfId="0" applyFont="1" applyFill="1" applyBorder="1" applyAlignment="1">
      <alignment horizontal="left" vertical="top" wrapText="1"/>
    </xf>
    <xf numFmtId="0" fontId="6" fillId="4" borderId="10" xfId="0" applyFont="1" applyFill="1" applyBorder="1" applyAlignment="1">
      <alignment horizontal="left" vertical="top" wrapText="1"/>
    </xf>
    <xf numFmtId="0" fontId="6" fillId="4" borderId="67" xfId="0" applyFont="1" applyFill="1" applyBorder="1" applyAlignment="1">
      <alignment horizontal="left" vertical="top" wrapText="1"/>
    </xf>
    <xf numFmtId="0" fontId="6" fillId="4" borderId="80" xfId="0" applyFont="1" applyFill="1" applyBorder="1" applyAlignment="1">
      <alignment horizontal="left" vertical="center"/>
    </xf>
    <xf numFmtId="0" fontId="6" fillId="4" borderId="73" xfId="0" applyFont="1" applyFill="1" applyBorder="1" applyAlignment="1">
      <alignment horizontal="left" vertical="center"/>
    </xf>
    <xf numFmtId="0" fontId="6" fillId="4" borderId="76" xfId="0" applyFont="1" applyFill="1" applyBorder="1" applyAlignment="1">
      <alignment horizontal="left" vertical="center"/>
    </xf>
    <xf numFmtId="0" fontId="6" fillId="4" borderId="20" xfId="0" applyFont="1" applyFill="1" applyBorder="1" applyAlignment="1">
      <alignment horizontal="center" vertical="center" shrinkToFit="1"/>
    </xf>
    <xf numFmtId="0" fontId="6" fillId="4" borderId="71" xfId="0" applyFont="1" applyFill="1" applyBorder="1" applyAlignment="1">
      <alignment horizontal="center" vertical="center" shrinkToFit="1"/>
    </xf>
    <xf numFmtId="0" fontId="6" fillId="0" borderId="66" xfId="0" applyFont="1" applyBorder="1" applyAlignment="1">
      <alignment horizontal="center" vertical="center" shrinkToFit="1"/>
    </xf>
    <xf numFmtId="0" fontId="6" fillId="0" borderId="67" xfId="0" applyFont="1" applyBorder="1" applyAlignment="1">
      <alignment horizontal="center" vertical="center" shrinkToFit="1"/>
    </xf>
    <xf numFmtId="0" fontId="6" fillId="0" borderId="72" xfId="0" applyFont="1" applyBorder="1" applyAlignment="1">
      <alignment horizontal="left" vertical="center" shrinkToFit="1"/>
    </xf>
    <xf numFmtId="0" fontId="6" fillId="0" borderId="15" xfId="0" applyFont="1" applyBorder="1" applyAlignment="1">
      <alignment horizontal="left" vertical="center" shrinkToFit="1"/>
    </xf>
    <xf numFmtId="0" fontId="6" fillId="7" borderId="73" xfId="0" applyFont="1" applyFill="1" applyBorder="1" applyAlignment="1" applyProtection="1">
      <alignment horizontal="center" vertical="center" wrapText="1"/>
      <protection locked="0"/>
    </xf>
    <xf numFmtId="0" fontId="6" fillId="7" borderId="10" xfId="0" applyFont="1" applyFill="1" applyBorder="1" applyAlignment="1" applyProtection="1">
      <alignment horizontal="center" vertical="center" wrapText="1"/>
      <protection locked="0"/>
    </xf>
    <xf numFmtId="0" fontId="6" fillId="4" borderId="74" xfId="0" applyFont="1" applyFill="1" applyBorder="1" applyAlignment="1">
      <alignment horizontal="center" vertical="center" shrinkToFit="1"/>
    </xf>
    <xf numFmtId="0" fontId="6" fillId="4" borderId="75" xfId="0" applyFont="1" applyFill="1" applyBorder="1" applyAlignment="1">
      <alignment horizontal="center" vertical="center" shrinkToFit="1"/>
    </xf>
    <xf numFmtId="0" fontId="6" fillId="4" borderId="100" xfId="0" applyFont="1" applyFill="1" applyBorder="1" applyAlignment="1">
      <alignment horizontal="center" vertical="center" shrinkToFit="1"/>
    </xf>
    <xf numFmtId="0" fontId="6" fillId="7" borderId="65" xfId="0" applyFont="1" applyFill="1" applyBorder="1" applyAlignment="1" applyProtection="1">
      <alignment horizontal="center" vertical="center" wrapText="1"/>
      <protection locked="0"/>
    </xf>
    <xf numFmtId="0" fontId="6" fillId="7" borderId="51" xfId="0" applyFont="1" applyFill="1" applyBorder="1" applyAlignment="1" applyProtection="1">
      <alignment horizontal="center" vertical="center" wrapText="1"/>
      <protection locked="0"/>
    </xf>
    <xf numFmtId="0" fontId="6" fillId="7" borderId="6" xfId="0" applyFont="1" applyFill="1" applyBorder="1" applyAlignment="1" applyProtection="1">
      <alignment horizontal="center" vertical="center" shrinkToFit="1"/>
      <protection locked="0"/>
    </xf>
    <xf numFmtId="0" fontId="6" fillId="7" borderId="70" xfId="0" applyFont="1" applyFill="1" applyBorder="1" applyAlignment="1" applyProtection="1">
      <alignment horizontal="center" vertical="center" shrinkToFit="1"/>
      <protection locked="0"/>
    </xf>
    <xf numFmtId="0" fontId="6" fillId="0" borderId="76" xfId="0" applyFont="1" applyBorder="1" applyAlignment="1">
      <alignment horizontal="center" vertical="center" shrinkToFit="1"/>
    </xf>
    <xf numFmtId="0" fontId="6" fillId="7" borderId="101" xfId="0" applyFont="1" applyFill="1" applyBorder="1" applyAlignment="1" applyProtection="1">
      <alignment horizontal="center" vertical="center" shrinkToFit="1"/>
      <protection locked="0"/>
    </xf>
    <xf numFmtId="0" fontId="6" fillId="7" borderId="102" xfId="0" applyFont="1" applyFill="1" applyBorder="1" applyAlignment="1" applyProtection="1">
      <alignment horizontal="center" vertical="center" shrinkToFit="1"/>
      <protection locked="0"/>
    </xf>
    <xf numFmtId="0" fontId="6" fillId="0" borderId="0" xfId="0" applyFont="1" applyAlignment="1">
      <alignment horizontal="left" vertical="center" wrapText="1"/>
    </xf>
    <xf numFmtId="0" fontId="6" fillId="0" borderId="146" xfId="0" applyFont="1" applyBorder="1" applyAlignment="1">
      <alignment vertical="center" wrapText="1"/>
    </xf>
    <xf numFmtId="0" fontId="6" fillId="0" borderId="57" xfId="0" applyFont="1" applyBorder="1" applyAlignment="1">
      <alignment vertical="center" wrapText="1"/>
    </xf>
    <xf numFmtId="0" fontId="6" fillId="0" borderId="147" xfId="0" applyFont="1" applyBorder="1" applyAlignment="1">
      <alignment vertical="center" wrapText="1"/>
    </xf>
    <xf numFmtId="0" fontId="6" fillId="0" borderId="148" xfId="0" applyFont="1" applyBorder="1" applyAlignment="1">
      <alignment vertical="center" wrapText="1"/>
    </xf>
    <xf numFmtId="0" fontId="6" fillId="0" borderId="0" xfId="0" applyFont="1" applyAlignment="1">
      <alignment vertical="center" wrapText="1"/>
    </xf>
    <xf numFmtId="0" fontId="6" fillId="0" borderId="149" xfId="0" applyFont="1" applyBorder="1" applyAlignment="1">
      <alignment vertical="center" wrapText="1"/>
    </xf>
    <xf numFmtId="0" fontId="6" fillId="0" borderId="150" xfId="0" applyFont="1" applyBorder="1" applyAlignment="1">
      <alignment vertical="center" wrapText="1"/>
    </xf>
    <xf numFmtId="0" fontId="6" fillId="0" borderId="151" xfId="0" applyFont="1" applyBorder="1" applyAlignment="1">
      <alignment vertical="center" wrapText="1"/>
    </xf>
    <xf numFmtId="0" fontId="6" fillId="0" borderId="152" xfId="0" applyFont="1" applyBorder="1" applyAlignment="1">
      <alignment vertical="center" wrapText="1"/>
    </xf>
    <xf numFmtId="0" fontId="50" fillId="0" borderId="103" xfId="0" applyFont="1" applyBorder="1" applyAlignment="1">
      <alignment horizontal="left" vertical="center" wrapText="1"/>
    </xf>
    <xf numFmtId="0" fontId="6" fillId="4" borderId="51" xfId="0" applyFont="1" applyFill="1" applyBorder="1" applyAlignment="1">
      <alignment horizontal="left" vertical="center" wrapText="1"/>
    </xf>
    <xf numFmtId="0" fontId="6" fillId="4" borderId="10" xfId="0" applyFont="1" applyFill="1" applyBorder="1" applyAlignment="1">
      <alignment horizontal="left" vertical="center" wrapText="1"/>
    </xf>
    <xf numFmtId="0" fontId="6" fillId="4" borderId="67" xfId="0" applyFont="1" applyFill="1" applyBorder="1" applyAlignment="1">
      <alignment horizontal="left" vertical="center" wrapText="1"/>
    </xf>
    <xf numFmtId="178" fontId="0" fillId="8" borderId="51" xfId="1" applyNumberFormat="1" applyFont="1" applyFill="1" applyBorder="1" applyAlignment="1" applyProtection="1">
      <alignment horizontal="right" vertical="center"/>
      <protection locked="0"/>
    </xf>
    <xf numFmtId="178" fontId="13" fillId="8" borderId="10" xfId="1" applyNumberFormat="1" applyFont="1" applyFill="1" applyBorder="1" applyAlignment="1" applyProtection="1">
      <alignment horizontal="right" vertical="center"/>
      <protection locked="0"/>
    </xf>
    <xf numFmtId="178" fontId="13" fillId="8" borderId="67" xfId="1" applyNumberFormat="1" applyFont="1" applyFill="1" applyBorder="1" applyAlignment="1" applyProtection="1">
      <alignment horizontal="right" vertical="center"/>
      <protection locked="0"/>
    </xf>
    <xf numFmtId="0" fontId="6" fillId="7" borderId="8" xfId="0" applyFont="1" applyFill="1" applyBorder="1" applyAlignment="1" applyProtection="1">
      <alignment horizontal="center" vertical="center" wrapText="1"/>
      <protection locked="0"/>
    </xf>
    <xf numFmtId="0" fontId="6" fillId="0" borderId="93" xfId="0" applyFont="1" applyBorder="1" applyAlignment="1">
      <alignment horizontal="center" vertical="center" shrinkToFit="1"/>
    </xf>
    <xf numFmtId="0" fontId="6" fillId="4" borderId="65"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4" borderId="66" xfId="0" applyFont="1" applyFill="1" applyBorder="1" applyAlignment="1">
      <alignment horizontal="left" vertical="center" wrapText="1"/>
    </xf>
    <xf numFmtId="0" fontId="6" fillId="4" borderId="47" xfId="0" applyFont="1" applyFill="1" applyBorder="1" applyAlignment="1">
      <alignment horizontal="left" vertical="top" wrapText="1"/>
    </xf>
    <xf numFmtId="0" fontId="6" fillId="4" borderId="103" xfId="0" applyFont="1" applyFill="1" applyBorder="1" applyAlignment="1">
      <alignment horizontal="left" vertical="top" wrapText="1"/>
    </xf>
    <xf numFmtId="0" fontId="6" fillId="4" borderId="93" xfId="0" applyFont="1" applyFill="1" applyBorder="1" applyAlignment="1">
      <alignment horizontal="left" vertical="top" wrapText="1"/>
    </xf>
    <xf numFmtId="0" fontId="6" fillId="7" borderId="47" xfId="0" applyFont="1" applyFill="1" applyBorder="1" applyAlignment="1" applyProtection="1">
      <alignment horizontal="center" vertical="center" wrapText="1"/>
      <protection locked="0"/>
    </xf>
    <xf numFmtId="0" fontId="6" fillId="0" borderId="36" xfId="0" applyFont="1" applyBorder="1" applyAlignment="1">
      <alignment horizontal="left" vertical="center" shrinkToFit="1"/>
    </xf>
    <xf numFmtId="0" fontId="6" fillId="7" borderId="103" xfId="0" applyFont="1" applyFill="1" applyBorder="1" applyAlignment="1" applyProtection="1">
      <alignment horizontal="center" vertical="center" wrapText="1"/>
      <protection locked="0"/>
    </xf>
    <xf numFmtId="0" fontId="6" fillId="0" borderId="73" xfId="0" applyFont="1" applyBorder="1" applyAlignment="1">
      <alignment horizontal="left" vertical="center" wrapText="1"/>
    </xf>
    <xf numFmtId="0" fontId="6" fillId="4" borderId="48" xfId="0" applyFont="1" applyFill="1" applyBorder="1" applyAlignment="1">
      <alignment horizontal="left" vertical="center" wrapText="1"/>
    </xf>
    <xf numFmtId="0" fontId="6" fillId="4" borderId="15" xfId="0" applyFont="1" applyFill="1" applyBorder="1" applyAlignment="1">
      <alignment horizontal="left" vertical="center" wrapText="1"/>
    </xf>
    <xf numFmtId="0" fontId="6" fillId="4" borderId="21" xfId="0" applyFont="1" applyFill="1" applyBorder="1" applyAlignment="1">
      <alignment horizontal="left" vertical="center" wrapText="1"/>
    </xf>
    <xf numFmtId="0" fontId="15" fillId="4" borderId="69" xfId="0" applyFont="1" applyFill="1" applyBorder="1" applyAlignment="1">
      <alignment horizontal="center" vertical="center" shrinkToFit="1"/>
    </xf>
    <xf numFmtId="0" fontId="15" fillId="4" borderId="71" xfId="0" applyFont="1" applyFill="1" applyBorder="1" applyAlignment="1">
      <alignment horizontal="center" vertical="center" shrinkToFit="1"/>
    </xf>
    <xf numFmtId="0" fontId="10" fillId="0" borderId="0" xfId="0" applyFont="1" applyAlignment="1">
      <alignment horizontal="left" vertical="center"/>
    </xf>
    <xf numFmtId="0" fontId="6" fillId="0" borderId="12" xfId="0" applyFont="1" applyBorder="1" applyAlignment="1">
      <alignment horizontal="center" vertical="center" wrapText="1" shrinkToFit="1"/>
    </xf>
    <xf numFmtId="0" fontId="6" fillId="0" borderId="0" xfId="0" applyFont="1" applyAlignment="1">
      <alignment vertical="top" wrapText="1"/>
    </xf>
    <xf numFmtId="0" fontId="6" fillId="0" borderId="0" xfId="0" applyFont="1" applyAlignment="1">
      <alignment horizontal="left" vertical="top" wrapText="1"/>
    </xf>
    <xf numFmtId="0" fontId="6" fillId="4" borderId="20" xfId="0" applyFont="1" applyFill="1" applyBorder="1" applyAlignment="1">
      <alignment horizontal="center" vertical="center" wrapText="1" shrinkToFit="1"/>
    </xf>
    <xf numFmtId="0" fontId="6" fillId="0" borderId="13" xfId="0" applyFont="1" applyBorder="1" applyAlignment="1">
      <alignment horizontal="center" vertical="center" shrinkToFit="1"/>
    </xf>
    <xf numFmtId="0" fontId="6" fillId="0" borderId="2" xfId="0" applyFont="1" applyBorder="1" applyAlignment="1">
      <alignment horizontal="center" vertical="center" shrinkToFit="1"/>
    </xf>
    <xf numFmtId="0" fontId="6" fillId="4" borderId="19" xfId="0" applyFont="1" applyFill="1" applyBorder="1" applyAlignment="1">
      <alignment horizontal="center" vertical="center" shrinkToFit="1"/>
    </xf>
    <xf numFmtId="0" fontId="6" fillId="7" borderId="54" xfId="0" applyFont="1" applyFill="1" applyBorder="1" applyAlignment="1" applyProtection="1">
      <alignment horizontal="center" vertical="center" shrinkToFit="1"/>
      <protection locked="0"/>
    </xf>
    <xf numFmtId="0" fontId="6" fillId="7" borderId="135" xfId="0" applyFont="1" applyFill="1" applyBorder="1" applyAlignment="1" applyProtection="1">
      <alignment horizontal="center" vertical="center" shrinkToFit="1"/>
      <protection locked="0"/>
    </xf>
    <xf numFmtId="0" fontId="131" fillId="0" borderId="0" xfId="0" applyFont="1" applyAlignment="1">
      <alignment horizontal="left" vertical="top" wrapText="1"/>
    </xf>
    <xf numFmtId="0" fontId="6" fillId="7" borderId="34" xfId="0" applyFont="1" applyFill="1" applyBorder="1" applyAlignment="1" applyProtection="1">
      <alignment horizontal="center" vertical="center" shrinkToFit="1"/>
      <protection locked="0"/>
    </xf>
    <xf numFmtId="0" fontId="6" fillId="7" borderId="33" xfId="0" applyFont="1" applyFill="1" applyBorder="1" applyAlignment="1" applyProtection="1">
      <alignment horizontal="center" vertical="center" shrinkToFit="1"/>
      <protection locked="0"/>
    </xf>
    <xf numFmtId="0" fontId="76" fillId="0" borderId="12" xfId="0" applyFont="1" applyBorder="1" applyAlignment="1">
      <alignment horizontal="center" vertical="center" shrinkToFit="1"/>
    </xf>
    <xf numFmtId="0" fontId="76" fillId="0" borderId="27" xfId="0" applyFont="1" applyBorder="1" applyAlignment="1">
      <alignment horizontal="center" vertical="center" shrinkToFit="1"/>
    </xf>
    <xf numFmtId="180" fontId="16" fillId="0" borderId="7" xfId="0" applyNumberFormat="1" applyFont="1" applyBorder="1" applyAlignment="1">
      <alignment horizontal="center" vertical="center"/>
    </xf>
    <xf numFmtId="0" fontId="0" fillId="0" borderId="9" xfId="0" applyBorder="1" applyAlignment="1">
      <alignment horizontal="center" vertical="center"/>
    </xf>
    <xf numFmtId="0" fontId="0" fillId="0" borderId="18" xfId="0" applyBorder="1" applyAlignment="1">
      <alignment horizontal="center" vertical="center"/>
    </xf>
    <xf numFmtId="0" fontId="0" fillId="0" borderId="26" xfId="0" applyBorder="1" applyAlignment="1">
      <alignment horizontal="center" vertical="center"/>
    </xf>
    <xf numFmtId="0" fontId="0" fillId="0" borderId="17" xfId="0" applyBorder="1" applyAlignment="1">
      <alignment horizontal="center" vertical="center"/>
    </xf>
    <xf numFmtId="0" fontId="0" fillId="0" borderId="1" xfId="0" applyBorder="1" applyAlignment="1">
      <alignment horizontal="center" vertical="center"/>
    </xf>
    <xf numFmtId="0" fontId="13" fillId="0" borderId="8" xfId="0" applyFont="1"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13" fillId="0" borderId="10" xfId="0" applyFont="1" applyBorder="1" applyAlignment="1">
      <alignment horizontal="center" vertical="center"/>
    </xf>
    <xf numFmtId="0" fontId="0" fillId="0" borderId="10" xfId="0" applyBorder="1" applyAlignment="1">
      <alignment horizontal="center" vertical="center"/>
    </xf>
    <xf numFmtId="0" fontId="13" fillId="4" borderId="6" xfId="0" applyFont="1" applyFill="1" applyBorder="1" applyAlignment="1">
      <alignment horizontal="center" vertical="center"/>
    </xf>
    <xf numFmtId="0" fontId="0" fillId="0" borderId="6" xfId="0" applyBorder="1" applyAlignment="1">
      <alignment vertical="center"/>
    </xf>
    <xf numFmtId="0" fontId="13" fillId="4" borderId="6" xfId="0" applyFont="1" applyFill="1" applyBorder="1" applyAlignment="1">
      <alignment vertical="center" wrapText="1"/>
    </xf>
    <xf numFmtId="0" fontId="0" fillId="0" borderId="6" xfId="0" applyBorder="1" applyAlignment="1">
      <alignment vertical="center" wrapText="1"/>
    </xf>
    <xf numFmtId="0" fontId="20" fillId="4" borderId="6" xfId="0" applyFont="1" applyFill="1" applyBorder="1" applyAlignment="1">
      <alignment vertical="center" wrapText="1"/>
    </xf>
    <xf numFmtId="0" fontId="15" fillId="4" borderId="6" xfId="0" applyFont="1" applyFill="1" applyBorder="1" applyAlignment="1">
      <alignment horizontal="center" vertical="center"/>
    </xf>
    <xf numFmtId="38" fontId="16" fillId="0" borderId="109" xfId="1" applyFont="1" applyFill="1" applyBorder="1" applyAlignment="1" applyProtection="1">
      <alignment horizontal="center" vertical="center"/>
    </xf>
    <xf numFmtId="38" fontId="16" fillId="0" borderId="107" xfId="1" applyFont="1" applyFill="1" applyBorder="1" applyAlignment="1" applyProtection="1">
      <alignment horizontal="center" vertical="center"/>
    </xf>
    <xf numFmtId="0" fontId="6" fillId="4" borderId="6" xfId="0" applyFont="1" applyFill="1" applyBorder="1" applyAlignment="1">
      <alignment vertical="center" wrapText="1"/>
    </xf>
    <xf numFmtId="0" fontId="15" fillId="4" borderId="6" xfId="0" applyFont="1" applyFill="1" applyBorder="1" applyAlignment="1">
      <alignment vertical="center" wrapText="1"/>
    </xf>
    <xf numFmtId="38" fontId="16" fillId="7" borderId="7" xfId="1" applyFont="1" applyFill="1" applyBorder="1" applyAlignment="1" applyProtection="1">
      <alignment horizontal="center" vertical="center"/>
      <protection locked="0"/>
    </xf>
    <xf numFmtId="38" fontId="16" fillId="7" borderId="9" xfId="1" applyFont="1" applyFill="1" applyBorder="1" applyAlignment="1" applyProtection="1">
      <alignment horizontal="center" vertical="center"/>
      <protection locked="0"/>
    </xf>
    <xf numFmtId="38" fontId="16" fillId="7" borderId="105" xfId="1" applyFont="1" applyFill="1" applyBorder="1" applyAlignment="1" applyProtection="1">
      <alignment horizontal="center" vertical="center"/>
      <protection locked="0"/>
    </xf>
    <xf numFmtId="38" fontId="16" fillId="7" borderId="107" xfId="1" applyFont="1" applyFill="1" applyBorder="1" applyAlignment="1" applyProtection="1">
      <alignment horizontal="center" vertical="center"/>
      <protection locked="0"/>
    </xf>
    <xf numFmtId="0" fontId="13" fillId="4" borderId="4" xfId="0" applyFont="1" applyFill="1" applyBorder="1" applyAlignment="1">
      <alignment horizontal="center" vertical="center" textRotation="255"/>
    </xf>
    <xf numFmtId="38" fontId="16" fillId="0" borderId="8" xfId="0" applyNumberFormat="1" applyFont="1" applyBorder="1" applyAlignment="1">
      <alignment horizontal="center" vertical="center"/>
    </xf>
    <xf numFmtId="0" fontId="9" fillId="0" borderId="26" xfId="0" applyFont="1" applyBorder="1" applyAlignment="1">
      <alignment horizontal="center" vertical="center"/>
    </xf>
    <xf numFmtId="38" fontId="16" fillId="7" borderId="18" xfId="1" applyFont="1" applyFill="1" applyBorder="1" applyAlignment="1" applyProtection="1">
      <alignment horizontal="center" vertical="center"/>
      <protection locked="0"/>
    </xf>
    <xf numFmtId="38" fontId="16" fillId="7" borderId="26" xfId="1" applyFont="1" applyFill="1" applyBorder="1" applyAlignment="1" applyProtection="1">
      <alignment horizontal="center" vertical="center"/>
      <protection locked="0"/>
    </xf>
    <xf numFmtId="0" fontId="35" fillId="0" borderId="0" xfId="0" applyFont="1" applyAlignment="1">
      <alignment horizontal="left" vertical="center"/>
    </xf>
    <xf numFmtId="0" fontId="0" fillId="0" borderId="0" xfId="0" applyAlignment="1">
      <alignment vertical="center"/>
    </xf>
    <xf numFmtId="0" fontId="13" fillId="0" borderId="0" xfId="0" applyFont="1" applyAlignment="1">
      <alignment horizontal="center" vertical="center"/>
    </xf>
    <xf numFmtId="0" fontId="55" fillId="0" borderId="0" xfId="0" applyFont="1" applyAlignment="1">
      <alignment horizontal="center" vertical="center"/>
    </xf>
    <xf numFmtId="0" fontId="9" fillId="0" borderId="0" xfId="0" applyFont="1" applyAlignment="1">
      <alignment horizontal="center" vertical="center"/>
    </xf>
    <xf numFmtId="38" fontId="16" fillId="7" borderId="13" xfId="1" applyFont="1" applyFill="1" applyBorder="1" applyAlignment="1" applyProtection="1">
      <alignment horizontal="center" vertical="center"/>
      <protection locked="0"/>
    </xf>
    <xf numFmtId="38" fontId="16" fillId="7" borderId="4" xfId="1" applyFont="1" applyFill="1" applyBorder="1" applyAlignment="1" applyProtection="1">
      <alignment horizontal="center" vertical="center"/>
      <protection locked="0"/>
    </xf>
    <xf numFmtId="38" fontId="16" fillId="0" borderId="81" xfId="1" applyFont="1" applyFill="1" applyBorder="1" applyAlignment="1" applyProtection="1">
      <alignment horizontal="center" vertical="center"/>
    </xf>
    <xf numFmtId="38" fontId="16" fillId="0" borderId="82" xfId="1" applyFont="1" applyFill="1" applyBorder="1" applyAlignment="1" applyProtection="1">
      <alignment horizontal="center" vertical="center"/>
    </xf>
    <xf numFmtId="38" fontId="16" fillId="0" borderId="18" xfId="1" applyFont="1" applyFill="1" applyBorder="1" applyAlignment="1" applyProtection="1">
      <alignment horizontal="center" vertical="center"/>
    </xf>
    <xf numFmtId="38" fontId="16" fillId="0" borderId="26" xfId="1" applyFont="1" applyFill="1" applyBorder="1" applyAlignment="1" applyProtection="1">
      <alignment horizontal="center" vertical="center"/>
    </xf>
    <xf numFmtId="0" fontId="6" fillId="0" borderId="18" xfId="0" applyFont="1" applyBorder="1" applyAlignment="1">
      <alignment horizontal="right" vertical="center"/>
    </xf>
    <xf numFmtId="0" fontId="15" fillId="0" borderId="26" xfId="0" applyFont="1" applyBorder="1" applyAlignment="1">
      <alignment horizontal="right" vertical="center"/>
    </xf>
    <xf numFmtId="0" fontId="6" fillId="0" borderId="16" xfId="0" applyFont="1" applyBorder="1" applyAlignment="1">
      <alignment horizontal="right" vertical="center"/>
    </xf>
    <xf numFmtId="0" fontId="15" fillId="0" borderId="83" xfId="0" applyFont="1" applyBorder="1" applyAlignment="1">
      <alignment horizontal="right" vertical="center"/>
    </xf>
    <xf numFmtId="0" fontId="6" fillId="0" borderId="17" xfId="0" applyFont="1" applyBorder="1" applyAlignment="1">
      <alignment horizontal="right" vertical="center"/>
    </xf>
    <xf numFmtId="0" fontId="15" fillId="0" borderId="1" xfId="0" applyFont="1" applyBorder="1" applyAlignment="1">
      <alignment horizontal="right" vertical="center"/>
    </xf>
    <xf numFmtId="38" fontId="16" fillId="0" borderId="25" xfId="1" applyFont="1" applyFill="1" applyBorder="1" applyAlignment="1" applyProtection="1">
      <alignment horizontal="center" vertical="center"/>
    </xf>
    <xf numFmtId="38" fontId="16" fillId="0" borderId="4" xfId="1" applyFont="1" applyFill="1" applyBorder="1" applyAlignment="1" applyProtection="1">
      <alignment horizontal="center" vertical="center"/>
    </xf>
    <xf numFmtId="0" fontId="13" fillId="4" borderId="7" xfId="0" applyFont="1" applyFill="1" applyBorder="1" applyAlignment="1">
      <alignment horizontal="center" vertical="center"/>
    </xf>
    <xf numFmtId="0" fontId="13" fillId="4" borderId="8" xfId="0" applyFont="1" applyFill="1" applyBorder="1" applyAlignment="1">
      <alignment horizontal="center" vertical="center"/>
    </xf>
    <xf numFmtId="0" fontId="13" fillId="4" borderId="17" xfId="0" applyFont="1" applyFill="1" applyBorder="1" applyAlignment="1">
      <alignment horizontal="center" vertical="center"/>
    </xf>
    <xf numFmtId="0" fontId="13" fillId="4" borderId="10" xfId="0" applyFont="1" applyFill="1" applyBorder="1" applyAlignment="1">
      <alignment horizontal="center" vertical="center"/>
    </xf>
    <xf numFmtId="0" fontId="6" fillId="4" borderId="81" xfId="0" applyFont="1" applyFill="1" applyBorder="1" applyAlignment="1">
      <alignment horizontal="center" vertical="center" wrapText="1"/>
    </xf>
    <xf numFmtId="0" fontId="6" fillId="4" borderId="123" xfId="0" applyFont="1" applyFill="1" applyBorder="1" applyAlignment="1">
      <alignment horizontal="center" vertical="center" wrapText="1"/>
    </xf>
    <xf numFmtId="0" fontId="15" fillId="4" borderId="123" xfId="0" applyFont="1" applyFill="1" applyBorder="1" applyAlignment="1">
      <alignment horizontal="center" vertical="center" wrapText="1"/>
    </xf>
    <xf numFmtId="0" fontId="0" fillId="0" borderId="82" xfId="0" applyBorder="1" applyAlignment="1">
      <alignment horizontal="center" vertical="center" wrapText="1"/>
    </xf>
    <xf numFmtId="0" fontId="15" fillId="4" borderId="17"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0" fillId="0" borderId="1" xfId="0" applyBorder="1" applyAlignment="1">
      <alignment horizontal="center" vertical="center" wrapText="1"/>
    </xf>
    <xf numFmtId="0" fontId="13" fillId="4" borderId="13" xfId="0" applyFont="1" applyFill="1" applyBorder="1" applyAlignment="1">
      <alignment horizontal="center" vertical="center" wrapText="1"/>
    </xf>
    <xf numFmtId="0" fontId="0" fillId="0" borderId="2" xfId="0" applyBorder="1" applyAlignment="1">
      <alignment horizontal="center" vertical="center" wrapText="1"/>
    </xf>
    <xf numFmtId="38" fontId="16" fillId="7" borderId="81" xfId="1" applyFont="1" applyFill="1" applyBorder="1" applyAlignment="1" applyProtection="1">
      <alignment horizontal="center" vertical="center"/>
      <protection locked="0"/>
    </xf>
    <xf numFmtId="38" fontId="16" fillId="7" borderId="82" xfId="1" applyFont="1" applyFill="1" applyBorder="1" applyAlignment="1" applyProtection="1">
      <alignment horizontal="center" vertical="center"/>
      <protection locked="0"/>
    </xf>
    <xf numFmtId="0" fontId="10" fillId="0" borderId="113" xfId="0" applyFont="1" applyBorder="1" applyAlignment="1">
      <alignment horizontal="center" vertical="center" wrapText="1"/>
    </xf>
    <xf numFmtId="0" fontId="21" fillId="0" borderId="114" xfId="0" applyFont="1" applyBorder="1" applyAlignment="1">
      <alignment horizontal="center" vertical="center" wrapText="1"/>
    </xf>
    <xf numFmtId="0" fontId="13" fillId="4" borderId="13" xfId="0" applyFont="1" applyFill="1" applyBorder="1" applyAlignment="1">
      <alignment horizontal="center" vertical="center"/>
    </xf>
    <xf numFmtId="0" fontId="20" fillId="4" borderId="3" xfId="0" applyFont="1" applyFill="1" applyBorder="1" applyAlignment="1">
      <alignment horizontal="center" vertical="center"/>
    </xf>
    <xf numFmtId="0" fontId="13" fillId="4" borderId="25" xfId="0" applyFont="1" applyFill="1" applyBorder="1" applyAlignment="1">
      <alignment horizontal="center" vertical="center"/>
    </xf>
    <xf numFmtId="0" fontId="20" fillId="4" borderId="4" xfId="0" applyFont="1" applyFill="1" applyBorder="1" applyAlignment="1">
      <alignment horizontal="center" vertical="center"/>
    </xf>
    <xf numFmtId="0" fontId="13" fillId="4" borderId="4" xfId="0" applyFont="1" applyFill="1" applyBorder="1" applyAlignment="1">
      <alignment horizontal="center" vertical="center"/>
    </xf>
    <xf numFmtId="0" fontId="20" fillId="4" borderId="2" xfId="0" applyFont="1" applyFill="1" applyBorder="1" applyAlignment="1">
      <alignment horizontal="center" vertical="center"/>
    </xf>
    <xf numFmtId="0" fontId="13" fillId="4" borderId="18" xfId="0" applyFont="1" applyFill="1" applyBorder="1" applyAlignment="1">
      <alignment horizontal="center" vertical="center"/>
    </xf>
    <xf numFmtId="0" fontId="13" fillId="4" borderId="0" xfId="0" applyFont="1" applyFill="1" applyAlignment="1">
      <alignment horizontal="center" vertical="center"/>
    </xf>
    <xf numFmtId="0" fontId="13" fillId="4" borderId="7" xfId="0" applyFont="1" applyFill="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3" fillId="4" borderId="17" xfId="0" applyFont="1" applyFill="1" applyBorder="1" applyAlignment="1">
      <alignment horizontal="center" vertical="center" wrapText="1"/>
    </xf>
    <xf numFmtId="0" fontId="0" fillId="0" borderId="10" xfId="0" applyBorder="1" applyAlignment="1">
      <alignment horizontal="center" vertical="center" wrapText="1"/>
    </xf>
    <xf numFmtId="0" fontId="20" fillId="4" borderId="13" xfId="0" applyFont="1" applyFill="1" applyBorder="1" applyAlignment="1">
      <alignment horizontal="center" vertical="center"/>
    </xf>
    <xf numFmtId="0" fontId="10" fillId="0" borderId="115" xfId="0" applyFont="1" applyBorder="1" applyAlignment="1">
      <alignment horizontal="center" vertical="center" wrapText="1"/>
    </xf>
    <xf numFmtId="0" fontId="21" fillId="0" borderId="116" xfId="0" applyFont="1" applyBorder="1" applyAlignment="1">
      <alignment horizontal="center" vertical="center" wrapText="1"/>
    </xf>
    <xf numFmtId="0" fontId="21" fillId="0" borderId="117" xfId="0" applyFont="1" applyBorder="1" applyAlignment="1">
      <alignment horizontal="center" vertical="center" wrapText="1"/>
    </xf>
    <xf numFmtId="38" fontId="16" fillId="8" borderId="7" xfId="1" applyFont="1" applyFill="1" applyBorder="1" applyAlignment="1" applyProtection="1">
      <alignment horizontal="center" vertical="center"/>
      <protection locked="0"/>
    </xf>
    <xf numFmtId="38" fontId="16" fillId="8" borderId="9" xfId="1" applyFont="1" applyFill="1" applyBorder="1" applyAlignment="1" applyProtection="1">
      <alignment horizontal="center" vertical="center"/>
      <protection locked="0"/>
    </xf>
    <xf numFmtId="38" fontId="16" fillId="7" borderId="84" xfId="1" applyFont="1" applyFill="1" applyBorder="1" applyAlignment="1" applyProtection="1">
      <alignment horizontal="center" vertical="center"/>
      <protection locked="0"/>
    </xf>
    <xf numFmtId="38" fontId="16" fillId="7" borderId="22" xfId="1" applyFont="1" applyFill="1" applyBorder="1" applyAlignment="1" applyProtection="1">
      <alignment horizontal="center" vertical="center"/>
      <protection locked="0"/>
    </xf>
    <xf numFmtId="38" fontId="16" fillId="7" borderId="109" xfId="1" applyFont="1" applyFill="1" applyBorder="1" applyAlignment="1" applyProtection="1">
      <alignment horizontal="center" vertical="center"/>
      <protection locked="0"/>
    </xf>
    <xf numFmtId="0" fontId="20" fillId="4" borderId="7" xfId="0" applyFont="1" applyFill="1" applyBorder="1" applyAlignment="1">
      <alignment horizontal="center" vertical="center"/>
    </xf>
    <xf numFmtId="0" fontId="20" fillId="4" borderId="8" xfId="0" applyFont="1" applyFill="1" applyBorder="1" applyAlignment="1">
      <alignment horizontal="center" vertical="center"/>
    </xf>
    <xf numFmtId="0" fontId="13" fillId="4" borderId="7" xfId="0" applyFont="1" applyFill="1" applyBorder="1" applyAlignment="1">
      <alignment horizontal="center" vertical="center" textRotation="255"/>
    </xf>
    <xf numFmtId="0" fontId="13" fillId="4" borderId="18" xfId="0" applyFont="1" applyFill="1" applyBorder="1" applyAlignment="1">
      <alignment horizontal="center" vertical="center" textRotation="255"/>
    </xf>
    <xf numFmtId="0" fontId="13" fillId="4" borderId="17" xfId="0" applyFont="1" applyFill="1" applyBorder="1" applyAlignment="1">
      <alignment horizontal="center" vertical="center" textRotation="255"/>
    </xf>
    <xf numFmtId="0" fontId="13" fillId="0" borderId="6" xfId="0" applyFont="1" applyBorder="1" applyAlignment="1">
      <alignment horizontal="left" vertical="center" shrinkToFit="1"/>
    </xf>
    <xf numFmtId="0" fontId="13" fillId="0" borderId="6" xfId="0" applyFont="1" applyBorder="1" applyAlignment="1">
      <alignment horizontal="left" vertical="center" wrapText="1"/>
    </xf>
    <xf numFmtId="0" fontId="13" fillId="0" borderId="0" xfId="0" applyFont="1" applyAlignment="1">
      <alignment horizontal="left" vertical="center" wrapText="1"/>
    </xf>
    <xf numFmtId="0" fontId="13" fillId="9" borderId="6" xfId="0" applyFont="1" applyFill="1" applyBorder="1" applyAlignment="1">
      <alignment horizontal="center" vertical="center"/>
    </xf>
    <xf numFmtId="0" fontId="6" fillId="9" borderId="6" xfId="0" applyFont="1" applyFill="1" applyBorder="1" applyAlignment="1">
      <alignment horizontal="center" vertical="center" wrapText="1"/>
    </xf>
    <xf numFmtId="0" fontId="13" fillId="8" borderId="6" xfId="0" applyFont="1" applyFill="1" applyBorder="1" applyAlignment="1" applyProtection="1">
      <alignment vertical="center" shrinkToFit="1"/>
      <protection locked="0"/>
    </xf>
    <xf numFmtId="57" fontId="13" fillId="8" borderId="6" xfId="0" applyNumberFormat="1" applyFont="1" applyFill="1" applyBorder="1" applyAlignment="1" applyProtection="1">
      <alignment vertical="center" shrinkToFit="1"/>
      <protection locked="0"/>
    </xf>
    <xf numFmtId="192" fontId="13" fillId="8" borderId="6" xfId="0" applyNumberFormat="1" applyFont="1" applyFill="1" applyBorder="1" applyAlignment="1" applyProtection="1">
      <alignment vertical="center" shrinkToFit="1"/>
      <protection locked="0"/>
    </xf>
    <xf numFmtId="0" fontId="13" fillId="0" borderId="7" xfId="0" applyFont="1" applyBorder="1" applyAlignment="1">
      <alignment horizontal="center" vertical="center"/>
    </xf>
    <xf numFmtId="0" fontId="13" fillId="0" borderId="17" xfId="0" applyFont="1" applyBorder="1" applyAlignment="1">
      <alignment horizontal="center" vertical="center"/>
    </xf>
    <xf numFmtId="0" fontId="13" fillId="0" borderId="80" xfId="0" applyFont="1" applyBorder="1" applyAlignment="1">
      <alignment horizontal="center" vertical="center" wrapText="1"/>
    </xf>
    <xf numFmtId="0" fontId="13" fillId="0" borderId="73" xfId="0" applyFont="1" applyBorder="1" applyAlignment="1">
      <alignment horizontal="center" vertical="center" wrapText="1"/>
    </xf>
    <xf numFmtId="0" fontId="13" fillId="0" borderId="76" xfId="0" applyFont="1" applyBorder="1" applyAlignment="1">
      <alignment horizontal="center" vertical="center" wrapText="1"/>
    </xf>
    <xf numFmtId="192" fontId="13" fillId="0" borderId="153" xfId="0" applyNumberFormat="1" applyFont="1" applyBorder="1" applyAlignment="1">
      <alignment vertical="center" wrapText="1"/>
    </xf>
    <xf numFmtId="192" fontId="13" fillId="0" borderId="154" xfId="0" applyNumberFormat="1" applyFont="1" applyBorder="1" applyAlignment="1">
      <alignment vertical="center" wrapText="1"/>
    </xf>
    <xf numFmtId="192" fontId="13" fillId="0" borderId="155" xfId="0" applyNumberFormat="1" applyFont="1" applyBorder="1" applyAlignment="1">
      <alignment vertical="center" wrapText="1"/>
    </xf>
    <xf numFmtId="0" fontId="58" fillId="0" borderId="0" xfId="0" applyFont="1" applyAlignment="1">
      <alignment horizontal="left" vertical="center"/>
    </xf>
    <xf numFmtId="0" fontId="13" fillId="9" borderId="17" xfId="0" applyFont="1" applyFill="1" applyBorder="1" applyAlignment="1">
      <alignment horizontal="center" vertical="center" wrapText="1"/>
    </xf>
    <xf numFmtId="0" fontId="54" fillId="0" borderId="1" xfId="0" applyFont="1" applyBorder="1" applyAlignment="1">
      <alignment horizontal="center" vertical="center" wrapText="1"/>
    </xf>
    <xf numFmtId="0" fontId="13" fillId="9" borderId="1" xfId="0" applyFont="1" applyFill="1" applyBorder="1" applyAlignment="1">
      <alignment horizontal="center" vertical="center" wrapText="1"/>
    </xf>
    <xf numFmtId="0" fontId="13" fillId="9" borderId="10" xfId="0" applyFont="1" applyFill="1" applyBorder="1" applyAlignment="1">
      <alignment horizontal="center" vertical="center" wrapText="1"/>
    </xf>
    <xf numFmtId="0" fontId="57" fillId="9" borderId="7" xfId="0" applyFont="1" applyFill="1" applyBorder="1" applyAlignment="1">
      <alignment horizontal="center" vertical="center" wrapText="1"/>
    </xf>
    <xf numFmtId="0" fontId="13" fillId="9" borderId="9" xfId="0" applyFont="1" applyFill="1" applyBorder="1" applyAlignment="1">
      <alignment vertical="center" wrapText="1"/>
    </xf>
    <xf numFmtId="0" fontId="13" fillId="9" borderId="18" xfId="0" applyFont="1" applyFill="1" applyBorder="1" applyAlignment="1">
      <alignment vertical="center" wrapText="1"/>
    </xf>
    <xf numFmtId="0" fontId="13" fillId="9" borderId="26" xfId="0" applyFont="1" applyFill="1" applyBorder="1" applyAlignment="1">
      <alignment vertical="center" wrapText="1"/>
    </xf>
    <xf numFmtId="0" fontId="10" fillId="9" borderId="17" xfId="0" applyFont="1" applyFill="1" applyBorder="1" applyAlignment="1">
      <alignment vertical="center" wrapText="1"/>
    </xf>
    <xf numFmtId="0" fontId="10" fillId="9" borderId="1" xfId="0" applyFont="1" applyFill="1" applyBorder="1" applyAlignment="1">
      <alignment vertical="center" wrapText="1"/>
    </xf>
    <xf numFmtId="0" fontId="57" fillId="9" borderId="8" xfId="0" applyFont="1" applyFill="1" applyBorder="1" applyAlignment="1">
      <alignment horizontal="left" vertical="center" wrapText="1"/>
    </xf>
    <xf numFmtId="0" fontId="10" fillId="9" borderId="9" xfId="0" applyFont="1" applyFill="1" applyBorder="1" applyAlignment="1">
      <alignment vertical="center" wrapText="1"/>
    </xf>
    <xf numFmtId="0" fontId="10" fillId="9" borderId="0" xfId="0" applyFont="1" applyFill="1" applyAlignment="1">
      <alignment vertical="center" wrapText="1"/>
    </xf>
    <xf numFmtId="0" fontId="10" fillId="9" borderId="26" xfId="0" applyFont="1" applyFill="1" applyBorder="1" applyAlignment="1">
      <alignment vertical="center" wrapText="1"/>
    </xf>
    <xf numFmtId="0" fontId="57" fillId="9" borderId="7" xfId="0" applyFont="1" applyFill="1" applyBorder="1" applyAlignment="1">
      <alignment horizontal="left" vertical="center" wrapText="1"/>
    </xf>
    <xf numFmtId="0" fontId="10" fillId="9" borderId="18" xfId="0" applyFont="1" applyFill="1" applyBorder="1" applyAlignment="1">
      <alignment vertical="center" wrapText="1"/>
    </xf>
    <xf numFmtId="0" fontId="10" fillId="9" borderId="8" xfId="0" applyFont="1" applyFill="1" applyBorder="1" applyAlignment="1">
      <alignment wrapText="1"/>
    </xf>
    <xf numFmtId="0" fontId="10" fillId="9" borderId="9" xfId="0" applyFont="1" applyFill="1" applyBorder="1" applyAlignment="1">
      <alignment wrapText="1"/>
    </xf>
    <xf numFmtId="0" fontId="10" fillId="9" borderId="18" xfId="0" applyFont="1" applyFill="1" applyBorder="1" applyAlignment="1">
      <alignment wrapText="1"/>
    </xf>
    <xf numFmtId="0" fontId="10" fillId="9" borderId="0" xfId="0" applyFont="1" applyFill="1" applyAlignment="1">
      <alignment wrapText="1"/>
    </xf>
    <xf numFmtId="0" fontId="10" fillId="9" borderId="26" xfId="0" applyFont="1" applyFill="1" applyBorder="1" applyAlignment="1">
      <alignment wrapText="1"/>
    </xf>
    <xf numFmtId="0" fontId="10" fillId="9" borderId="8" xfId="0" applyFont="1" applyFill="1" applyBorder="1" applyAlignment="1">
      <alignment vertical="center" wrapText="1"/>
    </xf>
    <xf numFmtId="0" fontId="77" fillId="0" borderId="0" xfId="0" applyFont="1" applyAlignment="1">
      <alignment horizontal="left" vertical="top" shrinkToFit="1"/>
    </xf>
    <xf numFmtId="0" fontId="13" fillId="13" borderId="6" xfId="0" applyFont="1" applyFill="1" applyBorder="1" applyAlignment="1">
      <alignment horizontal="center" vertical="center" shrinkToFit="1"/>
    </xf>
    <xf numFmtId="0" fontId="13" fillId="13" borderId="13" xfId="0" applyFont="1" applyFill="1" applyBorder="1" applyAlignment="1">
      <alignment horizontal="center" vertical="center" shrinkToFit="1"/>
    </xf>
    <xf numFmtId="0" fontId="57" fillId="9" borderId="12" xfId="0" applyFont="1" applyFill="1" applyBorder="1" applyAlignment="1">
      <alignment horizontal="center" vertical="center" wrapText="1"/>
    </xf>
    <xf numFmtId="0" fontId="13" fillId="9" borderId="27" xfId="0" applyFont="1" applyFill="1" applyBorder="1" applyAlignment="1">
      <alignment vertical="center" wrapText="1"/>
    </xf>
    <xf numFmtId="184" fontId="17" fillId="8" borderId="15" xfId="0" applyNumberFormat="1" applyFont="1" applyFill="1" applyBorder="1" applyAlignment="1" applyProtection="1">
      <alignment horizontal="right" vertical="center"/>
      <protection locked="0"/>
    </xf>
    <xf numFmtId="184" fontId="17" fillId="8" borderId="27" xfId="0" applyNumberFormat="1" applyFont="1" applyFill="1" applyBorder="1" applyAlignment="1" applyProtection="1">
      <alignment horizontal="right" vertical="center"/>
      <protection locked="0"/>
    </xf>
    <xf numFmtId="184" fontId="60" fillId="8" borderId="12" xfId="0" applyNumberFormat="1" applyFont="1" applyFill="1" applyBorder="1" applyAlignment="1" applyProtection="1">
      <alignment horizontal="right" vertical="center"/>
      <protection locked="0"/>
    </xf>
    <xf numFmtId="184" fontId="60" fillId="8" borderId="15" xfId="0" applyNumberFormat="1" applyFont="1" applyFill="1" applyBorder="1" applyAlignment="1" applyProtection="1">
      <alignment horizontal="right" vertical="center"/>
      <protection locked="0"/>
    </xf>
    <xf numFmtId="184" fontId="60" fillId="8" borderId="27" xfId="0" applyNumberFormat="1" applyFont="1" applyFill="1" applyBorder="1" applyAlignment="1" applyProtection="1">
      <alignment horizontal="right" vertical="center"/>
      <protection locked="0"/>
    </xf>
    <xf numFmtId="184" fontId="17" fillId="8" borderId="12" xfId="0" applyNumberFormat="1" applyFont="1" applyFill="1" applyBorder="1" applyAlignment="1" applyProtection="1">
      <alignment horizontal="right" vertical="center"/>
      <protection locked="0"/>
    </xf>
    <xf numFmtId="0" fontId="57" fillId="9" borderId="17" xfId="0" applyFont="1" applyFill="1" applyBorder="1" applyAlignment="1">
      <alignment horizontal="center" vertical="center"/>
    </xf>
    <xf numFmtId="0" fontId="57" fillId="9" borderId="13" xfId="0" applyFont="1" applyFill="1" applyBorder="1" applyAlignment="1">
      <alignment horizontal="left" vertical="center" wrapText="1"/>
    </xf>
    <xf numFmtId="0" fontId="13" fillId="9" borderId="4" xfId="0" applyFont="1" applyFill="1" applyBorder="1" applyAlignment="1">
      <alignment horizontal="left" vertical="center" wrapText="1"/>
    </xf>
    <xf numFmtId="0" fontId="58" fillId="0" borderId="0" xfId="0" applyFont="1" applyAlignment="1">
      <alignment horizontal="justify" vertical="center"/>
    </xf>
    <xf numFmtId="0" fontId="58" fillId="0" borderId="0" xfId="0" applyFont="1"/>
    <xf numFmtId="0" fontId="13" fillId="9" borderId="8" xfId="0" applyFont="1" applyFill="1" applyBorder="1" applyAlignment="1">
      <alignment vertical="center" wrapText="1"/>
    </xf>
    <xf numFmtId="0" fontId="13" fillId="9" borderId="0" xfId="0" applyFont="1" applyFill="1" applyAlignment="1">
      <alignment vertical="center" wrapText="1"/>
    </xf>
    <xf numFmtId="0" fontId="10" fillId="9" borderId="10" xfId="0" applyFont="1" applyFill="1" applyBorder="1" applyAlignment="1">
      <alignment vertical="center" wrapText="1"/>
    </xf>
    <xf numFmtId="0" fontId="13" fillId="9" borderId="4" xfId="0" applyFont="1" applyFill="1" applyBorder="1" applyAlignment="1">
      <alignment vertical="center"/>
    </xf>
    <xf numFmtId="0" fontId="13" fillId="9" borderId="9" xfId="0" applyFont="1" applyFill="1" applyBorder="1" applyAlignment="1">
      <alignment vertical="center"/>
    </xf>
    <xf numFmtId="0" fontId="13" fillId="9" borderId="18" xfId="0" applyFont="1" applyFill="1" applyBorder="1" applyAlignment="1">
      <alignment vertical="center"/>
    </xf>
    <xf numFmtId="0" fontId="13" fillId="9" borderId="26" xfId="0" applyFont="1" applyFill="1" applyBorder="1" applyAlignment="1">
      <alignment vertical="center"/>
    </xf>
    <xf numFmtId="0" fontId="13" fillId="9" borderId="7" xfId="0" applyFont="1" applyFill="1" applyBorder="1" applyAlignment="1">
      <alignment horizontal="center" vertical="center" wrapText="1"/>
    </xf>
    <xf numFmtId="0" fontId="13" fillId="9" borderId="9" xfId="0" applyFont="1" applyFill="1" applyBorder="1" applyAlignment="1">
      <alignment horizontal="center" vertical="center" wrapText="1"/>
    </xf>
    <xf numFmtId="0" fontId="13" fillId="9" borderId="18" xfId="0" applyFont="1" applyFill="1" applyBorder="1" applyAlignment="1">
      <alignment horizontal="center" vertical="center" wrapText="1"/>
    </xf>
    <xf numFmtId="0" fontId="13" fillId="9" borderId="26" xfId="0" applyFont="1" applyFill="1" applyBorder="1" applyAlignment="1">
      <alignment horizontal="center" vertical="center" wrapText="1"/>
    </xf>
    <xf numFmtId="0" fontId="13" fillId="9" borderId="17" xfId="0" applyFont="1" applyFill="1" applyBorder="1" applyAlignment="1">
      <alignment horizontal="center" vertical="center"/>
    </xf>
    <xf numFmtId="0" fontId="13" fillId="9" borderId="1" xfId="0" applyFont="1" applyFill="1" applyBorder="1" applyAlignment="1">
      <alignment horizontal="center" vertical="center"/>
    </xf>
    <xf numFmtId="184" fontId="59" fillId="8" borderId="12" xfId="0" applyNumberFormat="1" applyFont="1" applyFill="1" applyBorder="1" applyAlignment="1" applyProtection="1">
      <alignment horizontal="right" vertical="center"/>
      <protection locked="0"/>
    </xf>
    <xf numFmtId="184" fontId="16" fillId="8" borderId="27" xfId="0" applyNumberFormat="1" applyFont="1" applyFill="1" applyBorder="1" applyAlignment="1" applyProtection="1">
      <alignment horizontal="right" vertical="center"/>
      <protection locked="0"/>
    </xf>
    <xf numFmtId="184" fontId="16" fillId="8" borderId="27" xfId="0" applyNumberFormat="1" applyFont="1" applyFill="1" applyBorder="1" applyAlignment="1" applyProtection="1">
      <alignment vertical="center"/>
      <protection locked="0"/>
    </xf>
    <xf numFmtId="0" fontId="10" fillId="9" borderId="8" xfId="0" applyFont="1" applyFill="1" applyBorder="1" applyAlignment="1">
      <alignment horizontal="center" vertical="center" wrapText="1"/>
    </xf>
    <xf numFmtId="0" fontId="10" fillId="9" borderId="9" xfId="0" applyFont="1" applyFill="1" applyBorder="1" applyAlignment="1">
      <alignment horizontal="center" vertical="center" wrapText="1"/>
    </xf>
    <xf numFmtId="0" fontId="10" fillId="9" borderId="18" xfId="0" applyFont="1" applyFill="1" applyBorder="1" applyAlignment="1">
      <alignment horizontal="center" vertical="center" wrapText="1"/>
    </xf>
    <xf numFmtId="0" fontId="10" fillId="9" borderId="0" xfId="0" applyFont="1" applyFill="1" applyAlignment="1">
      <alignment horizontal="center" vertical="center" wrapText="1"/>
    </xf>
    <xf numFmtId="0" fontId="10" fillId="9" borderId="26" xfId="0" applyFont="1" applyFill="1" applyBorder="1" applyAlignment="1">
      <alignment horizontal="center" vertical="center" wrapText="1"/>
    </xf>
    <xf numFmtId="0" fontId="13" fillId="9" borderId="12" xfId="0" applyFont="1" applyFill="1" applyBorder="1" applyAlignment="1">
      <alignment horizontal="center" vertical="center"/>
    </xf>
    <xf numFmtId="0" fontId="13" fillId="9" borderId="15" xfId="0" applyFont="1" applyFill="1" applyBorder="1" applyAlignment="1">
      <alignment horizontal="center" vertical="center"/>
    </xf>
    <xf numFmtId="0" fontId="13" fillId="9" borderId="27" xfId="0" applyFont="1" applyFill="1" applyBorder="1" applyAlignment="1">
      <alignment horizontal="center" vertical="center"/>
    </xf>
    <xf numFmtId="0" fontId="13" fillId="9" borderId="7" xfId="0" applyFont="1" applyFill="1" applyBorder="1" applyAlignment="1">
      <alignment horizontal="center" vertical="center"/>
    </xf>
    <xf numFmtId="0" fontId="13" fillId="9" borderId="8" xfId="0" applyFont="1" applyFill="1" applyBorder="1" applyAlignment="1">
      <alignment horizontal="center" vertical="center"/>
    </xf>
    <xf numFmtId="0" fontId="13" fillId="9" borderId="9" xfId="0" applyFont="1" applyFill="1" applyBorder="1" applyAlignment="1">
      <alignment horizontal="center" vertical="center"/>
    </xf>
    <xf numFmtId="184" fontId="16" fillId="8" borderId="12" xfId="0" applyNumberFormat="1" applyFont="1" applyFill="1" applyBorder="1" applyAlignment="1" applyProtection="1">
      <alignment horizontal="right" vertical="center"/>
      <protection locked="0"/>
    </xf>
    <xf numFmtId="184" fontId="16" fillId="8" borderId="15" xfId="0" applyNumberFormat="1" applyFont="1" applyFill="1" applyBorder="1" applyAlignment="1" applyProtection="1">
      <alignment horizontal="right" vertical="center"/>
      <protection locked="0"/>
    </xf>
    <xf numFmtId="0" fontId="13" fillId="9" borderId="10" xfId="0" applyFont="1" applyFill="1" applyBorder="1" applyAlignment="1">
      <alignment horizontal="center" vertical="center"/>
    </xf>
    <xf numFmtId="184" fontId="13" fillId="0" borderId="0" xfId="0" applyNumberFormat="1" applyFont="1" applyAlignment="1">
      <alignment horizontal="left" vertical="top" wrapText="1"/>
    </xf>
    <xf numFmtId="0" fontId="9" fillId="0" borderId="0" xfId="0" applyFont="1" applyAlignment="1">
      <alignment horizontal="center" vertical="center" shrinkToFit="1"/>
    </xf>
    <xf numFmtId="184" fontId="17" fillId="0" borderId="80" xfId="0" applyNumberFormat="1" applyFont="1" applyBorder="1" applyAlignment="1">
      <alignment horizontal="right" vertical="center"/>
    </xf>
    <xf numFmtId="184" fontId="55" fillId="0" borderId="76" xfId="0" applyNumberFormat="1" applyFont="1" applyBorder="1" applyAlignment="1">
      <alignment horizontal="right" vertical="center"/>
    </xf>
    <xf numFmtId="184" fontId="55" fillId="0" borderId="47" xfId="0" applyNumberFormat="1" applyFont="1" applyBorder="1" applyAlignment="1">
      <alignment horizontal="right" vertical="center"/>
    </xf>
    <xf numFmtId="184" fontId="55" fillId="0" borderId="93" xfId="0" applyNumberFormat="1" applyFont="1" applyBorder="1" applyAlignment="1">
      <alignment horizontal="right" vertical="center"/>
    </xf>
    <xf numFmtId="0" fontId="57" fillId="9" borderId="9" xfId="0" applyFont="1" applyFill="1" applyBorder="1" applyAlignment="1">
      <alignment horizontal="center" vertical="center" wrapText="1"/>
    </xf>
    <xf numFmtId="0" fontId="57" fillId="9" borderId="18" xfId="0" applyFont="1" applyFill="1" applyBorder="1" applyAlignment="1">
      <alignment horizontal="center" vertical="center" wrapText="1"/>
    </xf>
    <xf numFmtId="0" fontId="57" fillId="9" borderId="26" xfId="0" applyFont="1" applyFill="1" applyBorder="1" applyAlignment="1">
      <alignment horizontal="center" vertical="center" wrapText="1"/>
    </xf>
    <xf numFmtId="0" fontId="57" fillId="9" borderId="17" xfId="0" applyFont="1" applyFill="1" applyBorder="1" applyAlignment="1">
      <alignment horizontal="center" vertical="center" wrapText="1"/>
    </xf>
    <xf numFmtId="0" fontId="57" fillId="9" borderId="1" xfId="0" applyFont="1" applyFill="1" applyBorder="1" applyAlignment="1">
      <alignment horizontal="center" vertical="center" wrapText="1"/>
    </xf>
    <xf numFmtId="0" fontId="57" fillId="9" borderId="8" xfId="0" applyFont="1" applyFill="1" applyBorder="1" applyAlignment="1">
      <alignment horizontal="center" vertical="center" wrapText="1"/>
    </xf>
    <xf numFmtId="0" fontId="57" fillId="9" borderId="0" xfId="0" applyFont="1" applyFill="1" applyAlignment="1">
      <alignment horizontal="center" vertical="center" wrapText="1"/>
    </xf>
    <xf numFmtId="0" fontId="13" fillId="9" borderId="18" xfId="0" applyFont="1" applyFill="1" applyBorder="1" applyAlignment="1">
      <alignment horizontal="center" vertical="center"/>
    </xf>
    <xf numFmtId="0" fontId="13" fillId="9" borderId="26" xfId="0" applyFont="1" applyFill="1" applyBorder="1" applyAlignment="1">
      <alignment horizontal="center" vertical="center"/>
    </xf>
    <xf numFmtId="0" fontId="13" fillId="9" borderId="12" xfId="0" applyFont="1" applyFill="1" applyBorder="1" applyAlignment="1">
      <alignment horizontal="center" vertical="center" wrapText="1"/>
    </xf>
    <xf numFmtId="0" fontId="13" fillId="4" borderId="12" xfId="0" applyFont="1" applyFill="1" applyBorder="1" applyAlignment="1">
      <alignment horizontal="left" vertical="center" shrinkToFit="1"/>
    </xf>
    <xf numFmtId="0" fontId="13" fillId="4" borderId="21" xfId="0" applyFont="1" applyFill="1" applyBorder="1" applyAlignment="1">
      <alignment horizontal="left" vertical="center" shrinkToFi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12" xfId="0" applyFont="1" applyBorder="1" applyAlignment="1">
      <alignment horizontal="center" vertical="center" shrinkToFit="1"/>
    </xf>
    <xf numFmtId="0" fontId="13" fillId="0" borderId="15" xfId="0" applyFont="1" applyBorder="1" applyAlignment="1">
      <alignment horizontal="center" vertical="center" shrinkToFit="1"/>
    </xf>
    <xf numFmtId="0" fontId="0" fillId="0" borderId="15" xfId="0" applyBorder="1" applyAlignment="1">
      <alignment horizontal="center" vertical="center" shrinkToFit="1"/>
    </xf>
    <xf numFmtId="0" fontId="13" fillId="0" borderId="120" xfId="0" applyFont="1" applyBorder="1" applyAlignment="1">
      <alignment horizontal="center" vertical="center"/>
    </xf>
    <xf numFmtId="0" fontId="13" fillId="0" borderId="121" xfId="0" applyFont="1" applyBorder="1" applyAlignment="1">
      <alignment horizontal="center" vertical="center"/>
    </xf>
    <xf numFmtId="0" fontId="0" fillId="0" borderId="121" xfId="0" applyBorder="1" applyAlignment="1">
      <alignment vertical="center"/>
    </xf>
    <xf numFmtId="0" fontId="0" fillId="0" borderId="122" xfId="0" applyBorder="1" applyAlignment="1">
      <alignment vertical="center"/>
    </xf>
    <xf numFmtId="0" fontId="13" fillId="4" borderId="6" xfId="0" applyFont="1" applyFill="1" applyBorder="1" applyAlignment="1">
      <alignment horizontal="left" vertical="center"/>
    </xf>
    <xf numFmtId="0" fontId="13" fillId="4" borderId="13" xfId="0" applyFont="1" applyFill="1" applyBorder="1" applyAlignment="1">
      <alignment horizontal="left" vertical="center"/>
    </xf>
    <xf numFmtId="0" fontId="13" fillId="4" borderId="62" xfId="0" applyFont="1" applyFill="1" applyBorder="1" applyAlignment="1">
      <alignment horizontal="center" vertical="center"/>
    </xf>
    <xf numFmtId="0" fontId="13" fillId="4" borderId="86" xfId="0" applyFont="1" applyFill="1" applyBorder="1" applyAlignment="1">
      <alignment horizontal="center" vertical="center"/>
    </xf>
    <xf numFmtId="0" fontId="13" fillId="4" borderId="156" xfId="0" applyFont="1" applyFill="1" applyBorder="1" applyAlignment="1">
      <alignment horizontal="center" vertical="center"/>
    </xf>
    <xf numFmtId="0" fontId="13" fillId="0" borderId="12" xfId="0" applyFont="1" applyBorder="1" applyAlignment="1">
      <alignment horizontal="center" vertical="center"/>
    </xf>
    <xf numFmtId="0" fontId="13" fillId="0" borderId="15" xfId="0" applyFont="1" applyBorder="1" applyAlignment="1">
      <alignment horizontal="center" vertical="center"/>
    </xf>
    <xf numFmtId="0" fontId="13" fillId="0" borderId="27" xfId="0" applyFont="1" applyBorder="1" applyAlignment="1">
      <alignment horizontal="center" vertical="center"/>
    </xf>
    <xf numFmtId="0" fontId="7" fillId="4" borderId="6" xfId="0" applyFont="1" applyFill="1" applyBorder="1" applyAlignment="1">
      <alignment horizontal="center" vertical="center"/>
    </xf>
    <xf numFmtId="0" fontId="13" fillId="0" borderId="1" xfId="0" applyFont="1" applyBorder="1" applyAlignment="1">
      <alignment horizontal="center" vertical="center"/>
    </xf>
    <xf numFmtId="0" fontId="13" fillId="0" borderId="85" xfId="0" applyFont="1" applyBorder="1" applyAlignment="1">
      <alignment horizontal="center" vertical="center"/>
    </xf>
    <xf numFmtId="0" fontId="13" fillId="0" borderId="61" xfId="0" applyFont="1" applyBorder="1" applyAlignment="1">
      <alignment horizontal="center" vertical="center"/>
    </xf>
    <xf numFmtId="38" fontId="13" fillId="0" borderId="7" xfId="1" applyFont="1" applyFill="1" applyBorder="1" applyAlignment="1" applyProtection="1">
      <alignment horizontal="right" vertical="center" wrapText="1"/>
    </xf>
    <xf numFmtId="38" fontId="13" fillId="0" borderId="118" xfId="1" applyFont="1" applyFill="1" applyBorder="1" applyAlignment="1" applyProtection="1">
      <alignment horizontal="right" vertical="center" wrapText="1"/>
    </xf>
    <xf numFmtId="0" fontId="13" fillId="0" borderId="60" xfId="0" applyFont="1" applyBorder="1" applyAlignment="1">
      <alignment horizontal="center" vertical="center"/>
    </xf>
    <xf numFmtId="38" fontId="13" fillId="0" borderId="56" xfId="1" applyFont="1" applyFill="1" applyBorder="1" applyAlignment="1" applyProtection="1">
      <alignment horizontal="right" vertical="center" wrapText="1"/>
    </xf>
    <xf numFmtId="0" fontId="10" fillId="0" borderId="17" xfId="0" applyFont="1" applyBorder="1" applyAlignment="1">
      <alignment wrapText="1"/>
    </xf>
    <xf numFmtId="0" fontId="13" fillId="0" borderId="58" xfId="0" applyFont="1" applyBorder="1" applyAlignment="1">
      <alignment horizontal="left" vertical="center"/>
    </xf>
    <xf numFmtId="0" fontId="13" fillId="0" borderId="1" xfId="0" applyFont="1" applyBorder="1" applyAlignment="1">
      <alignment horizontal="left" vertical="center"/>
    </xf>
    <xf numFmtId="0" fontId="13" fillId="4" borderId="9" xfId="0" applyFont="1" applyFill="1" applyBorder="1" applyAlignment="1">
      <alignment horizontal="center" vertical="center"/>
    </xf>
    <xf numFmtId="0" fontId="13" fillId="4" borderId="1" xfId="0" applyFont="1" applyFill="1" applyBorder="1" applyAlignment="1">
      <alignment horizontal="center" vertical="center"/>
    </xf>
    <xf numFmtId="0" fontId="13" fillId="4" borderId="7" xfId="0" applyFont="1" applyFill="1" applyBorder="1" applyAlignment="1">
      <alignment horizontal="center" vertical="center" shrinkToFit="1"/>
    </xf>
    <xf numFmtId="0" fontId="13" fillId="4" borderId="9" xfId="0" applyFont="1" applyFill="1" applyBorder="1" applyAlignment="1">
      <alignment horizontal="center" vertical="center" shrinkToFit="1"/>
    </xf>
    <xf numFmtId="0" fontId="13" fillId="4" borderId="2" xfId="0" applyFont="1" applyFill="1" applyBorder="1" applyAlignment="1">
      <alignment horizontal="center" vertical="center"/>
    </xf>
    <xf numFmtId="183" fontId="35" fillId="0" borderId="6" xfId="0" applyNumberFormat="1" applyFont="1" applyBorder="1" applyAlignment="1">
      <alignment horizontal="right" vertical="center"/>
    </xf>
    <xf numFmtId="183" fontId="13" fillId="0" borderId="27" xfId="0" applyNumberFormat="1" applyFont="1" applyBorder="1" applyAlignment="1">
      <alignment horizontal="right" vertical="center"/>
    </xf>
    <xf numFmtId="183" fontId="13" fillId="0" borderId="6" xfId="0" applyNumberFormat="1" applyFont="1" applyBorder="1" applyAlignment="1">
      <alignment horizontal="right" vertical="center"/>
    </xf>
    <xf numFmtId="183" fontId="35" fillId="0" borderId="12" xfId="0" applyNumberFormat="1" applyFont="1" applyBorder="1" applyAlignment="1">
      <alignment horizontal="right" vertical="center"/>
    </xf>
    <xf numFmtId="183" fontId="35" fillId="0" borderId="15" xfId="0" applyNumberFormat="1" applyFont="1" applyBorder="1" applyAlignment="1">
      <alignment horizontal="right" vertical="center"/>
    </xf>
    <xf numFmtId="183" fontId="35" fillId="0" borderId="27" xfId="0" applyNumberFormat="1" applyFont="1" applyBorder="1" applyAlignment="1">
      <alignment horizontal="right" vertical="center"/>
    </xf>
    <xf numFmtId="0" fontId="13" fillId="0" borderId="144" xfId="0" applyFont="1" applyBorder="1" applyAlignment="1">
      <alignment horizontal="center" vertical="center"/>
    </xf>
    <xf numFmtId="0" fontId="13" fillId="0" borderId="145" xfId="0" applyFont="1" applyBorder="1" applyAlignment="1">
      <alignment horizontal="center" vertical="center"/>
    </xf>
    <xf numFmtId="38" fontId="13" fillId="0" borderId="120" xfId="1" applyFont="1" applyBorder="1" applyAlignment="1" applyProtection="1">
      <alignment horizontal="right" vertical="center"/>
    </xf>
    <xf numFmtId="0" fontId="13" fillId="9" borderId="13" xfId="0" applyFont="1" applyFill="1" applyBorder="1" applyAlignment="1">
      <alignment horizontal="center" vertical="center" textRotation="255"/>
    </xf>
    <xf numFmtId="0" fontId="13" fillId="9" borderId="4" xfId="0" applyFont="1" applyFill="1" applyBorder="1" applyAlignment="1">
      <alignment horizontal="center" vertical="center" textRotation="255"/>
    </xf>
    <xf numFmtId="0" fontId="13" fillId="4" borderId="12" xfId="0" applyFont="1" applyFill="1" applyBorder="1" applyAlignment="1">
      <alignment horizontal="center" vertical="center"/>
    </xf>
    <xf numFmtId="0" fontId="13" fillId="4" borderId="21" xfId="0" applyFont="1" applyFill="1" applyBorder="1" applyAlignment="1">
      <alignment horizontal="center" vertical="center"/>
    </xf>
    <xf numFmtId="0" fontId="13" fillId="4" borderId="4" xfId="0" applyFont="1" applyFill="1" applyBorder="1" applyAlignment="1">
      <alignment horizontal="left" vertical="center" wrapText="1"/>
    </xf>
    <xf numFmtId="0" fontId="13" fillId="4" borderId="2" xfId="0" applyFont="1" applyFill="1" applyBorder="1" applyAlignment="1">
      <alignment horizontal="left" vertical="center" wrapText="1"/>
    </xf>
    <xf numFmtId="38" fontId="13" fillId="0" borderId="7" xfId="1" applyFont="1" applyBorder="1" applyAlignment="1" applyProtection="1">
      <alignment horizontal="right" vertical="center"/>
    </xf>
    <xf numFmtId="38" fontId="13" fillId="0" borderId="18" xfId="1" applyFont="1" applyBorder="1" applyAlignment="1" applyProtection="1">
      <alignment horizontal="right" vertical="center"/>
    </xf>
    <xf numFmtId="38" fontId="13" fillId="0" borderId="17" xfId="1" applyFont="1" applyBorder="1" applyAlignment="1" applyProtection="1">
      <alignment horizontal="right" vertical="center"/>
    </xf>
    <xf numFmtId="0" fontId="13" fillId="0" borderId="9" xfId="0" applyFont="1" applyBorder="1" applyAlignment="1">
      <alignment horizontal="left" vertical="center"/>
    </xf>
    <xf numFmtId="0" fontId="13" fillId="0" borderId="26" xfId="0" applyFont="1" applyBorder="1" applyAlignment="1">
      <alignment horizontal="left" vertical="center"/>
    </xf>
    <xf numFmtId="186" fontId="13" fillId="0" borderId="15" xfId="0" applyNumberFormat="1" applyFont="1" applyBorder="1" applyAlignment="1">
      <alignment horizontal="center" vertical="center"/>
    </xf>
    <xf numFmtId="186" fontId="0" fillId="0" borderId="27" xfId="0" applyNumberFormat="1" applyBorder="1" applyAlignment="1">
      <alignment horizontal="center" vertical="center"/>
    </xf>
    <xf numFmtId="0" fontId="7" fillId="4" borderId="13"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2" xfId="0" applyFont="1" applyFill="1" applyBorder="1" applyAlignment="1">
      <alignment horizontal="center" vertical="center"/>
    </xf>
    <xf numFmtId="0" fontId="13" fillId="0" borderId="18" xfId="0" applyFont="1" applyBorder="1" applyAlignment="1">
      <alignment horizontal="center" vertical="center"/>
    </xf>
    <xf numFmtId="0" fontId="13" fillId="0" borderId="0" xfId="0" applyFont="1" applyAlignment="1">
      <alignment horizontal="right" vertical="center"/>
    </xf>
    <xf numFmtId="0" fontId="13" fillId="0" borderId="10" xfId="0" applyFont="1" applyBorder="1" applyAlignment="1">
      <alignment horizontal="right" vertical="center"/>
    </xf>
    <xf numFmtId="186" fontId="13" fillId="0" borderId="0" xfId="0" applyNumberFormat="1" applyFont="1" applyAlignment="1">
      <alignment horizontal="right" vertical="center"/>
    </xf>
    <xf numFmtId="186" fontId="13" fillId="0" borderId="10" xfId="0" applyNumberFormat="1" applyFont="1" applyBorder="1" applyAlignment="1">
      <alignment horizontal="right" vertical="center"/>
    </xf>
    <xf numFmtId="0" fontId="13" fillId="0" borderId="0" xfId="0" applyFont="1" applyAlignment="1">
      <alignment horizontal="left" vertical="center"/>
    </xf>
    <xf numFmtId="0" fontId="13" fillId="0" borderId="10" xfId="0" applyFont="1" applyBorder="1" applyAlignment="1">
      <alignment horizontal="left" vertical="center"/>
    </xf>
    <xf numFmtId="0" fontId="7" fillId="4" borderId="55" xfId="0" applyFont="1" applyFill="1" applyBorder="1" applyAlignment="1">
      <alignment horizontal="center" vertical="center"/>
    </xf>
    <xf numFmtId="178" fontId="13" fillId="0" borderId="6" xfId="0" applyNumberFormat="1" applyFont="1" applyBorder="1" applyAlignment="1">
      <alignment horizontal="center" vertical="center"/>
    </xf>
    <xf numFmtId="0" fontId="13" fillId="0" borderId="9" xfId="0" applyFont="1" applyBorder="1" applyAlignment="1">
      <alignment horizontal="center" vertical="center"/>
    </xf>
    <xf numFmtId="0" fontId="13" fillId="10" borderId="0" xfId="0" applyFont="1" applyFill="1" applyAlignment="1">
      <alignment horizontal="center" vertical="center"/>
    </xf>
    <xf numFmtId="183" fontId="13" fillId="0" borderId="0" xfId="0" applyNumberFormat="1" applyFont="1" applyAlignment="1">
      <alignment horizontal="right" vertical="center"/>
    </xf>
    <xf numFmtId="0" fontId="13" fillId="4" borderId="15" xfId="0" applyFont="1" applyFill="1" applyBorder="1" applyAlignment="1">
      <alignment horizontal="center" vertical="center"/>
    </xf>
    <xf numFmtId="0" fontId="13" fillId="4" borderId="27" xfId="0" applyFont="1" applyFill="1" applyBorder="1" applyAlignment="1">
      <alignment horizontal="center" vertical="center"/>
    </xf>
    <xf numFmtId="0" fontId="13" fillId="0" borderId="0" xfId="0" applyFont="1" applyAlignment="1">
      <alignment horizontal="left" vertical="center" shrinkToFit="1"/>
    </xf>
    <xf numFmtId="0" fontId="13" fillId="0" borderId="0" xfId="0" applyFont="1" applyAlignment="1">
      <alignment horizontal="left" vertical="top" wrapText="1" shrinkToFit="1"/>
    </xf>
    <xf numFmtId="0" fontId="71" fillId="0" borderId="0" xfId="0" applyFont="1" applyAlignment="1">
      <alignment horizontal="center" vertical="center"/>
    </xf>
    <xf numFmtId="0" fontId="43" fillId="0" borderId="10" xfId="0" applyFont="1" applyBorder="1" applyAlignment="1">
      <alignment horizontal="left" vertical="center" shrinkToFit="1"/>
    </xf>
    <xf numFmtId="0" fontId="0" fillId="0" borderId="0" xfId="0" applyAlignment="1">
      <alignment horizontal="left" vertical="center" shrinkToFit="1"/>
    </xf>
    <xf numFmtId="185" fontId="20" fillId="0" borderId="7" xfId="0" applyNumberFormat="1" applyFont="1" applyBorder="1" applyAlignment="1">
      <alignment horizontal="right" vertical="center" shrinkToFit="1"/>
    </xf>
    <xf numFmtId="185" fontId="20" fillId="0" borderId="9" xfId="0" applyNumberFormat="1" applyFont="1" applyBorder="1" applyAlignment="1">
      <alignment horizontal="right" vertical="center" shrinkToFit="1"/>
    </xf>
    <xf numFmtId="185" fontId="20" fillId="0" borderId="16" xfId="0" applyNumberFormat="1" applyFont="1" applyBorder="1" applyAlignment="1">
      <alignment horizontal="right" vertical="center" shrinkToFit="1"/>
    </xf>
    <xf numFmtId="185" fontId="20" fillId="0" borderId="83" xfId="0" applyNumberFormat="1" applyFont="1" applyBorder="1" applyAlignment="1">
      <alignment horizontal="right" vertical="center" shrinkToFit="1"/>
    </xf>
    <xf numFmtId="0" fontId="64" fillId="9" borderId="12" xfId="0" applyFont="1" applyFill="1" applyBorder="1" applyAlignment="1">
      <alignment horizontal="center" vertical="center"/>
    </xf>
    <xf numFmtId="0" fontId="64" fillId="9" borderId="15" xfId="0" applyFont="1" applyFill="1" applyBorder="1" applyAlignment="1">
      <alignment horizontal="center" vertical="center"/>
    </xf>
    <xf numFmtId="0" fontId="64" fillId="9" borderId="27" xfId="0" applyFont="1" applyFill="1" applyBorder="1" applyAlignment="1">
      <alignment horizontal="center" vertical="center"/>
    </xf>
    <xf numFmtId="0" fontId="64" fillId="0" borderId="12" xfId="0" applyFont="1" applyBorder="1" applyAlignment="1">
      <alignment horizontal="center" vertical="center"/>
    </xf>
    <xf numFmtId="0" fontId="64" fillId="0" borderId="15" xfId="0" applyFont="1" applyBorder="1" applyAlignment="1">
      <alignment horizontal="center" vertical="center"/>
    </xf>
    <xf numFmtId="0" fontId="64" fillId="0" borderId="27" xfId="0" applyFont="1" applyBorder="1" applyAlignment="1">
      <alignment horizontal="center" vertical="center"/>
    </xf>
    <xf numFmtId="0" fontId="70" fillId="0" borderId="0" xfId="0" applyFont="1" applyAlignment="1">
      <alignment horizontal="center" vertical="center"/>
    </xf>
    <xf numFmtId="0" fontId="13" fillId="4" borderId="6" xfId="0" applyFont="1" applyFill="1" applyBorder="1" applyAlignment="1">
      <alignment horizontal="center" vertical="center" shrinkToFit="1"/>
    </xf>
    <xf numFmtId="0" fontId="62" fillId="9" borderId="6" xfId="0" applyFont="1" applyFill="1" applyBorder="1" applyAlignment="1">
      <alignment horizontal="center" vertical="center"/>
    </xf>
    <xf numFmtId="185" fontId="13" fillId="0" borderId="12" xfId="0" applyNumberFormat="1" applyFont="1" applyBorder="1" applyAlignment="1">
      <alignment horizontal="right" vertical="center" wrapText="1"/>
    </xf>
    <xf numFmtId="185" fontId="13" fillId="0" borderId="15" xfId="0" applyNumberFormat="1" applyFont="1" applyBorder="1" applyAlignment="1">
      <alignment horizontal="right" vertical="center" wrapText="1"/>
    </xf>
    <xf numFmtId="185" fontId="14" fillId="0" borderId="12" xfId="0" applyNumberFormat="1" applyFont="1" applyBorder="1" applyAlignment="1">
      <alignment horizontal="right" vertical="center" wrapText="1"/>
    </xf>
    <xf numFmtId="185" fontId="14" fillId="0" borderId="15" xfId="0" applyNumberFormat="1" applyFont="1" applyBorder="1" applyAlignment="1">
      <alignment horizontal="right" vertical="center" wrapText="1"/>
    </xf>
    <xf numFmtId="0" fontId="13" fillId="9" borderId="6" xfId="0" applyFont="1" applyFill="1" applyBorder="1" applyAlignment="1">
      <alignment horizontal="center" vertical="center" wrapText="1"/>
    </xf>
    <xf numFmtId="185" fontId="13" fillId="0" borderId="6" xfId="0" applyNumberFormat="1" applyFont="1" applyBorder="1" applyAlignment="1">
      <alignment horizontal="right" vertical="center" wrapText="1"/>
    </xf>
    <xf numFmtId="0" fontId="0" fillId="0" borderId="26" xfId="0" applyBorder="1" applyAlignment="1">
      <alignment horizontal="left" vertical="center" shrinkToFit="1"/>
    </xf>
    <xf numFmtId="186" fontId="15" fillId="0" borderId="12" xfId="0" applyNumberFormat="1" applyFont="1" applyBorder="1" applyAlignment="1">
      <alignment horizontal="center" vertical="center"/>
    </xf>
    <xf numFmtId="186" fontId="15" fillId="0" borderId="27" xfId="0" applyNumberFormat="1" applyFont="1" applyBorder="1" applyAlignment="1">
      <alignment horizontal="center" vertical="center"/>
    </xf>
    <xf numFmtId="186" fontId="64" fillId="0" borderId="6" xfId="0" applyNumberFormat="1" applyFont="1" applyBorder="1" applyAlignment="1">
      <alignment horizontal="center" vertical="center" shrinkToFit="1"/>
    </xf>
    <xf numFmtId="186" fontId="64" fillId="0" borderId="6" xfId="0" applyNumberFormat="1" applyFont="1" applyBorder="1" applyAlignment="1">
      <alignment horizontal="center" vertical="center"/>
    </xf>
    <xf numFmtId="0" fontId="13" fillId="4" borderId="16" xfId="0" applyFont="1" applyFill="1" applyBorder="1" applyAlignment="1">
      <alignment horizontal="center" vertical="center"/>
    </xf>
    <xf numFmtId="0" fontId="13" fillId="4" borderId="136" xfId="0" applyFont="1" applyFill="1" applyBorder="1" applyAlignment="1">
      <alignment horizontal="center" vertical="center"/>
    </xf>
    <xf numFmtId="0" fontId="13" fillId="4" borderId="83" xfId="0" applyFont="1" applyFill="1" applyBorder="1" applyAlignment="1">
      <alignment horizontal="center" vertical="center"/>
    </xf>
    <xf numFmtId="178" fontId="20" fillId="0" borderId="13" xfId="0" applyNumberFormat="1" applyFont="1" applyBorder="1" applyAlignment="1">
      <alignment horizontal="center" vertical="center"/>
    </xf>
    <xf numFmtId="178" fontId="20" fillId="0" borderId="3" xfId="0" applyNumberFormat="1" applyFont="1" applyBorder="1" applyAlignment="1">
      <alignment horizontal="center" vertical="center"/>
    </xf>
    <xf numFmtId="0" fontId="61" fillId="0" borderId="13" xfId="0" applyFont="1" applyBorder="1" applyAlignment="1">
      <alignment horizontal="center" vertical="center"/>
    </xf>
    <xf numFmtId="0" fontId="61" fillId="0" borderId="3" xfId="0" applyFont="1" applyBorder="1" applyAlignment="1">
      <alignment horizontal="center" vertical="center"/>
    </xf>
    <xf numFmtId="0" fontId="25" fillId="9" borderId="6" xfId="0" applyFont="1" applyFill="1" applyBorder="1" applyAlignment="1">
      <alignment horizontal="center" vertical="center" wrapText="1"/>
    </xf>
    <xf numFmtId="0" fontId="13" fillId="0" borderId="10" xfId="0" applyFont="1" applyBorder="1" applyAlignment="1">
      <alignment horizontal="left" vertical="center" wrapText="1"/>
    </xf>
    <xf numFmtId="0" fontId="13" fillId="0" borderId="12" xfId="0" applyFont="1" applyBorder="1" applyAlignment="1">
      <alignment horizontal="center" vertical="center" wrapText="1"/>
    </xf>
    <xf numFmtId="0" fontId="13" fillId="0" borderId="15" xfId="0" applyFont="1" applyBorder="1" applyAlignment="1">
      <alignment horizontal="center" vertical="center" wrapText="1"/>
    </xf>
    <xf numFmtId="0" fontId="6" fillId="0" borderId="13" xfId="0" applyFont="1" applyBorder="1" applyAlignment="1">
      <alignment horizontal="center" vertical="center"/>
    </xf>
    <xf numFmtId="0" fontId="6" fillId="0" borderId="2" xfId="0" applyFont="1" applyBorder="1" applyAlignment="1">
      <alignment horizontal="center" vertical="center"/>
    </xf>
    <xf numFmtId="0" fontId="46" fillId="0" borderId="0" xfId="0" applyFont="1" applyAlignment="1">
      <alignment horizontal="center" vertical="center" shrinkToFit="1"/>
    </xf>
    <xf numFmtId="0" fontId="64" fillId="9" borderId="12" xfId="0" applyFont="1" applyFill="1" applyBorder="1" applyAlignment="1">
      <alignment horizontal="center" vertical="center" wrapText="1"/>
    </xf>
    <xf numFmtId="0" fontId="64" fillId="9" borderId="15" xfId="0" applyFont="1" applyFill="1" applyBorder="1" applyAlignment="1">
      <alignment horizontal="center" vertical="center" wrapText="1"/>
    </xf>
    <xf numFmtId="0" fontId="64" fillId="9" borderId="27" xfId="0" applyFont="1" applyFill="1" applyBorder="1" applyAlignment="1">
      <alignment horizontal="center" vertical="center" wrapText="1"/>
    </xf>
    <xf numFmtId="185" fontId="20" fillId="0" borderId="17" xfId="0" applyNumberFormat="1" applyFont="1" applyBorder="1" applyAlignment="1">
      <alignment horizontal="right" vertical="center" shrinkToFit="1"/>
    </xf>
    <xf numFmtId="185" fontId="20" fillId="0" borderId="1" xfId="0" applyNumberFormat="1" applyFont="1" applyBorder="1" applyAlignment="1">
      <alignment horizontal="right" vertical="center" shrinkToFit="1"/>
    </xf>
    <xf numFmtId="0" fontId="13" fillId="4" borderId="26" xfId="0" applyFont="1" applyFill="1" applyBorder="1" applyAlignment="1">
      <alignment horizontal="center" vertical="center"/>
    </xf>
    <xf numFmtId="178" fontId="20" fillId="0" borderId="4" xfId="0" applyNumberFormat="1" applyFont="1" applyBorder="1" applyAlignment="1">
      <alignment horizontal="center" vertical="center"/>
    </xf>
    <xf numFmtId="0" fontId="61" fillId="0" borderId="2" xfId="0" applyFont="1" applyBorder="1" applyAlignment="1">
      <alignment horizontal="center" vertical="center"/>
    </xf>
    <xf numFmtId="178" fontId="20" fillId="0" borderId="2" xfId="0" applyNumberFormat="1" applyFont="1" applyBorder="1" applyAlignment="1">
      <alignment horizontal="center" vertical="center"/>
    </xf>
    <xf numFmtId="0" fontId="61" fillId="0" borderId="4" xfId="0" applyFont="1" applyBorder="1" applyAlignment="1">
      <alignment horizontal="center" vertical="center"/>
    </xf>
    <xf numFmtId="0" fontId="13" fillId="0" borderId="27" xfId="0" applyFont="1" applyBorder="1" applyAlignment="1">
      <alignment horizontal="center" vertical="center" shrinkToFit="1"/>
    </xf>
    <xf numFmtId="0" fontId="6" fillId="0" borderId="3" xfId="0" applyFont="1" applyBorder="1" applyAlignment="1">
      <alignment horizontal="center" vertical="center"/>
    </xf>
    <xf numFmtId="0" fontId="13" fillId="4" borderId="18" xfId="0" applyFont="1" applyFill="1" applyBorder="1" applyAlignment="1">
      <alignment horizontal="center" vertical="center" shrinkToFit="1"/>
    </xf>
    <xf numFmtId="0" fontId="13" fillId="4" borderId="26" xfId="0" applyFont="1" applyFill="1" applyBorder="1" applyAlignment="1">
      <alignment horizontal="center" vertical="center" shrinkToFit="1"/>
    </xf>
    <xf numFmtId="0" fontId="13" fillId="4" borderId="17" xfId="0" applyFont="1" applyFill="1" applyBorder="1" applyAlignment="1">
      <alignment horizontal="center" vertical="center" shrinkToFit="1"/>
    </xf>
    <xf numFmtId="0" fontId="13" fillId="4" borderId="1" xfId="0" applyFont="1" applyFill="1" applyBorder="1" applyAlignment="1">
      <alignment horizontal="center" vertical="center" shrinkToFit="1"/>
    </xf>
    <xf numFmtId="0" fontId="6" fillId="0" borderId="4" xfId="0" applyFont="1" applyBorder="1" applyAlignment="1">
      <alignment horizontal="center" vertical="center"/>
    </xf>
    <xf numFmtId="0" fontId="13" fillId="4" borderId="12" xfId="0" applyFont="1" applyFill="1" applyBorder="1" applyAlignment="1">
      <alignment horizontal="center" vertical="center" shrinkToFit="1"/>
    </xf>
    <xf numFmtId="0" fontId="13" fillId="4" borderId="15" xfId="0" applyFont="1" applyFill="1" applyBorder="1" applyAlignment="1">
      <alignment horizontal="center" vertical="center" shrinkToFit="1"/>
    </xf>
    <xf numFmtId="0" fontId="13" fillId="4" borderId="27" xfId="0" applyFont="1" applyFill="1" applyBorder="1" applyAlignment="1">
      <alignment horizontal="center" vertical="center" shrinkToFit="1"/>
    </xf>
    <xf numFmtId="0" fontId="62" fillId="9" borderId="12" xfId="0" applyFont="1" applyFill="1" applyBorder="1" applyAlignment="1">
      <alignment horizontal="center" vertical="center"/>
    </xf>
    <xf numFmtId="0" fontId="62" fillId="9" borderId="15" xfId="0" applyFont="1" applyFill="1" applyBorder="1" applyAlignment="1">
      <alignment horizontal="center" vertical="center"/>
    </xf>
    <xf numFmtId="0" fontId="62" fillId="9" borderId="27" xfId="0" applyFont="1" applyFill="1" applyBorder="1" applyAlignment="1">
      <alignment horizontal="center" vertical="center"/>
    </xf>
    <xf numFmtId="186" fontId="22" fillId="0" borderId="12" xfId="0" applyNumberFormat="1" applyFont="1" applyBorder="1" applyAlignment="1">
      <alignment horizontal="right" vertical="center" shrinkToFit="1"/>
    </xf>
    <xf numFmtId="186" fontId="22" fillId="0" borderId="27" xfId="0" applyNumberFormat="1" applyFont="1" applyBorder="1" applyAlignment="1">
      <alignment horizontal="right" vertical="center" shrinkToFit="1"/>
    </xf>
    <xf numFmtId="185" fontId="20" fillId="0" borderId="18" xfId="0" applyNumberFormat="1" applyFont="1" applyBorder="1" applyAlignment="1">
      <alignment horizontal="right" vertical="center" shrinkToFit="1"/>
    </xf>
    <xf numFmtId="185" fontId="20" fillId="0" borderId="26" xfId="0" applyNumberFormat="1" applyFont="1" applyBorder="1" applyAlignment="1">
      <alignment horizontal="right" vertical="center" shrinkToFit="1"/>
    </xf>
    <xf numFmtId="185" fontId="61" fillId="0" borderId="12" xfId="0" applyNumberFormat="1" applyFont="1" applyBorder="1" applyAlignment="1">
      <alignment horizontal="right" vertical="center" shrinkToFit="1"/>
    </xf>
    <xf numFmtId="185" fontId="61" fillId="0" borderId="15" xfId="0" applyNumberFormat="1" applyFont="1" applyBorder="1" applyAlignment="1">
      <alignment horizontal="right" vertical="center" shrinkToFit="1"/>
    </xf>
    <xf numFmtId="185" fontId="21" fillId="0" borderId="1" xfId="0" applyNumberFormat="1" applyFont="1" applyBorder="1" applyAlignment="1">
      <alignment horizontal="right" vertical="center" shrinkToFit="1"/>
    </xf>
    <xf numFmtId="0" fontId="6" fillId="4" borderId="37" xfId="0" applyFont="1" applyFill="1" applyBorder="1" applyAlignment="1">
      <alignment horizontal="center" vertical="center"/>
    </xf>
    <xf numFmtId="0" fontId="15" fillId="4" borderId="37" xfId="0" applyFont="1" applyFill="1" applyBorder="1" applyAlignment="1">
      <alignment horizontal="center" vertical="center"/>
    </xf>
    <xf numFmtId="0" fontId="6" fillId="4" borderId="80" xfId="0" applyFont="1" applyFill="1" applyBorder="1" applyAlignment="1">
      <alignment horizontal="center" vertical="center" wrapText="1"/>
    </xf>
    <xf numFmtId="0" fontId="6" fillId="4" borderId="76" xfId="0" applyFont="1" applyFill="1" applyBorder="1" applyAlignment="1">
      <alignment horizontal="center" vertical="center" wrapText="1"/>
    </xf>
    <xf numFmtId="0" fontId="6" fillId="4" borderId="89" xfId="0" applyFont="1" applyFill="1" applyBorder="1" applyAlignment="1">
      <alignment horizontal="center" vertical="center" wrapText="1"/>
    </xf>
    <xf numFmtId="0" fontId="6" fillId="4" borderId="92" xfId="0" applyFont="1" applyFill="1" applyBorder="1" applyAlignment="1">
      <alignment horizontal="center" vertical="center" wrapText="1"/>
    </xf>
    <xf numFmtId="0" fontId="6" fillId="4" borderId="47" xfId="0" applyFont="1" applyFill="1" applyBorder="1" applyAlignment="1">
      <alignment horizontal="center" vertical="center" wrapText="1"/>
    </xf>
    <xf numFmtId="0" fontId="6" fillId="4" borderId="93" xfId="0" applyFont="1" applyFill="1" applyBorder="1" applyAlignment="1">
      <alignment horizontal="center" vertical="center" wrapText="1"/>
    </xf>
    <xf numFmtId="38" fontId="20" fillId="0" borderId="80" xfId="1" applyFont="1" applyBorder="1" applyAlignment="1" applyProtection="1">
      <alignment horizontal="right" vertical="center"/>
    </xf>
    <xf numFmtId="38" fontId="20" fillId="0" borderId="89" xfId="1" applyFont="1" applyBorder="1" applyAlignment="1" applyProtection="1">
      <alignment horizontal="right" vertical="center"/>
    </xf>
    <xf numFmtId="38" fontId="20" fillId="0" borderId="47" xfId="1" applyFont="1" applyBorder="1" applyAlignment="1" applyProtection="1">
      <alignment horizontal="right" vertical="center"/>
    </xf>
    <xf numFmtId="0" fontId="6" fillId="0" borderId="76" xfId="0" applyFont="1" applyBorder="1" applyAlignment="1">
      <alignment horizontal="center" vertical="center"/>
    </xf>
    <xf numFmtId="0" fontId="6" fillId="0" borderId="92" xfId="0" applyFont="1" applyBorder="1" applyAlignment="1">
      <alignment horizontal="center" vertical="center"/>
    </xf>
    <xf numFmtId="0" fontId="6" fillId="0" borderId="93" xfId="0" applyFont="1" applyBorder="1" applyAlignment="1">
      <alignment horizontal="center" vertical="center"/>
    </xf>
    <xf numFmtId="0" fontId="6" fillId="0" borderId="134" xfId="0" applyFont="1" applyBorder="1" applyAlignment="1">
      <alignment horizontal="center" vertical="center"/>
    </xf>
    <xf numFmtId="0" fontId="6" fillId="0" borderId="87" xfId="0" applyFont="1" applyBorder="1" applyAlignment="1">
      <alignment horizontal="center" vertical="center"/>
    </xf>
    <xf numFmtId="0" fontId="6" fillId="0" borderId="31" xfId="0" applyFont="1" applyBorder="1" applyAlignment="1">
      <alignment horizontal="center" vertical="center"/>
    </xf>
    <xf numFmtId="0" fontId="6" fillId="4" borderId="88" xfId="0" applyFont="1" applyFill="1" applyBorder="1" applyAlignment="1">
      <alignment horizontal="center" vertical="center"/>
    </xf>
    <xf numFmtId="0" fontId="15" fillId="4" borderId="88" xfId="0" applyFont="1" applyFill="1" applyBorder="1" applyAlignment="1">
      <alignment horizontal="center" vertical="center"/>
    </xf>
    <xf numFmtId="0" fontId="15" fillId="4" borderId="40" xfId="0" applyFont="1" applyFill="1" applyBorder="1" applyAlignment="1">
      <alignment horizontal="center" vertical="center"/>
    </xf>
    <xf numFmtId="0" fontId="15" fillId="4" borderId="50" xfId="0" applyFont="1" applyFill="1" applyBorder="1" applyAlignment="1">
      <alignment horizontal="center" vertical="center"/>
    </xf>
    <xf numFmtId="38" fontId="20" fillId="0" borderId="46" xfId="1" applyFont="1" applyBorder="1" applyAlignment="1" applyProtection="1">
      <alignment horizontal="right" vertical="center"/>
    </xf>
    <xf numFmtId="38" fontId="20" fillId="0" borderId="32" xfId="1" applyFont="1" applyBorder="1" applyAlignment="1" applyProtection="1">
      <alignment horizontal="right" vertical="center"/>
    </xf>
    <xf numFmtId="0" fontId="6" fillId="4" borderId="88" xfId="0" applyFont="1" applyFill="1" applyBorder="1" applyAlignment="1">
      <alignment horizontal="center" vertical="center" textRotation="255"/>
    </xf>
    <xf numFmtId="0" fontId="15" fillId="4" borderId="40" xfId="0" applyFont="1" applyFill="1" applyBorder="1" applyAlignment="1">
      <alignment horizontal="center" vertical="center" textRotation="255"/>
    </xf>
    <xf numFmtId="0" fontId="15" fillId="4" borderId="89" xfId="0" applyFont="1" applyFill="1" applyBorder="1" applyAlignment="1">
      <alignment horizontal="center" vertical="center" textRotation="255"/>
    </xf>
    <xf numFmtId="38" fontId="20" fillId="0" borderId="51" xfId="1" applyFont="1" applyBorder="1" applyAlignment="1" applyProtection="1">
      <alignment horizontal="right" vertical="center"/>
    </xf>
    <xf numFmtId="38" fontId="20" fillId="0" borderId="133" xfId="1" applyFont="1" applyBorder="1" applyAlignment="1" applyProtection="1">
      <alignment horizontal="right" vertical="center"/>
    </xf>
    <xf numFmtId="38" fontId="20" fillId="0" borderId="91" xfId="1" applyFont="1" applyBorder="1" applyAlignment="1" applyProtection="1">
      <alignment horizontal="right" vertical="center"/>
    </xf>
    <xf numFmtId="38" fontId="20" fillId="0" borderId="28" xfId="1" applyFont="1" applyBorder="1" applyAlignment="1" applyProtection="1">
      <alignment horizontal="right" vertical="center"/>
    </xf>
    <xf numFmtId="0" fontId="6" fillId="0" borderId="38" xfId="0" applyFont="1" applyBorder="1" applyAlignment="1">
      <alignment horizontal="center" vertical="center"/>
    </xf>
    <xf numFmtId="0" fontId="15" fillId="0" borderId="92" xfId="0" applyFont="1" applyBorder="1" applyAlignment="1">
      <alignment horizontal="center" vertical="center"/>
    </xf>
    <xf numFmtId="0" fontId="15" fillId="0" borderId="35" xfId="0" applyFont="1" applyBorder="1" applyAlignment="1">
      <alignment horizontal="center" vertical="center"/>
    </xf>
    <xf numFmtId="0" fontId="15" fillId="0" borderId="67" xfId="0" applyFont="1" applyBorder="1" applyAlignment="1">
      <alignment horizontal="center" vertical="center"/>
    </xf>
    <xf numFmtId="0" fontId="6" fillId="0" borderId="66" xfId="0" applyFont="1" applyBorder="1" applyAlignment="1">
      <alignment horizontal="left" vertical="center"/>
    </xf>
    <xf numFmtId="0" fontId="15" fillId="0" borderId="67" xfId="0" applyFont="1" applyBorder="1" applyAlignment="1">
      <alignment horizontal="left" vertical="center"/>
    </xf>
    <xf numFmtId="0" fontId="15" fillId="0" borderId="93" xfId="0" applyFont="1" applyBorder="1" applyAlignment="1">
      <alignment horizontal="left" vertical="center"/>
    </xf>
    <xf numFmtId="0" fontId="6" fillId="0" borderId="76" xfId="0" applyFont="1" applyBorder="1" applyAlignment="1">
      <alignment horizontal="left" vertical="center"/>
    </xf>
    <xf numFmtId="0" fontId="6" fillId="4" borderId="88" xfId="0" applyFont="1" applyFill="1" applyBorder="1" applyAlignment="1">
      <alignment horizontal="center" vertical="center" wrapText="1"/>
    </xf>
    <xf numFmtId="0" fontId="15" fillId="4" borderId="40" xfId="0" applyFont="1" applyFill="1" applyBorder="1" applyAlignment="1">
      <alignment horizontal="center" vertical="center" wrapText="1"/>
    </xf>
    <xf numFmtId="0" fontId="15" fillId="4" borderId="50" xfId="0" applyFont="1" applyFill="1" applyBorder="1" applyAlignment="1">
      <alignment horizontal="center" vertical="center" wrapText="1"/>
    </xf>
    <xf numFmtId="0" fontId="6" fillId="0" borderId="39" xfId="0" applyFont="1" applyBorder="1" applyAlignment="1">
      <alignment horizontal="center" vertical="center"/>
    </xf>
    <xf numFmtId="0" fontId="15" fillId="0" borderId="50" xfId="0" applyFont="1" applyBorder="1" applyAlignment="1">
      <alignment horizontal="center" vertical="center"/>
    </xf>
    <xf numFmtId="0" fontId="6" fillId="4" borderId="40" xfId="0" applyFont="1" applyFill="1" applyBorder="1" applyAlignment="1">
      <alignment horizontal="center" vertical="center" wrapText="1"/>
    </xf>
    <xf numFmtId="0" fontId="6" fillId="4" borderId="50" xfId="0" applyFont="1" applyFill="1" applyBorder="1" applyAlignment="1">
      <alignment horizontal="center" vertical="center" wrapText="1"/>
    </xf>
    <xf numFmtId="0" fontId="25" fillId="7" borderId="49" xfId="0" applyFont="1" applyFill="1" applyBorder="1" applyAlignment="1" applyProtection="1">
      <alignment horizontal="left" vertical="center" wrapText="1"/>
      <protection locked="0"/>
    </xf>
    <xf numFmtId="0" fontId="15" fillId="7" borderId="49" xfId="0" applyFont="1" applyFill="1" applyBorder="1" applyAlignment="1" applyProtection="1">
      <alignment horizontal="left" vertical="center" wrapText="1"/>
      <protection locked="0"/>
    </xf>
    <xf numFmtId="0" fontId="25" fillId="7" borderId="5" xfId="0" applyFont="1" applyFill="1" applyBorder="1" applyAlignment="1" applyProtection="1">
      <alignment horizontal="left" vertical="center" wrapText="1"/>
      <protection locked="0"/>
    </xf>
    <xf numFmtId="38" fontId="15" fillId="7" borderId="65" xfId="1" applyFont="1" applyFill="1" applyBorder="1" applyAlignment="1" applyProtection="1">
      <alignment horizontal="right" vertical="center"/>
      <protection locked="0"/>
    </xf>
    <xf numFmtId="38" fontId="15" fillId="7" borderId="47" xfId="1" applyFont="1" applyFill="1" applyBorder="1" applyAlignment="1" applyProtection="1">
      <alignment horizontal="right" vertical="center"/>
      <protection locked="0"/>
    </xf>
    <xf numFmtId="0" fontId="6" fillId="0" borderId="92" xfId="0" applyFont="1" applyBorder="1" applyAlignment="1">
      <alignment horizontal="left" vertical="center"/>
    </xf>
    <xf numFmtId="0" fontId="25" fillId="7" borderId="52" xfId="0" applyFont="1" applyFill="1" applyBorder="1" applyAlignment="1" applyProtection="1">
      <alignment horizontal="left" vertical="center" wrapText="1"/>
      <protection locked="0"/>
    </xf>
    <xf numFmtId="38" fontId="15" fillId="7" borderId="89" xfId="1" applyFont="1" applyFill="1" applyBorder="1" applyAlignment="1" applyProtection="1">
      <alignment horizontal="right" vertical="center"/>
      <protection locked="0"/>
    </xf>
    <xf numFmtId="0" fontId="15" fillId="0" borderId="92" xfId="0" applyFont="1" applyBorder="1" applyAlignment="1">
      <alignment horizontal="left" vertical="center"/>
    </xf>
    <xf numFmtId="38" fontId="15" fillId="7" borderId="51" xfId="1" applyFont="1" applyFill="1" applyBorder="1" applyAlignment="1" applyProtection="1">
      <alignment horizontal="right" vertical="center"/>
      <protection locked="0"/>
    </xf>
    <xf numFmtId="0" fontId="6" fillId="4" borderId="54" xfId="0" applyFont="1" applyFill="1" applyBorder="1" applyAlignment="1">
      <alignment horizontal="center" vertical="center"/>
    </xf>
    <xf numFmtId="0" fontId="6" fillId="4" borderId="90" xfId="0" applyFont="1" applyFill="1" applyBorder="1" applyAlignment="1">
      <alignment horizontal="center" vertical="center" wrapText="1"/>
    </xf>
    <xf numFmtId="0" fontId="15" fillId="4" borderId="23" xfId="0" applyFont="1" applyFill="1" applyBorder="1" applyAlignment="1">
      <alignment horizontal="center" vertical="center" wrapText="1"/>
    </xf>
    <xf numFmtId="0" fontId="6" fillId="4" borderId="98" xfId="0" applyFont="1" applyFill="1" applyBorder="1" applyAlignment="1">
      <alignment horizontal="center" vertical="center"/>
    </xf>
    <xf numFmtId="0" fontId="15" fillId="4" borderId="99" xfId="0" applyFont="1" applyFill="1" applyBorder="1" applyAlignment="1">
      <alignment horizontal="center" vertical="center"/>
    </xf>
    <xf numFmtId="0" fontId="15" fillId="5" borderId="96" xfId="0" applyFont="1" applyFill="1" applyBorder="1" applyAlignment="1">
      <alignment horizontal="center" vertical="center"/>
    </xf>
    <xf numFmtId="0" fontId="15" fillId="5" borderId="97" xfId="0" applyFont="1" applyFill="1" applyBorder="1" applyAlignment="1">
      <alignment horizontal="center" vertical="center"/>
    </xf>
    <xf numFmtId="0" fontId="6" fillId="4" borderId="94" xfId="0" applyFont="1" applyFill="1" applyBorder="1" applyAlignment="1">
      <alignment horizontal="center" vertical="center"/>
    </xf>
    <xf numFmtId="0" fontId="15" fillId="4" borderId="95" xfId="0" applyFont="1" applyFill="1" applyBorder="1" applyAlignment="1">
      <alignment horizontal="center" vertical="center"/>
    </xf>
    <xf numFmtId="0" fontId="15" fillId="4" borderId="76" xfId="0" applyFont="1" applyFill="1" applyBorder="1" applyAlignment="1">
      <alignment horizontal="center" vertical="center"/>
    </xf>
    <xf numFmtId="0" fontId="15" fillId="4" borderId="17" xfId="0" applyFont="1" applyFill="1" applyBorder="1" applyAlignment="1">
      <alignment horizontal="center" vertical="center"/>
    </xf>
    <xf numFmtId="0" fontId="15" fillId="4" borderId="1" xfId="0" applyFont="1" applyFill="1" applyBorder="1" applyAlignment="1">
      <alignment horizontal="center" vertical="center"/>
    </xf>
    <xf numFmtId="0" fontId="15" fillId="4" borderId="18" xfId="0" applyFont="1" applyFill="1" applyBorder="1" applyAlignment="1">
      <alignment horizontal="center" vertical="center"/>
    </xf>
    <xf numFmtId="0" fontId="15" fillId="4" borderId="26" xfId="0" applyFont="1" applyFill="1" applyBorder="1" applyAlignment="1">
      <alignment horizontal="center" vertical="center"/>
    </xf>
    <xf numFmtId="0" fontId="15" fillId="4" borderId="67" xfId="0" applyFont="1" applyFill="1" applyBorder="1" applyAlignment="1">
      <alignment horizontal="center" vertical="center"/>
    </xf>
    <xf numFmtId="0" fontId="21" fillId="4" borderId="73" xfId="0" applyFont="1" applyFill="1" applyBorder="1"/>
    <xf numFmtId="0" fontId="21" fillId="4" borderId="76" xfId="0" applyFont="1" applyFill="1" applyBorder="1"/>
    <xf numFmtId="0" fontId="6" fillId="4" borderId="17" xfId="0" applyFont="1" applyFill="1" applyBorder="1" applyAlignment="1">
      <alignment horizontal="center" vertical="center"/>
    </xf>
    <xf numFmtId="0" fontId="21" fillId="4" borderId="10" xfId="0" applyFont="1" applyFill="1" applyBorder="1"/>
    <xf numFmtId="0" fontId="21" fillId="4" borderId="67" xfId="0" applyFont="1" applyFill="1" applyBorder="1"/>
    <xf numFmtId="0" fontId="6" fillId="0" borderId="0" xfId="0" applyFont="1" applyAlignment="1">
      <alignment horizontal="center" vertical="center" shrinkToFit="1"/>
    </xf>
    <xf numFmtId="0" fontId="15" fillId="0" borderId="0" xfId="0" applyFont="1" applyAlignment="1">
      <alignment horizontal="center" vertical="center" shrinkToFit="1"/>
    </xf>
    <xf numFmtId="0" fontId="6" fillId="0" borderId="10"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10" xfId="0" applyFont="1" applyBorder="1" applyAlignment="1">
      <alignment horizontal="center" vertical="center"/>
    </xf>
    <xf numFmtId="0" fontId="15" fillId="0" borderId="0" xfId="0" applyFont="1" applyAlignment="1">
      <alignment horizontal="center" vertical="center"/>
    </xf>
    <xf numFmtId="0" fontId="15" fillId="0" borderId="80" xfId="0" applyFont="1" applyBorder="1" applyAlignment="1">
      <alignment horizontal="center" vertical="center" shrinkToFit="1"/>
    </xf>
    <xf numFmtId="0" fontId="15" fillId="0" borderId="76" xfId="0" applyFont="1" applyBorder="1" applyAlignment="1">
      <alignment horizontal="center" vertical="center" shrinkToFit="1"/>
    </xf>
    <xf numFmtId="0" fontId="24" fillId="0" borderId="47" xfId="0" applyFont="1" applyBorder="1" applyAlignment="1">
      <alignment horizontal="center" vertical="center" shrinkToFit="1"/>
    </xf>
    <xf numFmtId="0" fontId="24" fillId="0" borderId="93" xfId="0" applyFont="1" applyBorder="1" applyAlignment="1">
      <alignment horizontal="center" vertical="center" shrinkToFit="1"/>
    </xf>
    <xf numFmtId="0" fontId="25" fillId="0" borderId="0" xfId="0" applyFont="1" applyAlignment="1">
      <alignment horizontal="center" vertical="center" shrinkToFit="1"/>
    </xf>
    <xf numFmtId="0" fontId="15" fillId="4" borderId="51" xfId="0" applyFont="1" applyFill="1" applyBorder="1" applyAlignment="1">
      <alignment horizontal="center" vertical="center"/>
    </xf>
    <xf numFmtId="0" fontId="15" fillId="4" borderId="80" xfId="0" applyFont="1" applyFill="1" applyBorder="1" applyAlignment="1">
      <alignment horizontal="center" vertical="center"/>
    </xf>
    <xf numFmtId="0" fontId="6" fillId="4" borderId="32"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15" fillId="9" borderId="51" xfId="0" applyFont="1" applyFill="1" applyBorder="1" applyAlignment="1">
      <alignment horizontal="center" vertical="center"/>
    </xf>
    <xf numFmtId="0" fontId="15" fillId="9" borderId="1" xfId="0" applyFont="1" applyFill="1" applyBorder="1" applyAlignment="1">
      <alignment horizontal="center" vertical="center"/>
    </xf>
    <xf numFmtId="0" fontId="6" fillId="0" borderId="0" xfId="0" applyFont="1" applyAlignment="1">
      <alignment horizontal="center" vertical="center" wrapText="1"/>
    </xf>
    <xf numFmtId="0" fontId="16" fillId="0" borderId="88" xfId="0" applyFont="1" applyBorder="1" applyAlignment="1">
      <alignment horizontal="center" vertical="center"/>
    </xf>
    <xf numFmtId="0" fontId="16" fillId="0" borderId="40" xfId="0" applyFont="1" applyBorder="1" applyAlignment="1">
      <alignment horizontal="center" vertical="center"/>
    </xf>
    <xf numFmtId="0" fontId="16" fillId="0" borderId="50" xfId="0" applyFont="1" applyBorder="1" applyAlignment="1">
      <alignment horizontal="center" vertical="center"/>
    </xf>
    <xf numFmtId="0" fontId="6" fillId="4" borderId="80" xfId="0" applyFont="1" applyFill="1" applyBorder="1" applyAlignment="1">
      <alignment horizontal="center" vertical="center" shrinkToFit="1"/>
    </xf>
    <xf numFmtId="0" fontId="15" fillId="4" borderId="95" xfId="0" applyFont="1" applyFill="1" applyBorder="1" applyAlignment="1">
      <alignment horizontal="center" vertical="center" shrinkToFit="1"/>
    </xf>
    <xf numFmtId="0" fontId="6" fillId="4" borderId="94" xfId="0" applyFont="1" applyFill="1" applyBorder="1" applyAlignment="1">
      <alignment horizontal="center" vertical="center" shrinkToFit="1"/>
    </xf>
    <xf numFmtId="0" fontId="64" fillId="0" borderId="0" xfId="0" applyFont="1" applyAlignment="1">
      <alignment horizontal="center" vertical="center"/>
    </xf>
    <xf numFmtId="0" fontId="16" fillId="0" borderId="80" xfId="0" applyFont="1" applyBorder="1" applyAlignment="1">
      <alignment horizontal="center" vertical="center"/>
    </xf>
    <xf numFmtId="0" fontId="16" fillId="0" borderId="76" xfId="0" applyFont="1" applyBorder="1" applyAlignment="1">
      <alignment horizontal="center" vertical="center"/>
    </xf>
    <xf numFmtId="0" fontId="16" fillId="0" borderId="89" xfId="0" applyFont="1" applyBorder="1" applyAlignment="1">
      <alignment horizontal="center" vertical="center"/>
    </xf>
    <xf numFmtId="0" fontId="16" fillId="0" borderId="92" xfId="0" applyFont="1" applyBorder="1" applyAlignment="1">
      <alignment horizontal="center" vertical="center"/>
    </xf>
    <xf numFmtId="0" fontId="10" fillId="0" borderId="0" xfId="0" applyFont="1" applyAlignment="1">
      <alignment horizontal="center" vertical="center" shrinkToFit="1"/>
    </xf>
    <xf numFmtId="0" fontId="21" fillId="0" borderId="0" xfId="0" applyFont="1" applyAlignment="1">
      <alignment horizontal="center" vertical="center" shrinkToFit="1"/>
    </xf>
    <xf numFmtId="0" fontId="6" fillId="4" borderId="80" xfId="0" applyFont="1" applyFill="1" applyBorder="1" applyAlignment="1">
      <alignment horizontal="center" vertical="center"/>
    </xf>
    <xf numFmtId="0" fontId="15" fillId="4" borderId="73" xfId="0" applyFont="1" applyFill="1" applyBorder="1" applyAlignment="1">
      <alignment horizontal="center" vertical="center"/>
    </xf>
    <xf numFmtId="0" fontId="15" fillId="4" borderId="10" xfId="0" applyFont="1" applyFill="1" applyBorder="1" applyAlignment="1">
      <alignment horizontal="center" vertical="center"/>
    </xf>
    <xf numFmtId="0" fontId="16" fillId="0" borderId="13" xfId="0" applyFont="1" applyBorder="1" applyAlignment="1">
      <alignment horizontal="center" vertical="center"/>
    </xf>
    <xf numFmtId="0" fontId="16" fillId="0" borderId="4" xfId="0" applyFont="1" applyBorder="1" applyAlignment="1">
      <alignment horizontal="center" vertical="center"/>
    </xf>
    <xf numFmtId="0" fontId="16" fillId="0" borderId="2" xfId="0" applyFont="1" applyBorder="1" applyAlignment="1">
      <alignment horizontal="center" vertical="center"/>
    </xf>
  </cellXfs>
  <cellStyles count="11">
    <cellStyle name="桁区切り" xfId="1" builtinId="6"/>
    <cellStyle name="桁区切り 2" xfId="8" xr:uid="{00000000-0005-0000-0000-000001000000}"/>
    <cellStyle name="標準" xfId="0" builtinId="0"/>
    <cellStyle name="標準 2" xfId="2" xr:uid="{00000000-0005-0000-0000-000003000000}"/>
    <cellStyle name="標準 2 2 3" xfId="3" xr:uid="{00000000-0005-0000-0000-000004000000}"/>
    <cellStyle name="標準 3" xfId="7" xr:uid="{00000000-0005-0000-0000-000005000000}"/>
    <cellStyle name="標準 3 2" xfId="5" xr:uid="{00000000-0005-0000-0000-000006000000}"/>
    <cellStyle name="標準 5" xfId="9" xr:uid="{00000000-0005-0000-0000-000007000000}"/>
    <cellStyle name="標準 6" xfId="4" xr:uid="{00000000-0005-0000-0000-000008000000}"/>
    <cellStyle name="標準_H17預かり保育補助金交付決定一覧" xfId="10" xr:uid="{1C77FB1F-C496-45A7-BEEC-B2147F9B3B20}"/>
    <cellStyle name="標準_休日保育  様式2・4（予算決算報告）" xfId="6" xr:uid="{00000000-0005-0000-0000-000009000000}"/>
  </cellStyles>
  <dxfs count="248">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ndense val="0"/>
        <extend val="0"/>
        <color auto="1"/>
      </font>
      <fill>
        <patternFill>
          <bgColor indexed="10"/>
        </patternFill>
      </fill>
    </dxf>
    <dxf>
      <fill>
        <patternFill>
          <bgColor indexed="10"/>
        </patternFill>
      </fill>
    </dxf>
    <dxf>
      <font>
        <condense val="0"/>
        <extend val="0"/>
        <color auto="1"/>
      </font>
      <fill>
        <patternFill>
          <bgColor indexed="10"/>
        </patternFill>
      </fill>
    </dxf>
    <dxf>
      <fill>
        <patternFill>
          <bgColor indexed="10"/>
        </patternFill>
      </fill>
    </dxf>
    <dxf>
      <font>
        <condense val="0"/>
        <extend val="0"/>
        <color auto="1"/>
      </font>
      <fill>
        <patternFill>
          <bgColor indexed="10"/>
        </patternFill>
      </fill>
    </dxf>
    <dxf>
      <fill>
        <patternFill>
          <bgColor indexed="10"/>
        </patternFill>
      </fill>
    </dxf>
    <dxf>
      <font>
        <condense val="0"/>
        <extend val="0"/>
        <color auto="1"/>
      </font>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auto="1"/>
      </font>
      <fill>
        <patternFill>
          <bgColor indexed="10"/>
        </patternFill>
      </fill>
    </dxf>
    <dxf>
      <fill>
        <patternFill>
          <bgColor indexed="10"/>
        </patternFill>
      </fill>
    </dxf>
    <dxf>
      <font>
        <condense val="0"/>
        <extend val="0"/>
        <color auto="1"/>
      </font>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auto="1"/>
      </font>
      <fill>
        <patternFill>
          <bgColor indexed="10"/>
        </patternFill>
      </fill>
    </dxf>
    <dxf>
      <fill>
        <patternFill>
          <bgColor indexed="10"/>
        </patternFill>
      </fill>
    </dxf>
    <dxf>
      <font>
        <condense val="0"/>
        <extend val="0"/>
        <color auto="1"/>
      </font>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5"/>
        </patternFill>
      </fill>
    </dxf>
    <dxf>
      <fill>
        <patternFill>
          <bgColor indexed="52"/>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auto="1"/>
      </font>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ill>
        <patternFill>
          <bgColor indexed="10"/>
        </patternFill>
      </fill>
    </dxf>
    <dxf>
      <fill>
        <patternFill>
          <bgColor indexed="10"/>
        </patternFill>
      </fill>
    </dxf>
    <dxf>
      <fill>
        <patternFill>
          <bgColor rgb="FFFF0000"/>
        </patternFill>
      </fill>
    </dxf>
    <dxf>
      <font>
        <condense val="0"/>
        <extend val="0"/>
        <color auto="1"/>
      </font>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lor theme="0"/>
      </font>
    </dxf>
    <dxf>
      <font>
        <color theme="0"/>
      </font>
    </dxf>
    <dxf>
      <font>
        <color theme="0"/>
      </font>
    </dxf>
    <dxf>
      <font>
        <color theme="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FFFF66"/>
      <rgbColor rgb="003366FF"/>
      <rgbColor rgb="0033CCCC"/>
      <rgbColor rgb="00339933"/>
      <rgbColor rgb="00FFCC00"/>
      <rgbColor rgb="00FF9900"/>
      <rgbColor rgb="00FF6600"/>
      <rgbColor rgb="00666699"/>
      <rgbColor rgb="00969696"/>
      <rgbColor rgb="003333CC"/>
      <rgbColor rgb="0000CC00"/>
      <rgbColor rgb="00003300"/>
      <rgbColor rgb="00333300"/>
      <rgbColor rgb="00663300"/>
      <rgbColor rgb="00993366"/>
      <rgbColor rgb="00333399"/>
      <rgbColor rgb="00424242"/>
    </indexedColors>
    <mruColors>
      <color rgb="FFFFFF99"/>
      <color rgb="FFFF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712258</xdr:colOff>
      <xdr:row>19</xdr:row>
      <xdr:rowOff>188383</xdr:rowOff>
    </xdr:from>
    <xdr:to>
      <xdr:col>2</xdr:col>
      <xdr:colOff>1074208</xdr:colOff>
      <xdr:row>19</xdr:row>
      <xdr:rowOff>188383</xdr:rowOff>
    </xdr:to>
    <xdr:sp macro="" textlink="">
      <xdr:nvSpPr>
        <xdr:cNvPr id="5" name="Line 4">
          <a:extLst>
            <a:ext uri="{FF2B5EF4-FFF2-40B4-BE49-F238E27FC236}">
              <a16:creationId xmlns:a16="http://schemas.microsoft.com/office/drawing/2014/main" id="{00000000-0008-0000-0000-000005000000}"/>
            </a:ext>
          </a:extLst>
        </xdr:cNvPr>
        <xdr:cNvSpPr>
          <a:spLocks noChangeShapeType="1"/>
        </xdr:cNvSpPr>
      </xdr:nvSpPr>
      <xdr:spPr bwMode="auto">
        <a:xfrm>
          <a:off x="2109258" y="5162550"/>
          <a:ext cx="36195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triangle" w="med" len="lg"/>
        </a:ln>
        <a:extLst>
          <a:ext uri="{909E8E84-426E-40DD-AFC4-6F175D3DCCD1}">
            <a14:hiddenFill xmlns:a14="http://schemas.microsoft.com/office/drawing/2010/main">
              <a:noFill/>
            </a14:hiddenFill>
          </a:ext>
        </a:extLst>
      </xdr:spPr>
    </xdr:sp>
    <xdr:clientData/>
  </xdr:twoCellAnchor>
  <xdr:twoCellAnchor editAs="oneCell">
    <xdr:from>
      <xdr:col>1</xdr:col>
      <xdr:colOff>0</xdr:colOff>
      <xdr:row>18</xdr:row>
      <xdr:rowOff>63498</xdr:rowOff>
    </xdr:from>
    <xdr:to>
      <xdr:col>2</xdr:col>
      <xdr:colOff>392641</xdr:colOff>
      <xdr:row>21</xdr:row>
      <xdr:rowOff>123823</xdr:rowOff>
    </xdr:to>
    <xdr:pic>
      <xdr:nvPicPr>
        <xdr:cNvPr id="6" name="Picture 6">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9083" y="4783665"/>
          <a:ext cx="1133475" cy="828675"/>
        </a:xfrm>
        <a:prstGeom prst="rect">
          <a:avLst/>
        </a:prstGeom>
        <a:noFill/>
        <a:ln w="44450" algn="ctr">
          <a:solidFill>
            <a:srgbClr xmlns:mc="http://schemas.openxmlformats.org/markup-compatibility/2006" xmlns:a14="http://schemas.microsoft.com/office/drawing/2010/main" val="008080" mc:Ignorable="a14" a14:legacySpreadsheetColorIndex="38"/>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2</xdr:col>
      <xdr:colOff>1301750</xdr:colOff>
      <xdr:row>18</xdr:row>
      <xdr:rowOff>116414</xdr:rowOff>
    </xdr:from>
    <xdr:to>
      <xdr:col>4</xdr:col>
      <xdr:colOff>102659</xdr:colOff>
      <xdr:row>21</xdr:row>
      <xdr:rowOff>97364</xdr:rowOff>
    </xdr:to>
    <xdr:pic>
      <xdr:nvPicPr>
        <xdr:cNvPr id="7" name="Picture 5">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98750" y="4836581"/>
          <a:ext cx="1066800" cy="742950"/>
        </a:xfrm>
        <a:prstGeom prst="rect">
          <a:avLst/>
        </a:prstGeom>
        <a:noFill/>
        <a:ln w="44450">
          <a:solidFill>
            <a:srgbClr xmlns:mc="http://schemas.openxmlformats.org/markup-compatibility/2006" xmlns:a14="http://schemas.microsoft.com/office/drawing/2010/main" val="008080" mc:Ignorable="a14" a14:legacySpreadsheetColorIndex="38"/>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581026</xdr:colOff>
      <xdr:row>32</xdr:row>
      <xdr:rowOff>76199</xdr:rowOff>
    </xdr:from>
    <xdr:to>
      <xdr:col>10</xdr:col>
      <xdr:colOff>114301</xdr:colOff>
      <xdr:row>32</xdr:row>
      <xdr:rowOff>104774</xdr:rowOff>
    </xdr:to>
    <xdr:sp macro="" textlink="">
      <xdr:nvSpPr>
        <xdr:cNvPr id="9" name="Line 8">
          <a:extLst>
            <a:ext uri="{FF2B5EF4-FFF2-40B4-BE49-F238E27FC236}">
              <a16:creationId xmlns:a16="http://schemas.microsoft.com/office/drawing/2014/main" id="{00000000-0008-0000-0F00-000009000000}"/>
            </a:ext>
          </a:extLst>
        </xdr:cNvPr>
        <xdr:cNvSpPr>
          <a:spLocks noChangeShapeType="1"/>
        </xdr:cNvSpPr>
      </xdr:nvSpPr>
      <xdr:spPr bwMode="auto">
        <a:xfrm>
          <a:off x="3667126" y="9620249"/>
          <a:ext cx="4171950" cy="28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28575</xdr:colOff>
      <xdr:row>45</xdr:row>
      <xdr:rowOff>85725</xdr:rowOff>
    </xdr:from>
    <xdr:to>
      <xdr:col>6</xdr:col>
      <xdr:colOff>0</xdr:colOff>
      <xdr:row>45</xdr:row>
      <xdr:rowOff>85725</xdr:rowOff>
    </xdr:to>
    <xdr:sp macro="" textlink="">
      <xdr:nvSpPr>
        <xdr:cNvPr id="10" name="Line 1">
          <a:extLst>
            <a:ext uri="{FF2B5EF4-FFF2-40B4-BE49-F238E27FC236}">
              <a16:creationId xmlns:a16="http://schemas.microsoft.com/office/drawing/2014/main" id="{00000000-0008-0000-0F00-00000A000000}"/>
            </a:ext>
          </a:extLst>
        </xdr:cNvPr>
        <xdr:cNvSpPr>
          <a:spLocks noChangeShapeType="1"/>
        </xdr:cNvSpPr>
      </xdr:nvSpPr>
      <xdr:spPr bwMode="auto">
        <a:xfrm>
          <a:off x="3705225" y="10029825"/>
          <a:ext cx="1057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542925</xdr:colOff>
      <xdr:row>37</xdr:row>
      <xdr:rowOff>209550</xdr:rowOff>
    </xdr:from>
    <xdr:to>
      <xdr:col>10</xdr:col>
      <xdr:colOff>0</xdr:colOff>
      <xdr:row>43</xdr:row>
      <xdr:rowOff>171450</xdr:rowOff>
    </xdr:to>
    <xdr:sp macro="" textlink="">
      <xdr:nvSpPr>
        <xdr:cNvPr id="11" name="Freeform 4">
          <a:extLst>
            <a:ext uri="{FF2B5EF4-FFF2-40B4-BE49-F238E27FC236}">
              <a16:creationId xmlns:a16="http://schemas.microsoft.com/office/drawing/2014/main" id="{00000000-0008-0000-0F00-00000B000000}"/>
            </a:ext>
          </a:extLst>
        </xdr:cNvPr>
        <xdr:cNvSpPr>
          <a:spLocks/>
        </xdr:cNvSpPr>
      </xdr:nvSpPr>
      <xdr:spPr bwMode="auto">
        <a:xfrm>
          <a:off x="2533650" y="10972800"/>
          <a:ext cx="5191125" cy="1400175"/>
        </a:xfrm>
        <a:custGeom>
          <a:avLst/>
          <a:gdLst>
            <a:gd name="T0" fmla="*/ 2147483647 w 5696"/>
            <a:gd name="T1" fmla="*/ 0 h 1672"/>
            <a:gd name="T2" fmla="*/ 2147483647 w 5696"/>
            <a:gd name="T3" fmla="*/ 1040720550 h 1672"/>
            <a:gd name="T4" fmla="*/ 0 w 5696"/>
            <a:gd name="T5" fmla="*/ 1040720550 h 1672"/>
            <a:gd name="T6" fmla="*/ 0 w 5696"/>
            <a:gd name="T7" fmla="*/ 1253663182 h 1672"/>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5696" h="1672">
              <a:moveTo>
                <a:pt x="5696" y="0"/>
              </a:moveTo>
              <a:lnTo>
                <a:pt x="5696" y="1388"/>
              </a:lnTo>
              <a:lnTo>
                <a:pt x="0" y="1388"/>
              </a:lnTo>
              <a:lnTo>
                <a:pt x="0" y="1672"/>
              </a:lnTo>
            </a:path>
          </a:pathLst>
        </a:custGeom>
        <a:noFill/>
        <a:ln w="9525">
          <a:solidFill>
            <a:srgbClr val="000000"/>
          </a:solidFill>
          <a:round/>
          <a:headEn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314325</xdr:colOff>
      <xdr:row>36</xdr:row>
      <xdr:rowOff>47624</xdr:rowOff>
    </xdr:from>
    <xdr:to>
      <xdr:col>7</xdr:col>
      <xdr:colOff>1057275</xdr:colOff>
      <xdr:row>36</xdr:row>
      <xdr:rowOff>66674</xdr:rowOff>
    </xdr:to>
    <xdr:sp macro="" textlink="">
      <xdr:nvSpPr>
        <xdr:cNvPr id="12" name="Line 9">
          <a:extLst>
            <a:ext uri="{FF2B5EF4-FFF2-40B4-BE49-F238E27FC236}">
              <a16:creationId xmlns:a16="http://schemas.microsoft.com/office/drawing/2014/main" id="{00000000-0008-0000-0F00-00000C000000}"/>
            </a:ext>
          </a:extLst>
        </xdr:cNvPr>
        <xdr:cNvSpPr>
          <a:spLocks noChangeShapeType="1"/>
        </xdr:cNvSpPr>
      </xdr:nvSpPr>
      <xdr:spPr bwMode="auto">
        <a:xfrm flipV="1">
          <a:off x="3400425" y="10515599"/>
          <a:ext cx="3009900" cy="190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28575</xdr:colOff>
      <xdr:row>41</xdr:row>
      <xdr:rowOff>76200</xdr:rowOff>
    </xdr:from>
    <xdr:to>
      <xdr:col>7</xdr:col>
      <xdr:colOff>990600</xdr:colOff>
      <xdr:row>41</xdr:row>
      <xdr:rowOff>76200</xdr:rowOff>
    </xdr:to>
    <xdr:sp macro="" textlink="">
      <xdr:nvSpPr>
        <xdr:cNvPr id="14" name="Line 12">
          <a:extLst>
            <a:ext uri="{FF2B5EF4-FFF2-40B4-BE49-F238E27FC236}">
              <a16:creationId xmlns:a16="http://schemas.microsoft.com/office/drawing/2014/main" id="{00000000-0008-0000-0F00-00000E000000}"/>
            </a:ext>
          </a:extLst>
        </xdr:cNvPr>
        <xdr:cNvSpPr>
          <a:spLocks noChangeShapeType="1"/>
        </xdr:cNvSpPr>
      </xdr:nvSpPr>
      <xdr:spPr bwMode="auto">
        <a:xfrm flipV="1">
          <a:off x="3705225" y="9201150"/>
          <a:ext cx="26384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314325</xdr:colOff>
      <xdr:row>1</xdr:row>
      <xdr:rowOff>152400</xdr:rowOff>
    </xdr:from>
    <xdr:to>
      <xdr:col>16</xdr:col>
      <xdr:colOff>371475</xdr:colOff>
      <xdr:row>3</xdr:row>
      <xdr:rowOff>123825</xdr:rowOff>
    </xdr:to>
    <xdr:sp macro="" textlink="">
      <xdr:nvSpPr>
        <xdr:cNvPr id="16" name="Text Box 13">
          <a:extLst>
            <a:ext uri="{FF2B5EF4-FFF2-40B4-BE49-F238E27FC236}">
              <a16:creationId xmlns:a16="http://schemas.microsoft.com/office/drawing/2014/main" id="{00000000-0008-0000-0F00-000010000000}"/>
            </a:ext>
          </a:extLst>
        </xdr:cNvPr>
        <xdr:cNvSpPr txBox="1">
          <a:spLocks noChangeArrowheads="1"/>
        </xdr:cNvSpPr>
      </xdr:nvSpPr>
      <xdr:spPr bwMode="auto">
        <a:xfrm>
          <a:off x="8724900" y="400050"/>
          <a:ext cx="3486150" cy="419100"/>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45720" tIns="27432" rIns="45720" bIns="0" anchor="t" upright="1"/>
        <a:lstStyle/>
        <a:p>
          <a:pPr algn="ctr" rtl="0">
            <a:defRPr sz="1000"/>
          </a:pPr>
          <a:r>
            <a:rPr lang="ja-JP" altLang="en-US" sz="2200" b="1" i="0" u="none" strike="noStrike" baseline="0">
              <a:solidFill>
                <a:srgbClr val="FF0000"/>
              </a:solidFill>
              <a:latin typeface="ＭＳ Ｐゴシック"/>
              <a:ea typeface="ＭＳ Ｐゴシック"/>
            </a:rPr>
            <a:t>全て自動入力されます。</a:t>
          </a:r>
        </a:p>
      </xdr:txBody>
    </xdr:sp>
    <xdr:clientData/>
  </xdr:twoCellAnchor>
  <xdr:twoCellAnchor>
    <xdr:from>
      <xdr:col>3</xdr:col>
      <xdr:colOff>542926</xdr:colOff>
      <xdr:row>11</xdr:row>
      <xdr:rowOff>38100</xdr:rowOff>
    </xdr:from>
    <xdr:to>
      <xdr:col>10</xdr:col>
      <xdr:colOff>57151</xdr:colOff>
      <xdr:row>31</xdr:row>
      <xdr:rowOff>19050</xdr:rowOff>
    </xdr:to>
    <xdr:cxnSp macro="">
      <xdr:nvCxnSpPr>
        <xdr:cNvPr id="3" name="カギ線コネクタ 2">
          <a:extLst>
            <a:ext uri="{FF2B5EF4-FFF2-40B4-BE49-F238E27FC236}">
              <a16:creationId xmlns:a16="http://schemas.microsoft.com/office/drawing/2014/main" id="{00000000-0008-0000-0F00-000003000000}"/>
            </a:ext>
          </a:extLst>
        </xdr:cNvPr>
        <xdr:cNvCxnSpPr/>
      </xdr:nvCxnSpPr>
      <xdr:spPr>
        <a:xfrm rot="5400000">
          <a:off x="1781176" y="3305175"/>
          <a:ext cx="6753225" cy="5248275"/>
        </a:xfrm>
        <a:prstGeom prst="bentConnector3">
          <a:avLst>
            <a:gd name="adj1" fmla="val 96685"/>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40104</xdr:colOff>
      <xdr:row>72</xdr:row>
      <xdr:rowOff>5012</xdr:rowOff>
    </xdr:from>
    <xdr:to>
      <xdr:col>12</xdr:col>
      <xdr:colOff>14537</xdr:colOff>
      <xdr:row>79</xdr:row>
      <xdr:rowOff>33587</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1529012" y="6852986"/>
          <a:ext cx="109788" cy="695325"/>
        </a:xfrm>
        <a:prstGeom prst="rightBrace">
          <a:avLst>
            <a:gd name="adj1" fmla="val 21883"/>
            <a:gd name="adj2" fmla="val 50000"/>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28575</xdr:colOff>
      <xdr:row>21</xdr:row>
      <xdr:rowOff>19050</xdr:rowOff>
    </xdr:from>
    <xdr:to>
      <xdr:col>47</xdr:col>
      <xdr:colOff>114300</xdr:colOff>
      <xdr:row>44</xdr:row>
      <xdr:rowOff>85725</xdr:rowOff>
    </xdr:to>
    <xdr:cxnSp macro="">
      <xdr:nvCxnSpPr>
        <xdr:cNvPr id="4" name="直線コネクタ 3">
          <a:extLst>
            <a:ext uri="{FF2B5EF4-FFF2-40B4-BE49-F238E27FC236}">
              <a16:creationId xmlns:a16="http://schemas.microsoft.com/office/drawing/2014/main" id="{00000000-0008-0000-0300-000004000000}"/>
            </a:ext>
          </a:extLst>
        </xdr:cNvPr>
        <xdr:cNvCxnSpPr/>
      </xdr:nvCxnSpPr>
      <xdr:spPr>
        <a:xfrm flipV="1">
          <a:off x="28575" y="2009775"/>
          <a:ext cx="6353175" cy="2257425"/>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28575</xdr:colOff>
      <xdr:row>1</xdr:row>
      <xdr:rowOff>0</xdr:rowOff>
    </xdr:from>
    <xdr:to>
      <xdr:col>57</xdr:col>
      <xdr:colOff>581025</xdr:colOff>
      <xdr:row>1</xdr:row>
      <xdr:rowOff>0</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6829425" y="85725"/>
          <a:ext cx="3009900" cy="0"/>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交付申請書類シートに入力した一部のデータは実績報告書類シートに反映されます。</a:t>
          </a:r>
          <a:endParaRPr kumimoji="1" lang="en-US" altLang="ja-JP" sz="1100" b="1"/>
        </a:p>
        <a:p>
          <a:r>
            <a:rPr kumimoji="1" lang="ja-JP" altLang="en-US" sz="1100" b="1"/>
            <a:t>交付申請時に作成したこのエクセルファイルを、実績報告時にも使用してください。</a:t>
          </a:r>
        </a:p>
      </xdr:txBody>
    </xdr:sp>
    <xdr:clientData/>
  </xdr:twoCellAnchor>
  <xdr:twoCellAnchor>
    <xdr:from>
      <xdr:col>48</xdr:col>
      <xdr:colOff>77124</xdr:colOff>
      <xdr:row>76</xdr:row>
      <xdr:rowOff>98092</xdr:rowOff>
    </xdr:from>
    <xdr:to>
      <xdr:col>50</xdr:col>
      <xdr:colOff>35055</xdr:colOff>
      <xdr:row>79</xdr:row>
      <xdr:rowOff>28518</xdr:rowOff>
    </xdr:to>
    <xdr:sp macro="" textlink="">
      <xdr:nvSpPr>
        <xdr:cNvPr id="6" name="楕円 5">
          <a:extLst>
            <a:ext uri="{FF2B5EF4-FFF2-40B4-BE49-F238E27FC236}">
              <a16:creationId xmlns:a16="http://schemas.microsoft.com/office/drawing/2014/main" id="{00000000-0008-0000-0300-000006000000}"/>
            </a:ext>
          </a:extLst>
        </xdr:cNvPr>
        <xdr:cNvSpPr/>
      </xdr:nvSpPr>
      <xdr:spPr>
        <a:xfrm>
          <a:off x="6040602" y="8256462"/>
          <a:ext cx="206410" cy="253447"/>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55684</xdr:colOff>
      <xdr:row>75</xdr:row>
      <xdr:rowOff>15387</xdr:rowOff>
    </xdr:from>
    <xdr:to>
      <xdr:col>58</xdr:col>
      <xdr:colOff>484310</xdr:colOff>
      <xdr:row>79</xdr:row>
      <xdr:rowOff>91587</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6649915" y="7151810"/>
          <a:ext cx="3711087" cy="457200"/>
        </a:xfrm>
        <a:prstGeom prst="rect">
          <a:avLst/>
        </a:prstGeom>
        <a:solidFill>
          <a:srgbClr val="FEF2DA"/>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0">
              <a:latin typeface="HGPｺﾞｼｯｸM" panose="020B0600000000000000" pitchFamily="50" charset="-128"/>
              <a:ea typeface="HGPｺﾞｼｯｸM" panose="020B0600000000000000" pitchFamily="50" charset="-128"/>
            </a:rPr>
            <a:t>⇐口座種別（</a:t>
          </a:r>
          <a:r>
            <a:rPr kumimoji="1" lang="en-US" altLang="ja-JP" sz="1200" b="0">
              <a:latin typeface="HGPｺﾞｼｯｸM" panose="020B0600000000000000" pitchFamily="50" charset="-128"/>
              <a:ea typeface="HGPｺﾞｼｯｸM" panose="020B0600000000000000" pitchFamily="50" charset="-128"/>
            </a:rPr>
            <a:t>1 </a:t>
          </a:r>
          <a:r>
            <a:rPr kumimoji="1" lang="ja-JP" altLang="en-US" sz="1200" b="0">
              <a:latin typeface="HGPｺﾞｼｯｸM" panose="020B0600000000000000" pitchFamily="50" charset="-128"/>
              <a:ea typeface="HGPｺﾞｼｯｸM" panose="020B0600000000000000" pitchFamily="50" charset="-128"/>
            </a:rPr>
            <a:t>普通 または </a:t>
          </a:r>
          <a:r>
            <a:rPr kumimoji="1" lang="en-US" altLang="ja-JP" sz="1200" b="0">
              <a:latin typeface="HGPｺﾞｼｯｸM" panose="020B0600000000000000" pitchFamily="50" charset="-128"/>
              <a:ea typeface="HGPｺﾞｼｯｸM" panose="020B0600000000000000" pitchFamily="50" charset="-128"/>
            </a:rPr>
            <a:t>2 </a:t>
          </a:r>
          <a:r>
            <a:rPr kumimoji="1" lang="ja-JP" altLang="en-US" sz="1200" b="0">
              <a:latin typeface="HGPｺﾞｼｯｸM" panose="020B0600000000000000" pitchFamily="50" charset="-128"/>
              <a:ea typeface="HGPｺﾞｼｯｸM" panose="020B0600000000000000" pitchFamily="50" charset="-128"/>
            </a:rPr>
            <a:t>当座）を囲んでください。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21770</xdr:colOff>
      <xdr:row>71</xdr:row>
      <xdr:rowOff>95249</xdr:rowOff>
    </xdr:from>
    <xdr:to>
      <xdr:col>12</xdr:col>
      <xdr:colOff>9524</xdr:colOff>
      <xdr:row>79</xdr:row>
      <xdr:rowOff>28574</xdr:rowOff>
    </xdr:to>
    <xdr:sp macro="" textlink="">
      <xdr:nvSpPr>
        <xdr:cNvPr id="3" name="右中かっこ 2">
          <a:extLst>
            <a:ext uri="{FF2B5EF4-FFF2-40B4-BE49-F238E27FC236}">
              <a16:creationId xmlns:a16="http://schemas.microsoft.com/office/drawing/2014/main" id="{00000000-0008-0000-0400-000003000000}"/>
            </a:ext>
          </a:extLst>
        </xdr:cNvPr>
        <xdr:cNvSpPr/>
      </xdr:nvSpPr>
      <xdr:spPr>
        <a:xfrm>
          <a:off x="1518556" y="7040335"/>
          <a:ext cx="123825" cy="717096"/>
        </a:xfrm>
        <a:prstGeom prst="rightBrace">
          <a:avLst>
            <a:gd name="adj1" fmla="val 25851"/>
            <a:gd name="adj2" fmla="val 50000"/>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28575</xdr:colOff>
      <xdr:row>21</xdr:row>
      <xdr:rowOff>19050</xdr:rowOff>
    </xdr:from>
    <xdr:to>
      <xdr:col>47</xdr:col>
      <xdr:colOff>114300</xdr:colOff>
      <xdr:row>44</xdr:row>
      <xdr:rowOff>85725</xdr:rowOff>
    </xdr:to>
    <xdr:cxnSp macro="">
      <xdr:nvCxnSpPr>
        <xdr:cNvPr id="4" name="直線コネクタ 3">
          <a:extLst>
            <a:ext uri="{FF2B5EF4-FFF2-40B4-BE49-F238E27FC236}">
              <a16:creationId xmlns:a16="http://schemas.microsoft.com/office/drawing/2014/main" id="{00000000-0008-0000-0400-000004000000}"/>
            </a:ext>
          </a:extLst>
        </xdr:cNvPr>
        <xdr:cNvCxnSpPr/>
      </xdr:nvCxnSpPr>
      <xdr:spPr>
        <a:xfrm flipV="1">
          <a:off x="28575" y="2009775"/>
          <a:ext cx="6353175" cy="2257425"/>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28575</xdr:colOff>
      <xdr:row>1</xdr:row>
      <xdr:rowOff>0</xdr:rowOff>
    </xdr:from>
    <xdr:to>
      <xdr:col>57</xdr:col>
      <xdr:colOff>581025</xdr:colOff>
      <xdr:row>1</xdr:row>
      <xdr:rowOff>0</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6829425" y="85725"/>
          <a:ext cx="3009900" cy="0"/>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交付申請書類シートに入力した一部のデータは実績報告書類シートに反映されます。</a:t>
          </a:r>
          <a:endParaRPr kumimoji="1" lang="en-US" altLang="ja-JP" sz="1100" b="1"/>
        </a:p>
        <a:p>
          <a:r>
            <a:rPr kumimoji="1" lang="ja-JP" altLang="en-US" sz="1100" b="1"/>
            <a:t>交付申請時に作成したこのエクセルファイルを、実績報告時にも使用してください。</a:t>
          </a:r>
        </a:p>
      </xdr:txBody>
    </xdr:sp>
    <xdr:clientData/>
  </xdr:twoCellAnchor>
  <xdr:twoCellAnchor>
    <xdr:from>
      <xdr:col>48</xdr:col>
      <xdr:colOff>63012</xdr:colOff>
      <xdr:row>76</xdr:row>
      <xdr:rowOff>9525</xdr:rowOff>
    </xdr:from>
    <xdr:to>
      <xdr:col>50</xdr:col>
      <xdr:colOff>26377</xdr:colOff>
      <xdr:row>78</xdr:row>
      <xdr:rowOff>47625</xdr:rowOff>
    </xdr:to>
    <xdr:sp macro="" textlink="">
      <xdr:nvSpPr>
        <xdr:cNvPr id="6" name="楕円 5">
          <a:extLst>
            <a:ext uri="{FF2B5EF4-FFF2-40B4-BE49-F238E27FC236}">
              <a16:creationId xmlns:a16="http://schemas.microsoft.com/office/drawing/2014/main" id="{00000000-0008-0000-0400-000006000000}"/>
            </a:ext>
          </a:extLst>
        </xdr:cNvPr>
        <xdr:cNvSpPr/>
      </xdr:nvSpPr>
      <xdr:spPr>
        <a:xfrm>
          <a:off x="6393474" y="7241198"/>
          <a:ext cx="227134" cy="2286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55684</xdr:colOff>
      <xdr:row>74</xdr:row>
      <xdr:rowOff>66675</xdr:rowOff>
    </xdr:from>
    <xdr:to>
      <xdr:col>58</xdr:col>
      <xdr:colOff>484310</xdr:colOff>
      <xdr:row>79</xdr:row>
      <xdr:rowOff>47625</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6649915" y="7107848"/>
          <a:ext cx="3711087" cy="457200"/>
        </a:xfrm>
        <a:prstGeom prst="rect">
          <a:avLst/>
        </a:prstGeom>
        <a:solidFill>
          <a:srgbClr val="FEF2DA"/>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0">
              <a:latin typeface="HGPｺﾞｼｯｸM" panose="020B0600000000000000" pitchFamily="50" charset="-128"/>
              <a:ea typeface="HGPｺﾞｼｯｸM" panose="020B0600000000000000" pitchFamily="50" charset="-128"/>
            </a:rPr>
            <a:t>⇐口座種別（</a:t>
          </a:r>
          <a:r>
            <a:rPr kumimoji="1" lang="en-US" altLang="ja-JP" sz="1200" b="0">
              <a:latin typeface="HGPｺﾞｼｯｸM" panose="020B0600000000000000" pitchFamily="50" charset="-128"/>
              <a:ea typeface="HGPｺﾞｼｯｸM" panose="020B0600000000000000" pitchFamily="50" charset="-128"/>
            </a:rPr>
            <a:t>1 </a:t>
          </a:r>
          <a:r>
            <a:rPr kumimoji="1" lang="ja-JP" altLang="en-US" sz="1200" b="0">
              <a:latin typeface="HGPｺﾞｼｯｸM" panose="020B0600000000000000" pitchFamily="50" charset="-128"/>
              <a:ea typeface="HGPｺﾞｼｯｸM" panose="020B0600000000000000" pitchFamily="50" charset="-128"/>
            </a:rPr>
            <a:t>普通 または </a:t>
          </a:r>
          <a:r>
            <a:rPr kumimoji="1" lang="en-US" altLang="ja-JP" sz="1200" b="0">
              <a:latin typeface="HGPｺﾞｼｯｸM" panose="020B0600000000000000" pitchFamily="50" charset="-128"/>
              <a:ea typeface="HGPｺﾞｼｯｸM" panose="020B0600000000000000" pitchFamily="50" charset="-128"/>
            </a:rPr>
            <a:t>2 </a:t>
          </a:r>
          <a:r>
            <a:rPr kumimoji="1" lang="ja-JP" altLang="en-US" sz="1200" b="0">
              <a:latin typeface="HGPｺﾞｼｯｸM" panose="020B0600000000000000" pitchFamily="50" charset="-128"/>
              <a:ea typeface="HGPｺﾞｼｯｸM" panose="020B0600000000000000" pitchFamily="50" charset="-128"/>
            </a:rPr>
            <a:t>当座）を囲んでください。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156884</xdr:colOff>
      <xdr:row>0</xdr:row>
      <xdr:rowOff>145678</xdr:rowOff>
    </xdr:from>
    <xdr:to>
      <xdr:col>16</xdr:col>
      <xdr:colOff>22412</xdr:colOff>
      <xdr:row>4</xdr:row>
      <xdr:rowOff>392206</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8897472" y="145678"/>
          <a:ext cx="2599764" cy="1692087"/>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游ゴシック" panose="020B0400000000000000" pitchFamily="50" charset="-128"/>
              <a:ea typeface="游ゴシック" panose="020B0400000000000000" pitchFamily="50" charset="-128"/>
            </a:rPr>
            <a:t>このページは，「４預かり保育担当者」の欄について，２ページだけでは不足する場合に使用して下さい（２ページの欄で間に合う場合は，入力する必要も印刷･添付する必要もありません）。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127000</xdr:colOff>
      <xdr:row>1</xdr:row>
      <xdr:rowOff>148167</xdr:rowOff>
    </xdr:from>
    <xdr:to>
      <xdr:col>14</xdr:col>
      <xdr:colOff>592667</xdr:colOff>
      <xdr:row>13</xdr:row>
      <xdr:rowOff>179917</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9366250" y="349250"/>
          <a:ext cx="2529417" cy="3143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latin typeface="游ゴシック" panose="020B0400000000000000" pitchFamily="50" charset="-128"/>
              <a:ea typeface="游ゴシック" panose="020B0400000000000000" pitchFamily="50" charset="-128"/>
            </a:rPr>
            <a:t>保育体制充実加算について</a:t>
          </a:r>
          <a:endParaRPr kumimoji="1" lang="en-US" altLang="ja-JP" sz="1100" b="1">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要件を満たして対象となる場合は「対象」を☑し，加算対象要件を満たしているか確認してください。</a:t>
          </a:r>
        </a:p>
        <a:p>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対象となるには，要件①又は②のいずれかに☑があり，かつ③及び④ともに☑がされている必要があります。</a:t>
          </a:r>
        </a:p>
        <a:p>
          <a:endParaRPr kumimoji="1" lang="ja-JP" altLang="en-US"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加算対象とならない場合は「対象外」に☑するのみで構いません。</a:t>
          </a:r>
        </a:p>
      </xdr:txBody>
    </xdr:sp>
    <xdr:clientData/>
  </xdr:twoCellAnchor>
  <xdr:twoCellAnchor>
    <xdr:from>
      <xdr:col>11</xdr:col>
      <xdr:colOff>190500</xdr:colOff>
      <xdr:row>19</xdr:row>
      <xdr:rowOff>148167</xdr:rowOff>
    </xdr:from>
    <xdr:to>
      <xdr:col>15</xdr:col>
      <xdr:colOff>37353</xdr:colOff>
      <xdr:row>26</xdr:row>
      <xdr:rowOff>373529</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8654676" y="4705226"/>
          <a:ext cx="2356971" cy="22797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游ゴシック" panose="020B0400000000000000" pitchFamily="50" charset="-128"/>
              <a:ea typeface="游ゴシック" panose="020B0400000000000000" pitchFamily="50" charset="-128"/>
            </a:rPr>
            <a:t>就労支援型</a:t>
          </a:r>
          <a:r>
            <a:rPr kumimoji="1" lang="ja-JP" altLang="en-US" sz="1100" b="1">
              <a:latin typeface="游ゴシック" panose="020B0400000000000000" pitchFamily="50" charset="-128"/>
              <a:ea typeface="游ゴシック" panose="020B0400000000000000" pitchFamily="50" charset="-128"/>
            </a:rPr>
            <a:t>施設</a:t>
          </a:r>
          <a:r>
            <a:rPr kumimoji="1" lang="ja-JP" altLang="en-US" sz="1200" b="1">
              <a:latin typeface="游ゴシック" panose="020B0400000000000000" pitchFamily="50" charset="-128"/>
              <a:ea typeface="游ゴシック" panose="020B0400000000000000" pitchFamily="50" charset="-128"/>
            </a:rPr>
            <a:t>加算について</a:t>
          </a:r>
          <a:endParaRPr kumimoji="1" lang="en-US" altLang="ja-JP" sz="1200" b="1">
            <a:latin typeface="游ゴシック" panose="020B0400000000000000" pitchFamily="50" charset="-128"/>
            <a:ea typeface="游ゴシック" panose="020B0400000000000000" pitchFamily="50" charset="-128"/>
          </a:endParaRPr>
        </a:p>
        <a:p>
          <a:r>
            <a:rPr kumimoji="1" lang="ja-JP" altLang="en-US" sz="1200">
              <a:latin typeface="游ゴシック" panose="020B0400000000000000" pitchFamily="50" charset="-128"/>
              <a:ea typeface="游ゴシック" panose="020B0400000000000000" pitchFamily="50" charset="-128"/>
            </a:rPr>
            <a:t>要件を満たして対象となる場合は「対象」を☑し，以下の必要項目すべてを記入してください。</a:t>
          </a:r>
        </a:p>
        <a:p>
          <a:endParaRPr kumimoji="1" lang="ja-JP" altLang="en-US" sz="1200">
            <a:latin typeface="游ゴシック" panose="020B0400000000000000" pitchFamily="50" charset="-128"/>
            <a:ea typeface="游ゴシック" panose="020B0400000000000000" pitchFamily="50" charset="-128"/>
          </a:endParaRPr>
        </a:p>
        <a:p>
          <a:r>
            <a:rPr kumimoji="1" lang="ja-JP" altLang="en-US" sz="1200">
              <a:latin typeface="游ゴシック" panose="020B0400000000000000" pitchFamily="50" charset="-128"/>
              <a:ea typeface="游ゴシック" panose="020B0400000000000000" pitchFamily="50" charset="-128"/>
            </a:rPr>
            <a:t>加算対象とならない場合は「対象外」に☑するのみで構いません。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86592</xdr:colOff>
      <xdr:row>30</xdr:row>
      <xdr:rowOff>191369</xdr:rowOff>
    </xdr:from>
    <xdr:to>
      <xdr:col>23</xdr:col>
      <xdr:colOff>952501</xdr:colOff>
      <xdr:row>33</xdr:row>
      <xdr:rowOff>0</xdr:rowOff>
    </xdr:to>
    <xdr:sp macro="" textlink="">
      <xdr:nvSpPr>
        <xdr:cNvPr id="1036" name="Text Box 12">
          <a:extLst>
            <a:ext uri="{FF2B5EF4-FFF2-40B4-BE49-F238E27FC236}">
              <a16:creationId xmlns:a16="http://schemas.microsoft.com/office/drawing/2014/main" id="{00000000-0008-0000-0900-00000C040000}"/>
            </a:ext>
          </a:extLst>
        </xdr:cNvPr>
        <xdr:cNvSpPr txBox="1">
          <a:spLocks noChangeArrowheads="1"/>
        </xdr:cNvSpPr>
      </xdr:nvSpPr>
      <xdr:spPr bwMode="auto">
        <a:xfrm>
          <a:off x="16556183" y="6287369"/>
          <a:ext cx="2874818" cy="1228722"/>
        </a:xfrm>
        <a:prstGeom prst="rect">
          <a:avLst/>
        </a:prstGeom>
        <a:solidFill>
          <a:srgbClr xmlns:mc="http://schemas.openxmlformats.org/markup-compatibility/2006" xmlns:a14="http://schemas.microsoft.com/office/drawing/2010/main" val="FFFF66" mc:Ignorable="a14" a14:legacySpreadsheetColorIndex="47"/>
        </a:solidFill>
        <a:ln w="381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0" bIns="22860" anchor="ctr" upright="1"/>
        <a:lstStyle/>
        <a:p>
          <a:pPr algn="l" rtl="0">
            <a:defRPr sz="1000"/>
          </a:pPr>
          <a:r>
            <a:rPr lang="ja-JP" altLang="en-US" sz="1600" b="1" i="0" u="none" strike="noStrike" baseline="0">
              <a:solidFill>
                <a:srgbClr val="FF0000"/>
              </a:solidFill>
              <a:latin typeface="ＭＳ Ｐゴシック"/>
              <a:ea typeface="ＭＳ Ｐゴシック"/>
            </a:rPr>
            <a:t>実施しなかった場合などは「０」を入力し，空欄がないようにしてください。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114300</xdr:colOff>
      <xdr:row>0</xdr:row>
      <xdr:rowOff>114300</xdr:rowOff>
    </xdr:from>
    <xdr:to>
      <xdr:col>23</xdr:col>
      <xdr:colOff>215900</xdr:colOff>
      <xdr:row>5</xdr:row>
      <xdr:rowOff>406400</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11887200" y="114300"/>
          <a:ext cx="4902200" cy="1930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600" b="1" baseline="0">
              <a:latin typeface="游ゴシック" panose="020B0400000000000000" pitchFamily="50" charset="-128"/>
              <a:ea typeface="游ゴシック" panose="020B0400000000000000" pitchFamily="50" charset="-128"/>
            </a:rPr>
            <a:t>【</a:t>
          </a:r>
          <a:r>
            <a:rPr kumimoji="1" lang="ja-JP" altLang="en-US" sz="1600" b="1" baseline="0">
              <a:latin typeface="游ゴシック" panose="020B0400000000000000" pitchFamily="50" charset="-128"/>
              <a:ea typeface="游ゴシック" panose="020B0400000000000000" pitchFamily="50" charset="-128"/>
            </a:rPr>
            <a:t>延べ利用児童数の数え方</a:t>
          </a:r>
          <a:r>
            <a:rPr kumimoji="1" lang="en-US" altLang="ja-JP" sz="1600" b="1" baseline="0">
              <a:latin typeface="游ゴシック" panose="020B0400000000000000" pitchFamily="50" charset="-128"/>
              <a:ea typeface="游ゴシック" panose="020B0400000000000000" pitchFamily="50" charset="-128"/>
            </a:rPr>
            <a:t>】</a:t>
          </a:r>
        </a:p>
        <a:p>
          <a:r>
            <a:rPr kumimoji="1" lang="ja-JP" altLang="en-US" sz="1400" b="0" baseline="0">
              <a:latin typeface="游ゴシック" panose="020B0400000000000000" pitchFamily="50" charset="-128"/>
              <a:ea typeface="游ゴシック" panose="020B0400000000000000" pitchFamily="50" charset="-128"/>
            </a:rPr>
            <a:t>１人の児童が１日利用するごとに「１人」とカウントしてください。</a:t>
          </a:r>
          <a:endParaRPr kumimoji="1" lang="en-US" altLang="ja-JP" sz="1400" b="0" baseline="0">
            <a:latin typeface="游ゴシック" panose="020B0400000000000000" pitchFamily="50" charset="-128"/>
            <a:ea typeface="游ゴシック" panose="020B0400000000000000" pitchFamily="50" charset="-128"/>
          </a:endParaRPr>
        </a:p>
        <a:p>
          <a:r>
            <a:rPr kumimoji="1" lang="ja-JP" altLang="en-US" sz="1400" b="0" baseline="0">
              <a:latin typeface="游ゴシック" panose="020B0400000000000000" pitchFamily="50" charset="-128"/>
              <a:ea typeface="游ゴシック" panose="020B0400000000000000" pitchFamily="50" charset="-128"/>
            </a:rPr>
            <a:t>例）同じ児童が１か月に</a:t>
          </a:r>
          <a:r>
            <a:rPr kumimoji="1" lang="en-US" altLang="ja-JP" sz="1400" b="0" baseline="0">
              <a:latin typeface="游ゴシック" panose="020B0400000000000000" pitchFamily="50" charset="-128"/>
              <a:ea typeface="游ゴシック" panose="020B0400000000000000" pitchFamily="50" charset="-128"/>
            </a:rPr>
            <a:t>15</a:t>
          </a:r>
          <a:r>
            <a:rPr kumimoji="1" lang="ja-JP" altLang="en-US" sz="1400" b="0" baseline="0">
              <a:latin typeface="游ゴシック" panose="020B0400000000000000" pitchFamily="50" charset="-128"/>
              <a:ea typeface="游ゴシック" panose="020B0400000000000000" pitchFamily="50" charset="-128"/>
            </a:rPr>
            <a:t>日預かりを利用した場合は，「</a:t>
          </a:r>
          <a:r>
            <a:rPr kumimoji="1" lang="en-US" altLang="ja-JP" sz="1400" b="0" baseline="0">
              <a:latin typeface="游ゴシック" panose="020B0400000000000000" pitchFamily="50" charset="-128"/>
              <a:ea typeface="游ゴシック" panose="020B0400000000000000" pitchFamily="50" charset="-128"/>
            </a:rPr>
            <a:t>15</a:t>
          </a:r>
          <a:r>
            <a:rPr kumimoji="1" lang="ja-JP" altLang="en-US" sz="1400" b="0" baseline="0">
              <a:latin typeface="游ゴシック" panose="020B0400000000000000" pitchFamily="50" charset="-128"/>
              <a:ea typeface="游ゴシック" panose="020B0400000000000000" pitchFamily="50" charset="-128"/>
            </a:rPr>
            <a:t>人」と数えます。</a:t>
          </a:r>
        </a:p>
      </xdr:txBody>
    </xdr:sp>
    <xdr:clientData/>
  </xdr:twoCellAnchor>
  <xdr:twoCellAnchor>
    <xdr:from>
      <xdr:col>16</xdr:col>
      <xdr:colOff>114299</xdr:colOff>
      <xdr:row>7</xdr:row>
      <xdr:rowOff>38100</xdr:rowOff>
    </xdr:from>
    <xdr:to>
      <xdr:col>23</xdr:col>
      <xdr:colOff>380999</xdr:colOff>
      <xdr:row>26</xdr:row>
      <xdr:rowOff>47625</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10925174" y="2336006"/>
          <a:ext cx="4683919" cy="83796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u="dbl" baseline="0">
              <a:solidFill>
                <a:sysClr val="windowText" lastClr="000000"/>
              </a:solidFill>
              <a:latin typeface="游ゴシック" panose="020B0400000000000000" pitchFamily="50" charset="-128"/>
              <a:ea typeface="游ゴシック" panose="020B0400000000000000" pitchFamily="50" charset="-128"/>
            </a:rPr>
            <a:t>①～④の入力について</a:t>
          </a:r>
        </a:p>
        <a:p>
          <a:r>
            <a:rPr kumimoji="1" lang="en-US" altLang="ja-JP" sz="1400" b="1" baseline="0">
              <a:solidFill>
                <a:srgbClr val="FF0000"/>
              </a:solidFill>
              <a:latin typeface="游ゴシック" panose="020B0400000000000000" pitchFamily="50" charset="-128"/>
              <a:ea typeface="游ゴシック" panose="020B0400000000000000" pitchFamily="50" charset="-128"/>
            </a:rPr>
            <a:t>※</a:t>
          </a:r>
          <a:r>
            <a:rPr kumimoji="1" lang="ja-JP" altLang="en-US" sz="1400" b="1" baseline="0">
              <a:solidFill>
                <a:srgbClr val="FF0000"/>
              </a:solidFill>
              <a:latin typeface="游ゴシック" panose="020B0400000000000000" pitchFamily="50" charset="-128"/>
              <a:ea typeface="游ゴシック" panose="020B0400000000000000" pitchFamily="50" charset="-128"/>
            </a:rPr>
            <a:t>仙台市の１号認定児のみ計上してください。</a:t>
          </a:r>
        </a:p>
        <a:p>
          <a:r>
            <a:rPr kumimoji="1" lang="en-US" altLang="ja-JP" sz="1400" b="1" baseline="0">
              <a:solidFill>
                <a:srgbClr val="FF0000"/>
              </a:solidFill>
              <a:latin typeface="游ゴシック" panose="020B0400000000000000" pitchFamily="50" charset="-128"/>
              <a:ea typeface="游ゴシック" panose="020B0400000000000000" pitchFamily="50" charset="-128"/>
            </a:rPr>
            <a:t>※</a:t>
          </a:r>
          <a:r>
            <a:rPr kumimoji="1" lang="ja-JP" altLang="en-US" sz="1400" b="1" baseline="0">
              <a:solidFill>
                <a:srgbClr val="FF0000"/>
              </a:solidFill>
              <a:latin typeface="游ゴシック" panose="020B0400000000000000" pitchFamily="50" charset="-128"/>
              <a:ea typeface="游ゴシック" panose="020B0400000000000000" pitchFamily="50" charset="-128"/>
            </a:rPr>
            <a:t>特別な支援を要する児童について障害児単価の適用を受ける場合は，当該障害児の人数は除いてください</a:t>
          </a:r>
          <a:r>
            <a:rPr kumimoji="1" lang="ja-JP" altLang="en-US" sz="1400" b="1">
              <a:latin typeface="游ゴシック" panose="020B0400000000000000" pitchFamily="50" charset="-128"/>
              <a:ea typeface="游ゴシック" panose="020B0400000000000000" pitchFamily="50" charset="-128"/>
            </a:rPr>
            <a:t>。</a:t>
          </a:r>
        </a:p>
        <a:p>
          <a:endParaRPr kumimoji="1" lang="en-US" altLang="ja-JP" sz="1200" b="1">
            <a:latin typeface="游ゴシック" panose="020B0400000000000000" pitchFamily="50" charset="-128"/>
            <a:ea typeface="游ゴシック" panose="020B0400000000000000" pitchFamily="50" charset="-128"/>
          </a:endParaRPr>
        </a:p>
        <a:p>
          <a:r>
            <a:rPr kumimoji="1" lang="ja-JP" altLang="en-US" sz="1400" b="0" baseline="0">
              <a:latin typeface="游ゴシック" panose="020B0400000000000000" pitchFamily="50" charset="-128"/>
              <a:ea typeface="游ゴシック" panose="020B0400000000000000" pitchFamily="50" charset="-128"/>
            </a:rPr>
            <a:t>①教育時間前後の平日に預かり保育を利用した年間の延べ利用児童数を，利用時間数の区分ごとに入力してください（預かり保育を利用した時間が２時間以内の児童も含みます）。</a:t>
          </a:r>
          <a:endParaRPr kumimoji="1" lang="en-US" altLang="ja-JP" sz="1400" b="0" baseline="0">
            <a:latin typeface="游ゴシック" panose="020B0400000000000000" pitchFamily="50" charset="-128"/>
            <a:ea typeface="游ゴシック" panose="020B0400000000000000" pitchFamily="50" charset="-128"/>
          </a:endParaRPr>
        </a:p>
        <a:p>
          <a:endParaRPr kumimoji="1" lang="en-US" altLang="ja-JP" sz="1400" b="0" baseline="0">
            <a:latin typeface="游ゴシック" panose="020B0400000000000000" pitchFamily="50" charset="-128"/>
            <a:ea typeface="游ゴシック" panose="020B0400000000000000" pitchFamily="50" charset="-128"/>
          </a:endParaRPr>
        </a:p>
        <a:p>
          <a:r>
            <a:rPr kumimoji="1" lang="ja-JP" altLang="en-US" sz="1400" b="0" baseline="0">
              <a:latin typeface="游ゴシック" panose="020B0400000000000000" pitchFamily="50" charset="-128"/>
              <a:ea typeface="游ゴシック" panose="020B0400000000000000" pitchFamily="50" charset="-128"/>
            </a:rPr>
            <a:t>②長期休業日の平日（月曜～金曜）に預かり保育を利用した年間の延べ利用児童数を，利用時間数の区分ごとに入力してください。</a:t>
          </a:r>
          <a:endParaRPr kumimoji="1" lang="en-US" altLang="ja-JP" sz="1400" b="0" baseline="0">
            <a:latin typeface="游ゴシック" panose="020B0400000000000000" pitchFamily="50" charset="-128"/>
            <a:ea typeface="游ゴシック" panose="020B0400000000000000" pitchFamily="50" charset="-128"/>
          </a:endParaRPr>
        </a:p>
        <a:p>
          <a:endParaRPr kumimoji="1" lang="en-US" altLang="ja-JP" sz="1400" b="0" baseline="0">
            <a:latin typeface="游ゴシック" panose="020B0400000000000000" pitchFamily="50" charset="-128"/>
            <a:ea typeface="游ゴシック" panose="020B0400000000000000" pitchFamily="50" charset="-128"/>
          </a:endParaRPr>
        </a:p>
        <a:p>
          <a:r>
            <a:rPr kumimoji="1" lang="ja-JP" altLang="en-US" sz="1400" b="0" baseline="0">
              <a:latin typeface="游ゴシック" panose="020B0400000000000000" pitchFamily="50" charset="-128"/>
              <a:ea typeface="游ゴシック" panose="020B0400000000000000" pitchFamily="50" charset="-128"/>
            </a:rPr>
            <a:t>③土日祝日，その他各園が定める休日（行事の振替休日等）に預かり保育を利用した年間の</a:t>
          </a:r>
          <a:r>
            <a:rPr kumimoji="1" lang="ja-JP" altLang="ja-JP" sz="1400" b="0" baseline="0">
              <a:solidFill>
                <a:schemeClr val="dk1"/>
              </a:solidFill>
              <a:effectLst/>
              <a:latin typeface="游ゴシック" panose="020B0400000000000000" pitchFamily="50" charset="-128"/>
              <a:ea typeface="游ゴシック" panose="020B0400000000000000" pitchFamily="50" charset="-128"/>
              <a:cs typeface="+mn-cs"/>
            </a:rPr>
            <a:t>延べ利用児童数を，利用時間数の区分ごとに入力してください</a:t>
          </a:r>
          <a:r>
            <a:rPr kumimoji="1" lang="ja-JP" altLang="en-US" sz="1400" b="0" baseline="0">
              <a:solidFill>
                <a:schemeClr val="dk1"/>
              </a:solidFill>
              <a:effectLst/>
              <a:latin typeface="游ゴシック" panose="020B0400000000000000" pitchFamily="50" charset="-128"/>
              <a:ea typeface="游ゴシック" panose="020B0400000000000000" pitchFamily="50" charset="-128"/>
              <a:cs typeface="+mn-cs"/>
            </a:rPr>
            <a:t>。</a:t>
          </a:r>
          <a:endParaRPr kumimoji="1" lang="en-US" altLang="ja-JP" sz="1400" b="0" baseline="0">
            <a:solidFill>
              <a:schemeClr val="dk1"/>
            </a:solidFill>
            <a:effectLst/>
            <a:latin typeface="游ゴシック" panose="020B0400000000000000" pitchFamily="50" charset="-128"/>
            <a:ea typeface="游ゴシック" panose="020B0400000000000000" pitchFamily="50" charset="-128"/>
            <a:cs typeface="+mn-cs"/>
          </a:endParaRPr>
        </a:p>
        <a:p>
          <a:endParaRPr kumimoji="1" lang="en-US" altLang="ja-JP" sz="1400" b="0" baseline="0">
            <a:solidFill>
              <a:schemeClr val="dk1"/>
            </a:solidFill>
            <a:effectLst/>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baseline="0">
              <a:solidFill>
                <a:schemeClr val="dk1"/>
              </a:solidFill>
              <a:effectLst/>
              <a:latin typeface="游ゴシック" panose="020B0400000000000000" pitchFamily="50" charset="-128"/>
              <a:ea typeface="游ゴシック" panose="020B0400000000000000" pitchFamily="50" charset="-128"/>
              <a:cs typeface="+mn-cs"/>
            </a:rPr>
            <a:t>④幼稚園在園児以外の児童が預かり保育を利用した場合，</a:t>
          </a:r>
          <a:r>
            <a:rPr kumimoji="1" lang="ja-JP" altLang="en-US" sz="1400" b="0" i="0" u="none" strike="noStrike" kern="0" cap="none" spc="0" normalizeH="0" baseline="0" noProof="0">
              <a:ln>
                <a:noFill/>
              </a:ln>
              <a:solidFill>
                <a:prstClr val="black"/>
              </a:solidFill>
              <a:effectLst/>
              <a:uLnTx/>
              <a:uFillTx/>
              <a:latin typeface="游ゴシック" panose="020B0400000000000000" pitchFamily="50" charset="-128"/>
              <a:ea typeface="游ゴシック" panose="020B0400000000000000" pitchFamily="50" charset="-128"/>
              <a:cs typeface="+mn-cs"/>
            </a:rPr>
            <a:t>年間の</a:t>
          </a:r>
          <a:r>
            <a:rPr kumimoji="1" lang="ja-JP" altLang="ja-JP" sz="1400" b="0" i="0" u="none" strike="noStrike" kern="0" cap="none" spc="0" normalizeH="0" baseline="0" noProof="0">
              <a:ln>
                <a:noFill/>
              </a:ln>
              <a:solidFill>
                <a:prstClr val="black"/>
              </a:solidFill>
              <a:effectLst/>
              <a:uLnTx/>
              <a:uFillTx/>
              <a:latin typeface="游ゴシック" panose="020B0400000000000000" pitchFamily="50" charset="-128"/>
              <a:ea typeface="游ゴシック" panose="020B0400000000000000" pitchFamily="50" charset="-128"/>
              <a:cs typeface="+mn-cs"/>
            </a:rPr>
            <a:t>延べ利用児童数を，利用時間数の区分ごとに入力してください</a:t>
          </a:r>
          <a:r>
            <a:rPr kumimoji="1" lang="ja-JP" altLang="en-US" sz="1400" b="0" i="0" u="none" strike="noStrike" kern="0" cap="none" spc="0" normalizeH="0" baseline="0" noProof="0">
              <a:ln>
                <a:noFill/>
              </a:ln>
              <a:solidFill>
                <a:prstClr val="black"/>
              </a:solidFill>
              <a:effectLst/>
              <a:uLnTx/>
              <a:uFillTx/>
              <a:latin typeface="游ゴシック" panose="020B0400000000000000" pitchFamily="50" charset="-128"/>
              <a:ea typeface="游ゴシック" panose="020B0400000000000000" pitchFamily="50" charset="-128"/>
              <a:cs typeface="+mn-cs"/>
            </a:rPr>
            <a:t>。</a:t>
          </a:r>
          <a:endParaRPr kumimoji="1" lang="en-US" altLang="ja-JP" sz="1400" b="0" i="0" u="none" strike="noStrike" kern="0" cap="none" spc="0" normalizeH="0" baseline="0" noProof="0">
            <a:ln>
              <a:noFill/>
            </a:ln>
            <a:solidFill>
              <a:prstClr val="black"/>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300" b="0" i="0" u="none" strike="noStrike" kern="0" cap="none" spc="0" normalizeH="0" baseline="0" noProof="0">
              <a:ln>
                <a:noFill/>
              </a:ln>
              <a:solidFill>
                <a:prstClr val="black"/>
              </a:solidFill>
              <a:effectLst/>
              <a:uLnTx/>
              <a:uFillTx/>
              <a:latin typeface="游ゴシック" panose="020B0400000000000000" pitchFamily="50" charset="-128"/>
              <a:ea typeface="游ゴシック" panose="020B0400000000000000" pitchFamily="50" charset="-128"/>
              <a:cs typeface="+mn-cs"/>
            </a:rPr>
            <a:t>※</a:t>
          </a:r>
          <a:r>
            <a:rPr kumimoji="1" lang="ja-JP" altLang="en-US" sz="1300" b="0" i="0" u="none" strike="noStrike" kern="0" cap="none" spc="0" normalizeH="0" baseline="0" noProof="0">
              <a:ln>
                <a:noFill/>
              </a:ln>
              <a:solidFill>
                <a:prstClr val="black"/>
              </a:solidFill>
              <a:effectLst/>
              <a:uLnTx/>
              <a:uFillTx/>
              <a:latin typeface="游ゴシック" panose="020B0400000000000000" pitchFamily="50" charset="-128"/>
              <a:ea typeface="游ゴシック" panose="020B0400000000000000" pitchFamily="50" charset="-128"/>
              <a:cs typeface="+mn-cs"/>
            </a:rPr>
            <a:t>補助金の対象となるのは，幼稚園在園児以外の児童数が少数である場合に限ります。</a:t>
          </a:r>
          <a:endParaRPr kumimoji="1" lang="en-US" altLang="ja-JP" sz="1300" b="0" i="0" u="none" strike="noStrike" kern="0" cap="none" spc="0" normalizeH="0" baseline="0" noProof="0">
            <a:ln>
              <a:noFill/>
            </a:ln>
            <a:solidFill>
              <a:prstClr val="black"/>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300" b="0" i="0" u="none" strike="noStrike" kern="0" cap="none" spc="0" normalizeH="0" baseline="0" noProof="0">
              <a:ln>
                <a:noFill/>
              </a:ln>
              <a:solidFill>
                <a:prstClr val="black"/>
              </a:solidFill>
              <a:effectLst/>
              <a:uLnTx/>
              <a:uFillTx/>
              <a:latin typeface="游ゴシック" panose="020B0400000000000000" pitchFamily="50" charset="-128"/>
              <a:ea typeface="游ゴシック" panose="020B0400000000000000" pitchFamily="50" charset="-128"/>
              <a:cs typeface="+mn-cs"/>
            </a:rPr>
            <a:t>※</a:t>
          </a:r>
          <a:r>
            <a:rPr kumimoji="1" lang="ja-JP" altLang="en-US" sz="1300" b="0" i="0" u="none" strike="noStrike" kern="0" cap="none" spc="0" normalizeH="0" baseline="0" noProof="0">
              <a:ln>
                <a:noFill/>
              </a:ln>
              <a:solidFill>
                <a:prstClr val="black"/>
              </a:solidFill>
              <a:effectLst/>
              <a:uLnTx/>
              <a:uFillTx/>
              <a:latin typeface="游ゴシック" panose="020B0400000000000000" pitchFamily="50" charset="-128"/>
              <a:ea typeface="游ゴシック" panose="020B0400000000000000" pitchFamily="50" charset="-128"/>
              <a:cs typeface="+mn-cs"/>
            </a:rPr>
            <a:t>満１歳以上満３歳未満６：１，３歳児（満３歳児を含む）</a:t>
          </a:r>
          <a:r>
            <a:rPr kumimoji="1" lang="en-US" altLang="ja-JP" sz="1300" b="0" i="0" u="none" strike="noStrike" kern="0" cap="none" spc="0" normalizeH="0" baseline="0" noProof="0">
              <a:ln>
                <a:noFill/>
              </a:ln>
              <a:solidFill>
                <a:prstClr val="black"/>
              </a:solidFill>
              <a:effectLst/>
              <a:uLnTx/>
              <a:uFillTx/>
              <a:latin typeface="游ゴシック" panose="020B0400000000000000" pitchFamily="50" charset="-128"/>
              <a:ea typeface="游ゴシック" panose="020B0400000000000000" pitchFamily="50" charset="-128"/>
              <a:cs typeface="+mn-cs"/>
            </a:rPr>
            <a:t>20</a:t>
          </a:r>
          <a:r>
            <a:rPr kumimoji="1" lang="ja-JP" altLang="en-US" sz="1300" b="0" i="0" u="none" strike="noStrike" kern="0" cap="none" spc="0" normalizeH="0" baseline="0" noProof="0">
              <a:ln>
                <a:noFill/>
              </a:ln>
              <a:solidFill>
                <a:prstClr val="black"/>
              </a:solidFill>
              <a:effectLst/>
              <a:uLnTx/>
              <a:uFillTx/>
              <a:latin typeface="游ゴシック" panose="020B0400000000000000" pitchFamily="50" charset="-128"/>
              <a:ea typeface="游ゴシック" panose="020B0400000000000000" pitchFamily="50" charset="-128"/>
              <a:cs typeface="+mn-cs"/>
            </a:rPr>
            <a:t>：１　４歳以上児</a:t>
          </a:r>
          <a:r>
            <a:rPr kumimoji="1" lang="en-US" altLang="ja-JP" sz="1300" b="0" i="0" u="none" strike="noStrike" kern="0" cap="none" spc="0" normalizeH="0" baseline="0" noProof="0">
              <a:ln>
                <a:noFill/>
              </a:ln>
              <a:solidFill>
                <a:prstClr val="black"/>
              </a:solidFill>
              <a:effectLst/>
              <a:uLnTx/>
              <a:uFillTx/>
              <a:latin typeface="游ゴシック" panose="020B0400000000000000" pitchFamily="50" charset="-128"/>
              <a:ea typeface="游ゴシック" panose="020B0400000000000000" pitchFamily="50" charset="-128"/>
              <a:cs typeface="+mn-cs"/>
            </a:rPr>
            <a:t>30</a:t>
          </a:r>
          <a:r>
            <a:rPr kumimoji="1" lang="ja-JP" altLang="en-US" sz="1300" b="0" i="0" u="none" strike="noStrike" kern="0" cap="none" spc="0" normalizeH="0" baseline="0" noProof="0">
              <a:ln>
                <a:noFill/>
              </a:ln>
              <a:solidFill>
                <a:prstClr val="black"/>
              </a:solidFill>
              <a:effectLst/>
              <a:uLnTx/>
              <a:uFillTx/>
              <a:latin typeface="游ゴシック" panose="020B0400000000000000" pitchFamily="50" charset="-128"/>
              <a:ea typeface="游ゴシック" panose="020B0400000000000000" pitchFamily="50" charset="-128"/>
              <a:cs typeface="+mn-cs"/>
            </a:rPr>
            <a:t>：１の職員配置基準を満たす必要があります。</a:t>
          </a:r>
          <a:endParaRPr kumimoji="1" lang="en-US" altLang="ja-JP" sz="1300" b="0" i="0" u="none" strike="noStrike" kern="0" cap="none" spc="0" normalizeH="0" baseline="0" noProof="0">
            <a:ln>
              <a:noFill/>
            </a:ln>
            <a:solidFill>
              <a:prstClr val="black"/>
            </a:solidFill>
            <a:effectLst/>
            <a:uLnTx/>
            <a:uFillTx/>
            <a:latin typeface="游ゴシック" panose="020B0400000000000000" pitchFamily="50" charset="-128"/>
            <a:ea typeface="游ゴシック" panose="020B0400000000000000" pitchFamily="50" charset="-128"/>
            <a:cs typeface="+mn-cs"/>
          </a:endParaRPr>
        </a:p>
      </xdr:txBody>
    </xdr:sp>
    <xdr:clientData/>
  </xdr:twoCellAnchor>
  <xdr:twoCellAnchor>
    <xdr:from>
      <xdr:col>16</xdr:col>
      <xdr:colOff>236008</xdr:colOff>
      <xdr:row>28</xdr:row>
      <xdr:rowOff>140494</xdr:rowOff>
    </xdr:from>
    <xdr:to>
      <xdr:col>23</xdr:col>
      <xdr:colOff>407458</xdr:colOff>
      <xdr:row>31</xdr:row>
      <xdr:rowOff>306918</xdr:rowOff>
    </xdr:to>
    <xdr:sp macro="" textlink="">
      <xdr:nvSpPr>
        <xdr:cNvPr id="5" name="テキスト ボックス 4">
          <a:extLst>
            <a:ext uri="{FF2B5EF4-FFF2-40B4-BE49-F238E27FC236}">
              <a16:creationId xmlns:a16="http://schemas.microsoft.com/office/drawing/2014/main" id="{00000000-0008-0000-0B00-000005000000}"/>
            </a:ext>
          </a:extLst>
        </xdr:cNvPr>
        <xdr:cNvSpPr txBox="1"/>
      </xdr:nvSpPr>
      <xdr:spPr>
        <a:xfrm>
          <a:off x="11046883" y="11499057"/>
          <a:ext cx="4588669" cy="12975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u="dbl" baseline="0">
              <a:solidFill>
                <a:sysClr val="windowText" lastClr="000000"/>
              </a:solidFill>
              <a:latin typeface="游ゴシック" panose="020B0400000000000000" pitchFamily="50" charset="-128"/>
              <a:ea typeface="游ゴシック" panose="020B0400000000000000" pitchFamily="50" charset="-128"/>
            </a:rPr>
            <a:t>⑤の入力について</a:t>
          </a:r>
        </a:p>
        <a:p>
          <a:r>
            <a:rPr kumimoji="1" lang="en-US" altLang="ja-JP" sz="1400" b="1" baseline="0">
              <a:solidFill>
                <a:srgbClr val="FF0000"/>
              </a:solidFill>
              <a:latin typeface="游ゴシック" panose="020B0400000000000000" pitchFamily="50" charset="-128"/>
              <a:ea typeface="游ゴシック" panose="020B0400000000000000" pitchFamily="50" charset="-128"/>
            </a:rPr>
            <a:t>※</a:t>
          </a:r>
          <a:r>
            <a:rPr kumimoji="1" lang="ja-JP" altLang="en-US" sz="1400" b="1" baseline="0">
              <a:solidFill>
                <a:srgbClr val="FF0000"/>
              </a:solidFill>
              <a:latin typeface="游ゴシック" panose="020B0400000000000000" pitchFamily="50" charset="-128"/>
              <a:ea typeface="游ゴシック" panose="020B0400000000000000" pitchFamily="50" charset="-128"/>
            </a:rPr>
            <a:t>仙台市以外の１号認定児も含む全体の利用延べ人数を計上してください。</a:t>
          </a:r>
          <a:endParaRPr kumimoji="1" lang="en-US" altLang="ja-JP" sz="1200" b="1">
            <a:latin typeface="游ゴシック" panose="020B0400000000000000" pitchFamily="50" charset="-128"/>
            <a:ea typeface="游ゴシック" panose="020B0400000000000000"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25</xdr:col>
      <xdr:colOff>224366</xdr:colOff>
      <xdr:row>16</xdr:row>
      <xdr:rowOff>376767</xdr:rowOff>
    </xdr:from>
    <xdr:to>
      <xdr:col>33</xdr:col>
      <xdr:colOff>86782</xdr:colOff>
      <xdr:row>21</xdr:row>
      <xdr:rowOff>300567</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11578166" y="5499100"/>
          <a:ext cx="3172883" cy="1371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atin typeface="游ゴシック" panose="020B0400000000000000" pitchFamily="50" charset="-128"/>
              <a:ea typeface="游ゴシック" panose="020B0400000000000000" pitchFamily="50" charset="-128"/>
            </a:rPr>
            <a:t>連携施設設定加算について</a:t>
          </a:r>
          <a:endParaRPr kumimoji="1" lang="en-US" altLang="ja-JP" sz="1600" b="1">
            <a:latin typeface="游ゴシック" panose="020B0400000000000000" pitchFamily="50" charset="-128"/>
            <a:ea typeface="游ゴシック" panose="020B0400000000000000" pitchFamily="50" charset="-128"/>
          </a:endParaRPr>
        </a:p>
        <a:p>
          <a:r>
            <a:rPr kumimoji="1" lang="en-US" altLang="ja-JP" sz="1400" b="1">
              <a:latin typeface="游ゴシック" panose="020B0400000000000000" pitchFamily="50" charset="-128"/>
              <a:ea typeface="游ゴシック" panose="020B0400000000000000" pitchFamily="50" charset="-128"/>
            </a:rPr>
            <a:t>※</a:t>
          </a:r>
          <a:r>
            <a:rPr kumimoji="1" lang="ja-JP" altLang="en-US" sz="1400" b="1">
              <a:latin typeface="游ゴシック" panose="020B0400000000000000" pitchFamily="50" charset="-128"/>
              <a:ea typeface="游ゴシック" panose="020B0400000000000000" pitchFamily="50" charset="-128"/>
            </a:rPr>
            <a:t>対象となる園のみ記入してください。</a:t>
          </a:r>
          <a:endParaRPr kumimoji="1" lang="en-US" altLang="ja-JP" sz="1400" b="1">
            <a:latin typeface="游ゴシック" panose="020B0400000000000000" pitchFamily="50" charset="-128"/>
            <a:ea typeface="游ゴシック" panose="020B0400000000000000" pitchFamily="50" charset="-128"/>
          </a:endParaRPr>
        </a:p>
        <a:p>
          <a:r>
            <a:rPr kumimoji="1" lang="en-US" altLang="ja-JP" sz="1400" b="1" baseline="0">
              <a:solidFill>
                <a:srgbClr val="FF0000"/>
              </a:solidFill>
              <a:latin typeface="游ゴシック" panose="020B0400000000000000" pitchFamily="50" charset="-128"/>
              <a:ea typeface="游ゴシック" panose="020B0400000000000000" pitchFamily="50" charset="-128"/>
            </a:rPr>
            <a:t>※</a:t>
          </a:r>
          <a:r>
            <a:rPr kumimoji="1" lang="ja-JP" altLang="en-US" sz="1400" b="1" baseline="0">
              <a:solidFill>
                <a:srgbClr val="FF0000"/>
              </a:solidFill>
              <a:latin typeface="游ゴシック" panose="020B0400000000000000" pitchFamily="50" charset="-128"/>
              <a:ea typeface="游ゴシック" panose="020B0400000000000000" pitchFamily="50" charset="-128"/>
            </a:rPr>
            <a:t>認定こども園は対象となりませんので，記入の必要はありません。</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240393</xdr:colOff>
      <xdr:row>10</xdr:row>
      <xdr:rowOff>95250</xdr:rowOff>
    </xdr:from>
    <xdr:to>
      <xdr:col>13</xdr:col>
      <xdr:colOff>342900</xdr:colOff>
      <xdr:row>15</xdr:row>
      <xdr:rowOff>38100</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8279493" y="3854450"/>
          <a:ext cx="3531507" cy="167005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latin typeface="游ゴシック" panose="020B0400000000000000" pitchFamily="50" charset="-128"/>
              <a:ea typeface="游ゴシック" panose="020B0400000000000000" pitchFamily="50" charset="-128"/>
            </a:rPr>
            <a:t>「その他の経費」の欄が不足する場合は，適宜，関連する支出をまとめるなどして，収まるように入力してください。</a:t>
          </a:r>
          <a:endParaRPr kumimoji="1" lang="en-US" altLang="ja-JP" sz="1400" b="1">
            <a:latin typeface="游ゴシック" panose="020B0400000000000000" pitchFamily="50" charset="-128"/>
            <a:ea typeface="游ゴシック" panose="020B0400000000000000" pitchFamily="50" charset="-128"/>
          </a:endParaRPr>
        </a:p>
        <a:p>
          <a:r>
            <a:rPr kumimoji="1" lang="ja-JP" altLang="en-US" sz="1400" b="1">
              <a:latin typeface="游ゴシック" panose="020B0400000000000000" pitchFamily="50" charset="-128"/>
              <a:ea typeface="游ゴシック" panose="020B0400000000000000" pitchFamily="50" charset="-128"/>
            </a:rPr>
            <a:t>（「光熱水費（ガス　･電気･水道･灯油）」と一括りにする等）</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6.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8.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9.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0.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5.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200"/>
  <sheetViews>
    <sheetView tabSelected="1" view="pageBreakPreview" zoomScale="90" zoomScaleNormal="98" zoomScaleSheetLayoutView="90" workbookViewId="0">
      <selection activeCell="C7" sqref="C7"/>
    </sheetView>
  </sheetViews>
  <sheetFormatPr defaultColWidth="9" defaultRowHeight="13"/>
  <cols>
    <col min="1" max="1" width="9.26953125" style="328" customWidth="1"/>
    <col min="2" max="3" width="9.7265625" style="328" customWidth="1"/>
    <col min="4" max="5" width="12.6328125" style="328" customWidth="1"/>
    <col min="6" max="6" width="26.7265625" style="328" customWidth="1"/>
    <col min="7" max="7" width="3" style="328" customWidth="1"/>
    <col min="8" max="8" width="3.26953125" style="328" customWidth="1"/>
    <col min="9" max="9" width="9.453125" style="328" customWidth="1"/>
    <col min="10" max="10" width="26" style="328" customWidth="1"/>
    <col min="11" max="11" width="2.08984375" style="328" customWidth="1"/>
    <col min="12" max="12" width="3.26953125" style="328" customWidth="1"/>
    <col min="13" max="13" width="18.7265625" style="328" customWidth="1"/>
    <col min="14" max="14" width="14.36328125" style="328" customWidth="1"/>
    <col min="15" max="16384" width="9" style="328"/>
  </cols>
  <sheetData>
    <row r="1" spans="1:16" ht="33.75" customHeight="1">
      <c r="A1" s="524" t="s">
        <v>600</v>
      </c>
      <c r="B1" s="524"/>
      <c r="C1" s="524"/>
      <c r="D1" s="524"/>
      <c r="E1" s="524"/>
      <c r="F1" s="524"/>
      <c r="G1" s="524"/>
      <c r="H1" s="524"/>
      <c r="I1" s="524"/>
      <c r="J1" s="524"/>
      <c r="K1" s="524"/>
      <c r="L1" s="524"/>
      <c r="M1" s="524"/>
    </row>
    <row r="2" spans="1:16">
      <c r="A2" s="329"/>
    </row>
    <row r="3" spans="1:16" ht="14">
      <c r="A3" s="330" t="s">
        <v>563</v>
      </c>
      <c r="B3" s="331"/>
      <c r="C3" s="331"/>
      <c r="D3" s="331"/>
      <c r="E3" s="331"/>
      <c r="F3" s="331"/>
      <c r="G3" s="331"/>
      <c r="H3" s="331"/>
      <c r="I3" s="331"/>
      <c r="J3" s="331"/>
      <c r="K3" s="331"/>
    </row>
    <row r="4" spans="1:16" ht="14">
      <c r="A4" s="331"/>
      <c r="B4" s="331"/>
      <c r="C4" s="331"/>
      <c r="D4" s="331"/>
      <c r="E4" s="331"/>
      <c r="F4" s="331"/>
      <c r="G4" s="331"/>
      <c r="H4" s="331"/>
      <c r="I4" s="331"/>
      <c r="J4" s="331"/>
      <c r="K4" s="331"/>
    </row>
    <row r="5" spans="1:16" ht="14">
      <c r="A5" s="332" t="s">
        <v>564</v>
      </c>
      <c r="B5" s="331" t="s">
        <v>565</v>
      </c>
      <c r="C5" s="331"/>
      <c r="D5" s="331"/>
      <c r="E5" s="331"/>
      <c r="F5" s="331"/>
      <c r="G5" s="331"/>
      <c r="H5" s="331"/>
      <c r="I5" s="331"/>
      <c r="J5" s="331"/>
      <c r="K5" s="331"/>
    </row>
    <row r="6" spans="1:16" ht="14.5" thickBot="1">
      <c r="A6" s="332"/>
      <c r="B6" s="331"/>
      <c r="C6" s="331"/>
      <c r="D6" s="331"/>
      <c r="E6" s="331"/>
      <c r="F6" s="331"/>
      <c r="G6" s="331"/>
      <c r="H6" s="331"/>
      <c r="I6" s="331"/>
      <c r="J6" s="331"/>
      <c r="K6" s="331"/>
    </row>
    <row r="7" spans="1:16" ht="30" customHeight="1" thickTop="1" thickBot="1">
      <c r="A7" s="332"/>
      <c r="B7" s="331"/>
      <c r="C7" s="333"/>
      <c r="D7" s="331"/>
      <c r="E7" s="331"/>
      <c r="F7" s="331"/>
      <c r="G7" s="331"/>
      <c r="H7" s="331"/>
      <c r="I7" s="331"/>
      <c r="J7" s="331"/>
      <c r="K7" s="331"/>
    </row>
    <row r="8" spans="1:16" ht="14.5" thickTop="1">
      <c r="A8" s="332"/>
      <c r="B8" s="331"/>
      <c r="C8" s="331"/>
      <c r="D8" s="331"/>
      <c r="E8" s="331"/>
      <c r="F8" s="331"/>
      <c r="G8" s="331"/>
      <c r="H8" s="331"/>
      <c r="I8" s="331"/>
      <c r="J8" s="331"/>
      <c r="K8" s="331"/>
    </row>
    <row r="9" spans="1:16" ht="14.25" customHeight="1">
      <c r="A9" s="332" t="s">
        <v>566</v>
      </c>
      <c r="B9" s="334" t="s">
        <v>567</v>
      </c>
      <c r="C9" s="331"/>
      <c r="D9" s="331"/>
      <c r="E9" s="331"/>
      <c r="F9" s="331"/>
      <c r="G9" s="331"/>
      <c r="H9" s="331"/>
      <c r="I9" s="331"/>
      <c r="J9" s="331"/>
      <c r="K9" s="331"/>
    </row>
    <row r="10" spans="1:16" ht="14.5" thickBot="1">
      <c r="A10" s="332"/>
      <c r="B10" s="331"/>
      <c r="C10" s="331"/>
      <c r="D10" s="331"/>
      <c r="E10" s="331"/>
      <c r="F10" s="331"/>
      <c r="G10" s="331"/>
      <c r="H10" s="331"/>
      <c r="I10" s="331"/>
      <c r="J10" s="331"/>
      <c r="K10" s="331"/>
    </row>
    <row r="11" spans="1:16" ht="30" customHeight="1" thickTop="1" thickBot="1">
      <c r="A11" s="332"/>
      <c r="B11" s="331"/>
      <c r="C11" s="458">
        <v>7</v>
      </c>
      <c r="D11" s="331"/>
      <c r="E11" s="331"/>
      <c r="F11" s="331"/>
      <c r="G11" s="331"/>
      <c r="H11" s="331"/>
      <c r="I11" s="331"/>
      <c r="J11" s="331"/>
      <c r="K11" s="331"/>
      <c r="L11" s="335"/>
    </row>
    <row r="12" spans="1:16" ht="14.5" thickTop="1">
      <c r="A12" s="332"/>
      <c r="B12" s="331"/>
      <c r="C12" s="331"/>
      <c r="D12" s="331"/>
      <c r="E12" s="331"/>
      <c r="F12" s="331"/>
      <c r="G12" s="331"/>
      <c r="H12" s="331"/>
      <c r="I12" s="331"/>
      <c r="J12" s="331"/>
      <c r="K12" s="331"/>
      <c r="L12" s="335"/>
    </row>
    <row r="13" spans="1:16" ht="36.75" customHeight="1">
      <c r="A13" s="332"/>
      <c r="B13" s="525" t="s">
        <v>789</v>
      </c>
      <c r="C13" s="525"/>
      <c r="D13" s="525"/>
      <c r="E13" s="525"/>
      <c r="F13" s="525"/>
      <c r="G13" s="525"/>
      <c r="H13" s="525"/>
      <c r="I13" s="525"/>
      <c r="J13" s="525"/>
      <c r="K13" s="525"/>
      <c r="L13" s="525"/>
      <c r="M13" s="525"/>
      <c r="N13" s="336"/>
      <c r="O13" s="336"/>
      <c r="P13" s="336"/>
    </row>
    <row r="14" spans="1:16" ht="36.75" customHeight="1">
      <c r="A14" s="332"/>
      <c r="B14" s="525"/>
      <c r="C14" s="525"/>
      <c r="D14" s="525"/>
      <c r="E14" s="525"/>
      <c r="F14" s="525"/>
      <c r="G14" s="525"/>
      <c r="H14" s="525"/>
      <c r="I14" s="525"/>
      <c r="J14" s="525"/>
      <c r="K14" s="525"/>
      <c r="L14" s="525"/>
      <c r="M14" s="525"/>
      <c r="N14" s="336"/>
      <c r="O14" s="336"/>
      <c r="P14" s="336"/>
    </row>
    <row r="15" spans="1:16" ht="14">
      <c r="A15" s="332"/>
      <c r="B15" s="331"/>
      <c r="C15" s="331"/>
      <c r="D15" s="331"/>
      <c r="E15" s="331"/>
      <c r="F15" s="331"/>
      <c r="G15" s="331"/>
      <c r="H15" s="331"/>
      <c r="I15" s="331"/>
      <c r="J15" s="331"/>
      <c r="K15" s="331"/>
      <c r="L15" s="335"/>
    </row>
    <row r="16" spans="1:16" ht="20.25" customHeight="1">
      <c r="A16" s="337" t="s">
        <v>568</v>
      </c>
      <c r="B16" s="526" t="s">
        <v>794</v>
      </c>
      <c r="C16" s="526"/>
      <c r="D16" s="526"/>
      <c r="E16" s="526"/>
      <c r="F16" s="526"/>
      <c r="G16" s="526"/>
      <c r="H16" s="526"/>
      <c r="I16" s="526"/>
      <c r="J16" s="526"/>
      <c r="K16" s="526"/>
      <c r="L16" s="526"/>
      <c r="M16" s="526"/>
      <c r="N16" s="336"/>
      <c r="O16" s="336"/>
    </row>
    <row r="17" spans="1:17" ht="20.25" customHeight="1">
      <c r="A17" s="337"/>
      <c r="B17" s="526"/>
      <c r="C17" s="526"/>
      <c r="D17" s="526"/>
      <c r="E17" s="526"/>
      <c r="F17" s="526"/>
      <c r="G17" s="526"/>
      <c r="H17" s="526"/>
      <c r="I17" s="526"/>
      <c r="J17" s="526"/>
      <c r="K17" s="526"/>
      <c r="L17" s="526"/>
      <c r="M17" s="526"/>
      <c r="N17" s="336"/>
      <c r="O17" s="336"/>
    </row>
    <row r="18" spans="1:17" ht="20.25" customHeight="1">
      <c r="A18" s="337"/>
      <c r="B18" s="428" t="s">
        <v>793</v>
      </c>
      <c r="C18" s="427"/>
      <c r="D18" s="427"/>
      <c r="E18" s="427"/>
      <c r="F18" s="427"/>
      <c r="G18" s="427"/>
      <c r="H18" s="427"/>
      <c r="I18" s="427"/>
      <c r="J18" s="427"/>
      <c r="K18" s="427"/>
      <c r="L18" s="427"/>
      <c r="M18" s="427"/>
      <c r="N18" s="336"/>
      <c r="O18" s="336"/>
    </row>
    <row r="19" spans="1:17" ht="20.25" customHeight="1">
      <c r="A19" s="337"/>
      <c r="B19" s="428"/>
      <c r="C19" s="427"/>
      <c r="D19" s="427"/>
      <c r="E19" s="427"/>
      <c r="F19" s="427"/>
      <c r="G19" s="427"/>
      <c r="H19" s="427"/>
      <c r="I19" s="427"/>
      <c r="J19" s="427"/>
      <c r="K19" s="427"/>
      <c r="L19" s="427"/>
      <c r="M19" s="427"/>
      <c r="N19" s="336"/>
      <c r="O19" s="336"/>
    </row>
    <row r="20" spans="1:17" ht="20.25" customHeight="1">
      <c r="A20" s="337"/>
      <c r="B20" s="427"/>
      <c r="C20" s="427"/>
      <c r="D20" s="427"/>
      <c r="E20" s="427"/>
      <c r="F20" s="427"/>
      <c r="G20" s="427"/>
      <c r="H20" s="427"/>
      <c r="I20" s="427"/>
      <c r="J20" s="427"/>
      <c r="K20" s="427"/>
      <c r="L20" s="427"/>
      <c r="M20" s="427"/>
      <c r="N20" s="336"/>
      <c r="O20" s="336"/>
    </row>
    <row r="21" spans="1:17" ht="20.25" customHeight="1">
      <c r="A21" s="337"/>
      <c r="B21" s="427"/>
      <c r="C21" s="427"/>
      <c r="D21" s="427"/>
      <c r="E21" s="427"/>
      <c r="F21" s="427"/>
      <c r="G21" s="427"/>
      <c r="H21" s="427"/>
      <c r="I21" s="427"/>
      <c r="J21" s="427"/>
      <c r="K21" s="427"/>
      <c r="L21" s="427"/>
      <c r="M21" s="427"/>
      <c r="N21" s="336"/>
      <c r="O21" s="336"/>
    </row>
    <row r="22" spans="1:17" ht="20.25" customHeight="1">
      <c r="A22" s="332"/>
      <c r="B22" s="331"/>
      <c r="C22" s="331"/>
      <c r="D22" s="331"/>
      <c r="E22" s="331"/>
      <c r="F22" s="331"/>
      <c r="G22" s="331"/>
      <c r="H22" s="331"/>
      <c r="I22" s="331"/>
      <c r="J22" s="331"/>
      <c r="K22" s="331"/>
      <c r="L22" s="335"/>
    </row>
    <row r="23" spans="1:17" ht="22.5" customHeight="1">
      <c r="A23" s="332"/>
      <c r="B23" s="526" t="s">
        <v>899</v>
      </c>
      <c r="C23" s="526"/>
      <c r="D23" s="526"/>
      <c r="E23" s="526"/>
      <c r="F23" s="526"/>
      <c r="G23" s="526"/>
      <c r="H23" s="526"/>
      <c r="I23" s="526"/>
      <c r="J23" s="526"/>
      <c r="K23" s="526"/>
      <c r="L23" s="526"/>
      <c r="M23" s="526"/>
    </row>
    <row r="24" spans="1:17" ht="22.5" customHeight="1">
      <c r="A24" s="332"/>
      <c r="B24" s="526"/>
      <c r="C24" s="526"/>
      <c r="D24" s="526"/>
      <c r="E24" s="526"/>
      <c r="F24" s="526"/>
      <c r="G24" s="526"/>
      <c r="H24" s="526"/>
      <c r="I24" s="526"/>
      <c r="J24" s="526"/>
      <c r="K24" s="526"/>
      <c r="L24" s="526"/>
      <c r="M24" s="526"/>
    </row>
    <row r="25" spans="1:17" ht="25.5" customHeight="1">
      <c r="A25" s="337" t="s">
        <v>569</v>
      </c>
      <c r="B25" s="529" t="s">
        <v>1219</v>
      </c>
      <c r="C25" s="529"/>
      <c r="D25" s="529"/>
      <c r="E25" s="529"/>
      <c r="F25" s="529"/>
      <c r="G25" s="529"/>
      <c r="H25" s="529"/>
      <c r="I25" s="529"/>
      <c r="J25" s="529"/>
      <c r="K25" s="529"/>
      <c r="L25" s="529"/>
      <c r="M25" s="529"/>
    </row>
    <row r="26" spans="1:17" ht="54" customHeight="1">
      <c r="A26" s="332"/>
      <c r="B26" s="527" t="s">
        <v>1220</v>
      </c>
      <c r="C26" s="528"/>
      <c r="D26" s="528"/>
      <c r="E26" s="528"/>
      <c r="F26" s="528"/>
      <c r="G26" s="528"/>
      <c r="H26" s="528"/>
      <c r="I26" s="528"/>
      <c r="J26" s="528"/>
      <c r="K26" s="528"/>
      <c r="L26" s="528"/>
      <c r="M26" s="528"/>
    </row>
    <row r="27" spans="1:17">
      <c r="A27" s="338"/>
    </row>
    <row r="28" spans="1:17" s="341" customFormat="1">
      <c r="A28" s="530" t="s">
        <v>570</v>
      </c>
      <c r="B28" s="530"/>
      <c r="C28" s="530"/>
      <c r="D28" s="530"/>
      <c r="E28" s="530"/>
      <c r="F28" s="339"/>
      <c r="G28" s="339"/>
      <c r="H28" s="339"/>
      <c r="I28" s="530" t="s">
        <v>571</v>
      </c>
      <c r="J28" s="530"/>
      <c r="K28" s="530"/>
      <c r="L28" s="530"/>
      <c r="M28" s="530"/>
      <c r="N28" s="339"/>
      <c r="O28" s="339"/>
      <c r="P28" s="339"/>
      <c r="Q28" s="340"/>
    </row>
    <row r="29" spans="1:17" s="341" customFormat="1">
      <c r="A29" s="342">
        <v>11105</v>
      </c>
      <c r="B29" s="523" t="s">
        <v>572</v>
      </c>
      <c r="C29" s="523"/>
      <c r="D29" s="523"/>
      <c r="E29" s="523"/>
      <c r="F29" s="339"/>
      <c r="G29" s="339"/>
      <c r="H29" s="339"/>
      <c r="I29" s="342">
        <v>11117</v>
      </c>
      <c r="J29" s="510" t="s">
        <v>796</v>
      </c>
      <c r="K29" s="511"/>
      <c r="L29" s="511"/>
      <c r="M29" s="512"/>
      <c r="N29" s="339"/>
      <c r="O29" s="339"/>
      <c r="P29" s="339"/>
      <c r="Q29" s="340"/>
    </row>
    <row r="30" spans="1:17" s="341" customFormat="1">
      <c r="A30" s="342">
        <v>11106</v>
      </c>
      <c r="B30" s="523" t="s">
        <v>573</v>
      </c>
      <c r="C30" s="523"/>
      <c r="D30" s="523"/>
      <c r="E30" s="523"/>
      <c r="F30" s="339"/>
      <c r="G30" s="339"/>
      <c r="H30" s="339"/>
      <c r="I30" s="342">
        <v>11122</v>
      </c>
      <c r="J30" s="510" t="s">
        <v>797</v>
      </c>
      <c r="K30" s="511"/>
      <c r="L30" s="511"/>
      <c r="M30" s="512"/>
      <c r="N30" s="339"/>
      <c r="O30" s="339"/>
      <c r="P30" s="339"/>
      <c r="Q30" s="340"/>
    </row>
    <row r="31" spans="1:17" s="341" customFormat="1">
      <c r="A31" s="342">
        <v>11129</v>
      </c>
      <c r="B31" s="523" t="s">
        <v>575</v>
      </c>
      <c r="C31" s="523"/>
      <c r="D31" s="523"/>
      <c r="E31" s="523"/>
      <c r="F31" s="339"/>
      <c r="G31" s="339"/>
      <c r="H31" s="339"/>
      <c r="I31" s="342">
        <v>11135</v>
      </c>
      <c r="J31" s="510" t="s">
        <v>798</v>
      </c>
      <c r="K31" s="511"/>
      <c r="L31" s="511"/>
      <c r="M31" s="512"/>
      <c r="N31" s="339"/>
      <c r="O31" s="339"/>
      <c r="P31" s="339"/>
      <c r="Q31" s="340"/>
    </row>
    <row r="32" spans="1:17" s="341" customFormat="1">
      <c r="A32" s="343">
        <v>11218</v>
      </c>
      <c r="B32" s="508" t="s">
        <v>812</v>
      </c>
      <c r="C32" s="508"/>
      <c r="D32" s="508"/>
      <c r="E32" s="508"/>
      <c r="F32" s="339"/>
      <c r="G32" s="339"/>
      <c r="H32" s="339"/>
      <c r="I32" s="342">
        <v>11136</v>
      </c>
      <c r="J32" s="510" t="s">
        <v>799</v>
      </c>
      <c r="K32" s="511"/>
      <c r="L32" s="511"/>
      <c r="M32" s="512"/>
      <c r="N32" s="339"/>
      <c r="O32" s="339"/>
      <c r="P32" s="339"/>
      <c r="Q32" s="340"/>
    </row>
    <row r="33" spans="1:17" s="341" customFormat="1">
      <c r="A33" s="343">
        <v>11306</v>
      </c>
      <c r="B33" s="508" t="s">
        <v>816</v>
      </c>
      <c r="C33" s="508"/>
      <c r="D33" s="508"/>
      <c r="E33" s="508"/>
      <c r="F33" s="339"/>
      <c r="G33" s="339"/>
      <c r="H33" s="339"/>
      <c r="I33" s="342">
        <v>11137</v>
      </c>
      <c r="J33" s="510" t="s">
        <v>1060</v>
      </c>
      <c r="K33" s="514"/>
      <c r="L33" s="514"/>
      <c r="M33" s="515"/>
      <c r="N33" s="339"/>
      <c r="O33" s="339"/>
      <c r="P33" s="339"/>
      <c r="Q33" s="340"/>
    </row>
    <row r="34" spans="1:17" s="341" customFormat="1">
      <c r="A34" s="343">
        <v>11401</v>
      </c>
      <c r="B34" s="502" t="s">
        <v>582</v>
      </c>
      <c r="C34" s="522"/>
      <c r="D34" s="522"/>
      <c r="E34" s="503"/>
      <c r="F34" s="339"/>
      <c r="G34" s="339"/>
      <c r="H34" s="339"/>
      <c r="I34" s="342">
        <v>11138</v>
      </c>
      <c r="J34" s="510" t="s">
        <v>1062</v>
      </c>
      <c r="K34" s="514"/>
      <c r="L34" s="514"/>
      <c r="M34" s="515"/>
      <c r="N34" s="339"/>
      <c r="O34" s="339"/>
      <c r="P34" s="339"/>
      <c r="Q34" s="340"/>
    </row>
    <row r="35" spans="1:17" s="341" customFormat="1">
      <c r="A35" s="343">
        <v>11403</v>
      </c>
      <c r="B35" s="502" t="s">
        <v>818</v>
      </c>
      <c r="C35" s="522"/>
      <c r="D35" s="522"/>
      <c r="E35" s="503"/>
      <c r="F35" s="339"/>
      <c r="G35" s="339"/>
      <c r="H35" s="339"/>
      <c r="I35" s="342">
        <v>11139</v>
      </c>
      <c r="J35" s="510" t="s">
        <v>1065</v>
      </c>
      <c r="K35" s="514"/>
      <c r="L35" s="514"/>
      <c r="M35" s="515"/>
      <c r="N35" s="339"/>
      <c r="O35" s="339"/>
      <c r="P35" s="339"/>
      <c r="Q35" s="340"/>
    </row>
    <row r="36" spans="1:17" s="341" customFormat="1">
      <c r="A36" s="343">
        <v>11404</v>
      </c>
      <c r="B36" s="502" t="s">
        <v>819</v>
      </c>
      <c r="C36" s="522"/>
      <c r="D36" s="522"/>
      <c r="E36" s="503"/>
      <c r="F36" s="339"/>
      <c r="G36" s="339"/>
      <c r="H36" s="339"/>
      <c r="I36" s="342">
        <v>11140</v>
      </c>
      <c r="J36" s="510" t="s">
        <v>1066</v>
      </c>
      <c r="K36" s="514"/>
      <c r="L36" s="514"/>
      <c r="M36" s="515"/>
      <c r="N36" s="339"/>
      <c r="O36" s="339"/>
      <c r="P36" s="339"/>
      <c r="Q36" s="340"/>
    </row>
    <row r="37" spans="1:17" s="341" customFormat="1">
      <c r="A37" s="343">
        <v>11405</v>
      </c>
      <c r="B37" s="502" t="s">
        <v>820</v>
      </c>
      <c r="C37" s="522"/>
      <c r="D37" s="522"/>
      <c r="E37" s="503"/>
      <c r="F37" s="339"/>
      <c r="G37" s="339"/>
      <c r="H37" s="339"/>
      <c r="I37" s="342">
        <v>11141</v>
      </c>
      <c r="J37" s="510" t="s">
        <v>1181</v>
      </c>
      <c r="K37" s="514"/>
      <c r="L37" s="514"/>
      <c r="M37" s="515"/>
      <c r="N37" s="339"/>
      <c r="O37" s="339"/>
      <c r="P37" s="339"/>
      <c r="Q37" s="340"/>
    </row>
    <row r="38" spans="1:17" s="341" customFormat="1">
      <c r="A38" s="343">
        <v>11411</v>
      </c>
      <c r="B38" s="502" t="s">
        <v>586</v>
      </c>
      <c r="C38" s="522"/>
      <c r="D38" s="522"/>
      <c r="E38" s="503"/>
      <c r="F38" s="339"/>
      <c r="G38" s="339"/>
      <c r="H38" s="339"/>
      <c r="I38" s="342">
        <v>11142</v>
      </c>
      <c r="J38" s="510" t="s">
        <v>1182</v>
      </c>
      <c r="K38" s="514"/>
      <c r="L38" s="514"/>
      <c r="M38" s="515"/>
      <c r="N38" s="339"/>
      <c r="O38" s="339"/>
      <c r="P38" s="339"/>
      <c r="Q38" s="340"/>
    </row>
    <row r="39" spans="1:17" s="341" customFormat="1">
      <c r="A39" s="343">
        <v>11414</v>
      </c>
      <c r="B39" s="508" t="s">
        <v>821</v>
      </c>
      <c r="C39" s="508"/>
      <c r="D39" s="508"/>
      <c r="E39" s="508"/>
      <c r="F39" s="339"/>
      <c r="G39" s="339"/>
      <c r="H39" s="339"/>
      <c r="I39" s="342">
        <v>11209</v>
      </c>
      <c r="J39" s="510" t="s">
        <v>800</v>
      </c>
      <c r="K39" s="511"/>
      <c r="L39" s="511"/>
      <c r="M39" s="512"/>
      <c r="N39" s="339"/>
      <c r="O39" s="339"/>
      <c r="P39" s="339"/>
      <c r="Q39" s="340"/>
    </row>
    <row r="40" spans="1:17" s="341" customFormat="1">
      <c r="A40" s="343">
        <v>11415</v>
      </c>
      <c r="B40" s="508" t="s">
        <v>822</v>
      </c>
      <c r="C40" s="508"/>
      <c r="D40" s="508"/>
      <c r="E40" s="508"/>
      <c r="F40" s="339"/>
      <c r="G40" s="339"/>
      <c r="H40" s="339"/>
      <c r="I40" s="342">
        <v>11222</v>
      </c>
      <c r="J40" s="510" t="s">
        <v>801</v>
      </c>
      <c r="K40" s="511"/>
      <c r="L40" s="511"/>
      <c r="M40" s="512"/>
      <c r="N40" s="339"/>
      <c r="O40" s="339"/>
      <c r="P40" s="339"/>
      <c r="Q40" s="340"/>
    </row>
    <row r="41" spans="1:17" s="341" customFormat="1">
      <c r="A41" s="343">
        <v>11416</v>
      </c>
      <c r="B41" s="508" t="s">
        <v>823</v>
      </c>
      <c r="C41" s="508"/>
      <c r="D41" s="508"/>
      <c r="E41" s="508"/>
      <c r="F41" s="339"/>
      <c r="G41" s="339"/>
      <c r="H41" s="339"/>
      <c r="I41" s="342">
        <v>11225</v>
      </c>
      <c r="J41" s="510" t="s">
        <v>802</v>
      </c>
      <c r="K41" s="511"/>
      <c r="L41" s="511"/>
      <c r="M41" s="512"/>
      <c r="N41" s="339"/>
      <c r="O41" s="339"/>
      <c r="P41" s="339"/>
      <c r="Q41" s="340"/>
    </row>
    <row r="42" spans="1:17" s="341" customFormat="1">
      <c r="A42" s="343">
        <v>11421</v>
      </c>
      <c r="B42" s="508" t="s">
        <v>824</v>
      </c>
      <c r="C42" s="508"/>
      <c r="D42" s="508"/>
      <c r="E42" s="508"/>
      <c r="F42" s="339"/>
      <c r="G42" s="339"/>
      <c r="H42" s="339"/>
      <c r="I42" s="342">
        <v>11226</v>
      </c>
      <c r="J42" s="510" t="s">
        <v>803</v>
      </c>
      <c r="K42" s="511"/>
      <c r="L42" s="511"/>
      <c r="M42" s="512"/>
      <c r="N42" s="339"/>
      <c r="O42" s="339"/>
      <c r="P42" s="339"/>
      <c r="Q42" s="340"/>
    </row>
    <row r="43" spans="1:17" s="341" customFormat="1">
      <c r="A43" s="343">
        <v>11509</v>
      </c>
      <c r="B43" s="508" t="s">
        <v>825</v>
      </c>
      <c r="C43" s="508"/>
      <c r="D43" s="508"/>
      <c r="E43" s="508"/>
      <c r="F43" s="339"/>
      <c r="G43" s="339"/>
      <c r="H43" s="339"/>
      <c r="I43" s="342">
        <v>11227</v>
      </c>
      <c r="J43" s="510" t="s">
        <v>1068</v>
      </c>
      <c r="K43" s="514"/>
      <c r="L43" s="514"/>
      <c r="M43" s="515"/>
      <c r="N43" s="339"/>
      <c r="O43" s="339"/>
      <c r="P43" s="339"/>
      <c r="Q43" s="340"/>
    </row>
    <row r="44" spans="1:17" s="341" customFormat="1">
      <c r="A44" s="343">
        <v>11510</v>
      </c>
      <c r="B44" s="508" t="s">
        <v>826</v>
      </c>
      <c r="C44" s="508"/>
      <c r="D44" s="508"/>
      <c r="E44" s="508"/>
      <c r="F44" s="339"/>
      <c r="G44" s="339"/>
      <c r="H44" s="339"/>
      <c r="I44" s="342">
        <v>11228</v>
      </c>
      <c r="J44" s="510" t="s">
        <v>1070</v>
      </c>
      <c r="K44" s="514"/>
      <c r="L44" s="514"/>
      <c r="M44" s="515"/>
      <c r="N44" s="339"/>
      <c r="O44" s="339"/>
      <c r="P44" s="339"/>
      <c r="Q44" s="340"/>
    </row>
    <row r="45" spans="1:17" s="341" customFormat="1">
      <c r="A45" s="343">
        <v>11520</v>
      </c>
      <c r="B45" s="508" t="s">
        <v>827</v>
      </c>
      <c r="C45" s="508"/>
      <c r="D45" s="508"/>
      <c r="E45" s="508"/>
      <c r="F45" s="339"/>
      <c r="G45" s="339"/>
      <c r="H45" s="339"/>
      <c r="I45" s="342">
        <v>11229</v>
      </c>
      <c r="J45" s="510" t="s">
        <v>1073</v>
      </c>
      <c r="K45" s="514"/>
      <c r="L45" s="514"/>
      <c r="M45" s="515"/>
      <c r="N45" s="339"/>
      <c r="O45" s="339"/>
      <c r="P45" s="339"/>
      <c r="Q45" s="340"/>
    </row>
    <row r="46" spans="1:17" s="341" customFormat="1">
      <c r="A46" s="343">
        <v>11521</v>
      </c>
      <c r="B46" s="508" t="s">
        <v>597</v>
      </c>
      <c r="C46" s="508"/>
      <c r="D46" s="508"/>
      <c r="E46" s="508"/>
      <c r="F46" s="339"/>
      <c r="G46" s="339"/>
      <c r="H46" s="339"/>
      <c r="I46" s="342">
        <v>11230</v>
      </c>
      <c r="J46" s="510" t="s">
        <v>578</v>
      </c>
      <c r="K46" s="514"/>
      <c r="L46" s="514"/>
      <c r="M46" s="515"/>
      <c r="N46" s="339"/>
      <c r="O46" s="339"/>
      <c r="P46" s="339"/>
      <c r="Q46" s="340"/>
    </row>
    <row r="47" spans="1:17" s="341" customFormat="1">
      <c r="A47" s="343">
        <v>11522</v>
      </c>
      <c r="B47" s="508" t="s">
        <v>828</v>
      </c>
      <c r="C47" s="508"/>
      <c r="D47" s="508"/>
      <c r="E47" s="508"/>
      <c r="F47" s="339"/>
      <c r="G47" s="339"/>
      <c r="H47" s="339"/>
      <c r="I47" s="342">
        <v>11231</v>
      </c>
      <c r="J47" s="519" t="s">
        <v>1183</v>
      </c>
      <c r="K47" s="520"/>
      <c r="L47" s="520"/>
      <c r="M47" s="521"/>
      <c r="N47" s="339"/>
      <c r="O47" s="339"/>
      <c r="P47" s="339"/>
      <c r="Q47" s="340"/>
    </row>
    <row r="48" spans="1:17" s="341" customFormat="1">
      <c r="F48" s="339"/>
      <c r="G48" s="339"/>
      <c r="H48" s="339"/>
      <c r="I48" s="342">
        <v>11232</v>
      </c>
      <c r="J48" s="519" t="s">
        <v>1184</v>
      </c>
      <c r="K48" s="520"/>
      <c r="L48" s="520"/>
      <c r="M48" s="521"/>
      <c r="N48" s="339"/>
      <c r="O48" s="339"/>
      <c r="P48" s="339"/>
      <c r="Q48" s="340"/>
    </row>
    <row r="49" spans="1:17" s="341" customFormat="1">
      <c r="F49" s="339"/>
      <c r="G49" s="339"/>
      <c r="H49" s="339"/>
      <c r="I49" s="342">
        <v>11301</v>
      </c>
      <c r="J49" s="510" t="s">
        <v>804</v>
      </c>
      <c r="K49" s="511"/>
      <c r="L49" s="511"/>
      <c r="M49" s="512"/>
      <c r="N49" s="339"/>
      <c r="O49" s="339"/>
      <c r="P49" s="339"/>
      <c r="Q49" s="340"/>
    </row>
    <row r="50" spans="1:17" s="341" customFormat="1">
      <c r="F50" s="339"/>
      <c r="G50" s="339"/>
      <c r="H50" s="339"/>
      <c r="I50" s="342">
        <v>11311</v>
      </c>
      <c r="J50" s="510" t="s">
        <v>805</v>
      </c>
      <c r="K50" s="511"/>
      <c r="L50" s="511"/>
      <c r="M50" s="512"/>
      <c r="N50" s="339"/>
      <c r="O50" s="339"/>
      <c r="P50" s="339"/>
      <c r="Q50" s="340"/>
    </row>
    <row r="51" spans="1:17" s="341" customFormat="1">
      <c r="F51" s="339"/>
      <c r="G51" s="339"/>
      <c r="H51" s="339"/>
      <c r="I51" s="342">
        <v>11316</v>
      </c>
      <c r="J51" s="510" t="s">
        <v>806</v>
      </c>
      <c r="K51" s="511"/>
      <c r="L51" s="511"/>
      <c r="M51" s="512"/>
      <c r="N51" s="339"/>
      <c r="O51" s="339"/>
      <c r="P51" s="339"/>
      <c r="Q51" s="340"/>
    </row>
    <row r="52" spans="1:17" s="341" customFormat="1">
      <c r="F52" s="339"/>
      <c r="G52" s="339"/>
      <c r="H52" s="339"/>
      <c r="I52" s="342">
        <v>11318</v>
      </c>
      <c r="J52" s="510" t="s">
        <v>807</v>
      </c>
      <c r="K52" s="511"/>
      <c r="L52" s="511"/>
      <c r="M52" s="512"/>
      <c r="N52" s="339"/>
      <c r="O52" s="339"/>
      <c r="P52" s="339"/>
      <c r="Q52" s="340"/>
    </row>
    <row r="53" spans="1:17" s="341" customFormat="1">
      <c r="F53" s="339"/>
      <c r="G53" s="339"/>
      <c r="H53" s="339"/>
      <c r="I53" s="342">
        <v>11319</v>
      </c>
      <c r="J53" s="510" t="s">
        <v>808</v>
      </c>
      <c r="K53" s="511"/>
      <c r="L53" s="511"/>
      <c r="M53" s="512"/>
      <c r="N53" s="339"/>
      <c r="O53" s="339"/>
      <c r="P53" s="339"/>
      <c r="Q53" s="340"/>
    </row>
    <row r="54" spans="1:17" s="341" customFormat="1">
      <c r="F54" s="339"/>
      <c r="G54" s="339"/>
      <c r="H54" s="339"/>
      <c r="I54" s="342">
        <v>11320</v>
      </c>
      <c r="J54" s="510" t="s">
        <v>1076</v>
      </c>
      <c r="K54" s="514"/>
      <c r="L54" s="514"/>
      <c r="M54" s="515"/>
      <c r="N54" s="339"/>
      <c r="O54" s="339"/>
      <c r="P54" s="339"/>
      <c r="Q54" s="340"/>
    </row>
    <row r="55" spans="1:17" s="341" customFormat="1">
      <c r="F55" s="339"/>
      <c r="G55" s="339"/>
      <c r="H55" s="339"/>
      <c r="I55" s="342">
        <v>11406</v>
      </c>
      <c r="J55" s="510" t="s">
        <v>809</v>
      </c>
      <c r="K55" s="511"/>
      <c r="L55" s="511"/>
      <c r="M55" s="512"/>
      <c r="N55" s="339"/>
      <c r="O55" s="339"/>
      <c r="P55" s="339"/>
      <c r="Q55" s="340"/>
    </row>
    <row r="56" spans="1:17" s="341" customFormat="1">
      <c r="F56" s="339"/>
      <c r="G56" s="339"/>
      <c r="H56" s="339"/>
      <c r="I56" s="342">
        <v>11408</v>
      </c>
      <c r="J56" s="510" t="s">
        <v>810</v>
      </c>
      <c r="K56" s="511"/>
      <c r="L56" s="511"/>
      <c r="M56" s="512"/>
      <c r="N56" s="339"/>
      <c r="O56" s="339"/>
      <c r="P56" s="339"/>
      <c r="Q56" s="340"/>
    </row>
    <row r="57" spans="1:17" s="341" customFormat="1">
      <c r="A57" s="339"/>
      <c r="B57" s="509"/>
      <c r="C57" s="509"/>
      <c r="D57" s="509"/>
      <c r="E57" s="509"/>
      <c r="F57" s="339"/>
      <c r="G57" s="339"/>
      <c r="H57" s="344"/>
      <c r="I57" s="342">
        <v>11412</v>
      </c>
      <c r="J57" s="510" t="s">
        <v>811</v>
      </c>
      <c r="K57" s="511"/>
      <c r="L57" s="511"/>
      <c r="M57" s="512"/>
    </row>
    <row r="58" spans="1:17" s="341" customFormat="1">
      <c r="A58" s="459" t="s">
        <v>599</v>
      </c>
      <c r="B58" s="460"/>
      <c r="C58" s="460"/>
      <c r="D58" s="460"/>
      <c r="E58" s="461"/>
      <c r="F58" s="339"/>
      <c r="G58" s="339"/>
      <c r="H58" s="344"/>
      <c r="I58" s="342">
        <v>11424</v>
      </c>
      <c r="J58" s="510" t="s">
        <v>813</v>
      </c>
      <c r="K58" s="511"/>
      <c r="L58" s="511"/>
      <c r="M58" s="512"/>
    </row>
    <row r="59" spans="1:17" s="341" customFormat="1">
      <c r="A59" s="343">
        <v>71101</v>
      </c>
      <c r="B59" s="504" t="s">
        <v>713</v>
      </c>
      <c r="C59" s="505"/>
      <c r="D59" s="502" t="s">
        <v>829</v>
      </c>
      <c r="E59" s="503"/>
      <c r="F59" s="339"/>
      <c r="G59" s="339"/>
      <c r="H59" s="344"/>
      <c r="I59" s="342">
        <v>11425</v>
      </c>
      <c r="J59" s="510" t="s">
        <v>814</v>
      </c>
      <c r="K59" s="511"/>
      <c r="L59" s="511"/>
      <c r="M59" s="512"/>
    </row>
    <row r="60" spans="1:17" s="341" customFormat="1">
      <c r="A60" s="343">
        <v>71102</v>
      </c>
      <c r="B60" s="504" t="s">
        <v>713</v>
      </c>
      <c r="C60" s="505"/>
      <c r="D60" s="502" t="s">
        <v>830</v>
      </c>
      <c r="E60" s="503"/>
      <c r="F60" s="339"/>
      <c r="G60" s="339"/>
      <c r="H60" s="344"/>
      <c r="I60" s="342">
        <v>11426</v>
      </c>
      <c r="J60" s="516" t="s">
        <v>1185</v>
      </c>
      <c r="K60" s="517"/>
      <c r="L60" s="517"/>
      <c r="M60" s="518"/>
    </row>
    <row r="61" spans="1:17" s="341" customFormat="1">
      <c r="A61" s="343">
        <v>71103</v>
      </c>
      <c r="B61" s="504" t="s">
        <v>713</v>
      </c>
      <c r="C61" s="505"/>
      <c r="D61" s="502" t="s">
        <v>831</v>
      </c>
      <c r="E61" s="503"/>
      <c r="F61" s="339"/>
      <c r="G61" s="339"/>
      <c r="H61" s="344"/>
      <c r="I61" s="342">
        <v>11526</v>
      </c>
      <c r="J61" s="510" t="s">
        <v>815</v>
      </c>
      <c r="K61" s="511"/>
      <c r="L61" s="511"/>
      <c r="M61" s="512"/>
    </row>
    <row r="62" spans="1:17" s="341" customFormat="1">
      <c r="A62" s="343">
        <v>71104</v>
      </c>
      <c r="B62" s="504" t="s">
        <v>713</v>
      </c>
      <c r="C62" s="505"/>
      <c r="D62" s="502" t="s">
        <v>832</v>
      </c>
      <c r="E62" s="503"/>
      <c r="F62" s="339"/>
      <c r="G62" s="339"/>
      <c r="H62" s="344"/>
      <c r="I62" s="342">
        <v>11527</v>
      </c>
      <c r="J62" s="510" t="s">
        <v>817</v>
      </c>
      <c r="K62" s="511"/>
      <c r="L62" s="511"/>
      <c r="M62" s="512"/>
    </row>
    <row r="63" spans="1:17" s="341" customFormat="1">
      <c r="A63" s="343">
        <v>71105</v>
      </c>
      <c r="B63" s="504" t="s">
        <v>713</v>
      </c>
      <c r="C63" s="505"/>
      <c r="D63" s="502" t="s">
        <v>833</v>
      </c>
      <c r="E63" s="503"/>
      <c r="F63" s="339"/>
      <c r="G63" s="339"/>
      <c r="H63" s="344"/>
      <c r="I63" s="342">
        <v>11662</v>
      </c>
      <c r="J63" s="510" t="s">
        <v>1081</v>
      </c>
      <c r="K63" s="511"/>
      <c r="L63" s="511"/>
      <c r="M63" s="512"/>
    </row>
    <row r="64" spans="1:17" s="341" customFormat="1">
      <c r="A64" s="343">
        <v>71107</v>
      </c>
      <c r="B64" s="504" t="s">
        <v>713</v>
      </c>
      <c r="C64" s="505"/>
      <c r="D64" s="502" t="s">
        <v>834</v>
      </c>
      <c r="E64" s="503"/>
      <c r="F64" s="339"/>
      <c r="G64" s="339"/>
      <c r="H64" s="344"/>
      <c r="I64" s="513"/>
      <c r="J64" s="513"/>
      <c r="K64" s="513"/>
      <c r="L64" s="513"/>
      <c r="M64" s="513"/>
    </row>
    <row r="65" spans="1:17" s="341" customFormat="1">
      <c r="A65" s="343">
        <v>71108</v>
      </c>
      <c r="B65" s="504" t="s">
        <v>713</v>
      </c>
      <c r="C65" s="505"/>
      <c r="D65" s="502" t="s">
        <v>835</v>
      </c>
      <c r="E65" s="503"/>
      <c r="F65" s="339"/>
      <c r="G65" s="339"/>
      <c r="H65" s="344"/>
      <c r="I65" s="509"/>
      <c r="J65" s="509"/>
      <c r="K65" s="509"/>
      <c r="L65" s="509"/>
      <c r="M65" s="509"/>
    </row>
    <row r="66" spans="1:17" s="341" customFormat="1">
      <c r="A66" s="343">
        <v>71109</v>
      </c>
      <c r="B66" s="504" t="s">
        <v>713</v>
      </c>
      <c r="C66" s="505"/>
      <c r="D66" s="502" t="s">
        <v>714</v>
      </c>
      <c r="E66" s="503"/>
      <c r="F66" s="339"/>
      <c r="G66" s="339"/>
      <c r="H66" s="344"/>
      <c r="I66" s="509"/>
      <c r="J66" s="509"/>
      <c r="K66" s="509"/>
      <c r="L66" s="509"/>
      <c r="M66" s="509"/>
    </row>
    <row r="67" spans="1:17" s="341" customFormat="1">
      <c r="A67" s="343">
        <v>71111</v>
      </c>
      <c r="B67" s="504" t="s">
        <v>713</v>
      </c>
      <c r="C67" s="505"/>
      <c r="D67" s="502" t="s">
        <v>836</v>
      </c>
      <c r="E67" s="503"/>
      <c r="F67" s="339"/>
      <c r="G67" s="339"/>
      <c r="H67" s="344"/>
      <c r="I67" s="509"/>
      <c r="J67" s="509"/>
      <c r="K67" s="509"/>
      <c r="L67" s="509"/>
      <c r="M67" s="509"/>
    </row>
    <row r="68" spans="1:17" s="341" customFormat="1">
      <c r="A68" s="343">
        <v>71112</v>
      </c>
      <c r="B68" s="504" t="s">
        <v>713</v>
      </c>
      <c r="C68" s="505"/>
      <c r="D68" s="502" t="s">
        <v>1186</v>
      </c>
      <c r="E68" s="503"/>
      <c r="F68" s="339"/>
      <c r="G68" s="339"/>
      <c r="H68" s="344"/>
      <c r="I68" s="509"/>
      <c r="J68" s="509"/>
      <c r="K68" s="509"/>
      <c r="L68" s="509"/>
      <c r="M68" s="509"/>
    </row>
    <row r="69" spans="1:17" s="341" customFormat="1">
      <c r="A69" s="343">
        <v>71201</v>
      </c>
      <c r="B69" s="504" t="s">
        <v>713</v>
      </c>
      <c r="C69" s="505"/>
      <c r="D69" s="502" t="s">
        <v>837</v>
      </c>
      <c r="E69" s="503"/>
      <c r="F69" s="339"/>
      <c r="G69" s="339"/>
      <c r="H69" s="344"/>
      <c r="I69" s="509"/>
      <c r="J69" s="509"/>
      <c r="K69" s="509"/>
      <c r="L69" s="509"/>
      <c r="M69" s="509"/>
    </row>
    <row r="70" spans="1:17" s="341" customFormat="1">
      <c r="A70" s="343">
        <v>71202</v>
      </c>
      <c r="B70" s="504" t="s">
        <v>713</v>
      </c>
      <c r="C70" s="505"/>
      <c r="D70" s="502" t="s">
        <v>838</v>
      </c>
      <c r="E70" s="503"/>
      <c r="F70"/>
      <c r="G70"/>
      <c r="H70"/>
      <c r="I70" s="509"/>
      <c r="J70" s="509"/>
      <c r="K70" s="509"/>
      <c r="L70" s="509"/>
      <c r="M70" s="509"/>
      <c r="N70" s="339"/>
      <c r="O70" s="339"/>
      <c r="P70" s="339"/>
      <c r="Q70" s="340"/>
    </row>
    <row r="71" spans="1:17" s="346" customFormat="1">
      <c r="A71" s="343">
        <v>71203</v>
      </c>
      <c r="B71" s="504" t="s">
        <v>713</v>
      </c>
      <c r="C71" s="505"/>
      <c r="D71" s="502" t="s">
        <v>839</v>
      </c>
      <c r="E71" s="503"/>
      <c r="F71"/>
      <c r="G71"/>
      <c r="H71"/>
      <c r="I71" s="509"/>
      <c r="J71" s="509"/>
      <c r="K71" s="509"/>
      <c r="L71" s="509"/>
      <c r="M71" s="509"/>
      <c r="N71" s="345"/>
      <c r="O71" s="345"/>
      <c r="P71" s="345"/>
      <c r="Q71" s="345"/>
    </row>
    <row r="72" spans="1:17" s="346" customFormat="1">
      <c r="A72" s="343">
        <v>71204</v>
      </c>
      <c r="B72" s="504" t="s">
        <v>713</v>
      </c>
      <c r="C72" s="505"/>
      <c r="D72" s="502" t="s">
        <v>840</v>
      </c>
      <c r="E72" s="503"/>
      <c r="F72"/>
      <c r="G72"/>
      <c r="H72"/>
      <c r="I72" s="509"/>
      <c r="J72" s="509"/>
      <c r="K72" s="509"/>
      <c r="L72" s="509"/>
      <c r="M72" s="509"/>
      <c r="N72" s="345"/>
      <c r="O72" s="347"/>
      <c r="P72" s="347"/>
      <c r="Q72" s="347"/>
    </row>
    <row r="73" spans="1:17" s="346" customFormat="1">
      <c r="A73" s="343">
        <v>71205</v>
      </c>
      <c r="B73" s="504" t="s">
        <v>713</v>
      </c>
      <c r="C73" s="505"/>
      <c r="D73" s="502" t="s">
        <v>841</v>
      </c>
      <c r="E73" s="503"/>
      <c r="F73"/>
      <c r="G73"/>
      <c r="H73"/>
      <c r="I73" s="509"/>
      <c r="J73" s="509"/>
      <c r="K73" s="509"/>
      <c r="L73" s="509"/>
      <c r="M73" s="509"/>
      <c r="N73" s="345"/>
      <c r="O73" s="347"/>
      <c r="P73" s="347"/>
      <c r="Q73" s="347"/>
    </row>
    <row r="74" spans="1:17" s="346" customFormat="1">
      <c r="A74" s="343">
        <v>71206</v>
      </c>
      <c r="B74" s="504" t="s">
        <v>713</v>
      </c>
      <c r="C74" s="505"/>
      <c r="D74" s="502" t="s">
        <v>842</v>
      </c>
      <c r="E74" s="503"/>
      <c r="F74"/>
      <c r="G74"/>
      <c r="H74"/>
      <c r="I74" s="509"/>
      <c r="J74" s="509"/>
      <c r="K74" s="509"/>
      <c r="L74" s="509"/>
      <c r="M74" s="509"/>
      <c r="N74" s="345"/>
      <c r="O74" s="347"/>
      <c r="P74" s="347"/>
      <c r="Q74" s="347"/>
    </row>
    <row r="75" spans="1:17" s="346" customFormat="1">
      <c r="A75" s="343">
        <v>71207</v>
      </c>
      <c r="B75" s="504" t="s">
        <v>713</v>
      </c>
      <c r="C75" s="505"/>
      <c r="D75" s="502" t="s">
        <v>843</v>
      </c>
      <c r="E75" s="503"/>
      <c r="F75"/>
      <c r="G75"/>
      <c r="H75"/>
      <c r="I75" s="509"/>
      <c r="J75" s="509"/>
      <c r="K75" s="509"/>
      <c r="L75" s="509"/>
      <c r="M75" s="509"/>
      <c r="N75" s="345"/>
      <c r="O75" s="347"/>
      <c r="P75" s="347"/>
      <c r="Q75" s="347"/>
    </row>
    <row r="76" spans="1:17" s="346" customFormat="1">
      <c r="A76" s="343">
        <v>71208</v>
      </c>
      <c r="B76" s="504" t="s">
        <v>713</v>
      </c>
      <c r="C76" s="505"/>
      <c r="D76" s="502" t="s">
        <v>844</v>
      </c>
      <c r="E76" s="503"/>
      <c r="F76"/>
      <c r="G76"/>
      <c r="H76"/>
      <c r="I76" s="509"/>
      <c r="J76" s="509"/>
      <c r="K76" s="509"/>
      <c r="L76" s="509"/>
      <c r="M76" s="509"/>
      <c r="N76" s="345"/>
      <c r="O76" s="347"/>
      <c r="P76" s="347"/>
      <c r="Q76" s="347"/>
    </row>
    <row r="77" spans="1:17" s="346" customFormat="1">
      <c r="A77" s="343">
        <v>71210</v>
      </c>
      <c r="B77" s="504" t="s">
        <v>713</v>
      </c>
      <c r="C77" s="505"/>
      <c r="D77" s="502" t="s">
        <v>717</v>
      </c>
      <c r="E77" s="503"/>
      <c r="F77"/>
      <c r="G77"/>
      <c r="H77"/>
      <c r="I77" s="509"/>
      <c r="J77" s="509"/>
      <c r="K77" s="509"/>
      <c r="L77" s="509"/>
      <c r="M77" s="509"/>
      <c r="N77" s="345"/>
      <c r="O77" s="347"/>
      <c r="P77" s="347"/>
      <c r="Q77" s="347"/>
    </row>
    <row r="78" spans="1:17" s="346" customFormat="1">
      <c r="A78" s="343">
        <v>71211</v>
      </c>
      <c r="B78" s="504" t="s">
        <v>713</v>
      </c>
      <c r="C78" s="505"/>
      <c r="D78" s="502" t="s">
        <v>845</v>
      </c>
      <c r="E78" s="503"/>
      <c r="F78"/>
      <c r="G78"/>
      <c r="H78"/>
      <c r="I78" s="459" t="s">
        <v>599</v>
      </c>
      <c r="J78" s="460"/>
      <c r="K78" s="460"/>
      <c r="L78" s="460"/>
      <c r="M78" s="461"/>
      <c r="N78" s="345"/>
      <c r="O78" s="347"/>
      <c r="P78" s="347"/>
      <c r="Q78" s="347"/>
    </row>
    <row r="79" spans="1:17" s="346" customFormat="1">
      <c r="A79" s="487">
        <v>71212</v>
      </c>
      <c r="B79" s="504" t="s">
        <v>713</v>
      </c>
      <c r="C79" s="505"/>
      <c r="D79" s="502" t="s">
        <v>1187</v>
      </c>
      <c r="E79" s="503"/>
      <c r="F79"/>
      <c r="G79"/>
      <c r="H79"/>
      <c r="I79" s="343">
        <v>72101</v>
      </c>
      <c r="J79" s="504" t="s">
        <v>723</v>
      </c>
      <c r="K79" s="505"/>
      <c r="L79" s="502" t="s">
        <v>874</v>
      </c>
      <c r="M79" s="503"/>
      <c r="N79" s="345"/>
      <c r="O79" s="347"/>
      <c r="P79" s="347"/>
      <c r="Q79" s="347"/>
    </row>
    <row r="80" spans="1:17" s="346" customFormat="1">
      <c r="A80" s="343">
        <v>71301</v>
      </c>
      <c r="B80" s="504" t="s">
        <v>713</v>
      </c>
      <c r="C80" s="505"/>
      <c r="D80" s="502" t="s">
        <v>1049</v>
      </c>
      <c r="E80" s="503"/>
      <c r="F80"/>
      <c r="G80"/>
      <c r="H80"/>
      <c r="I80" s="343">
        <v>72104</v>
      </c>
      <c r="J80" s="504" t="s">
        <v>723</v>
      </c>
      <c r="K80" s="505"/>
      <c r="L80" s="502" t="s">
        <v>875</v>
      </c>
      <c r="M80" s="503"/>
      <c r="N80" s="345"/>
      <c r="O80" s="347"/>
      <c r="P80" s="347"/>
      <c r="Q80" s="347"/>
    </row>
    <row r="81" spans="1:17" s="346" customFormat="1">
      <c r="A81" s="343">
        <v>71302</v>
      </c>
      <c r="B81" s="504" t="s">
        <v>713</v>
      </c>
      <c r="C81" s="505"/>
      <c r="D81" s="502" t="s">
        <v>846</v>
      </c>
      <c r="E81" s="503"/>
      <c r="F81"/>
      <c r="G81"/>
      <c r="H81"/>
      <c r="I81" s="343">
        <v>72105</v>
      </c>
      <c r="J81" s="504" t="s">
        <v>730</v>
      </c>
      <c r="K81" s="505"/>
      <c r="L81" s="502" t="s">
        <v>1189</v>
      </c>
      <c r="M81" s="503"/>
      <c r="N81" s="345"/>
      <c r="O81" s="347"/>
      <c r="P81" s="347"/>
      <c r="Q81" s="347"/>
    </row>
    <row r="82" spans="1:17" s="346" customFormat="1">
      <c r="A82" s="343">
        <v>71303</v>
      </c>
      <c r="B82" s="504" t="s">
        <v>713</v>
      </c>
      <c r="C82" s="505"/>
      <c r="D82" s="502" t="s">
        <v>847</v>
      </c>
      <c r="E82" s="503"/>
      <c r="F82"/>
      <c r="G82"/>
      <c r="H82"/>
      <c r="I82" s="343">
        <v>72201</v>
      </c>
      <c r="J82" s="504" t="s">
        <v>730</v>
      </c>
      <c r="K82" s="505"/>
      <c r="L82" s="502" t="s">
        <v>1190</v>
      </c>
      <c r="M82" s="503"/>
      <c r="N82" s="345"/>
      <c r="O82" s="347"/>
      <c r="P82" s="347"/>
      <c r="Q82" s="347"/>
    </row>
    <row r="83" spans="1:17" s="346" customFormat="1">
      <c r="A83" s="343">
        <v>71304</v>
      </c>
      <c r="B83" s="504" t="s">
        <v>713</v>
      </c>
      <c r="C83" s="505"/>
      <c r="D83" s="502" t="s">
        <v>848</v>
      </c>
      <c r="E83" s="503"/>
      <c r="F83"/>
      <c r="G83"/>
      <c r="H83"/>
      <c r="I83" s="462">
        <v>72202</v>
      </c>
      <c r="J83" s="504" t="s">
        <v>723</v>
      </c>
      <c r="K83" s="505"/>
      <c r="L83" s="502" t="s">
        <v>1125</v>
      </c>
      <c r="M83" s="503"/>
      <c r="N83" s="345"/>
      <c r="O83" s="347"/>
      <c r="P83" s="347"/>
      <c r="Q83" s="347"/>
    </row>
    <row r="84" spans="1:17" s="346" customFormat="1">
      <c r="A84" s="343">
        <v>71305</v>
      </c>
      <c r="B84" s="504" t="s">
        <v>713</v>
      </c>
      <c r="C84" s="505"/>
      <c r="D84" s="502" t="s">
        <v>1050</v>
      </c>
      <c r="E84" s="503"/>
      <c r="F84"/>
      <c r="G84"/>
      <c r="H84"/>
      <c r="I84" s="343">
        <v>72203</v>
      </c>
      <c r="J84" s="504" t="s">
        <v>723</v>
      </c>
      <c r="K84" s="505"/>
      <c r="L84" s="502" t="s">
        <v>1191</v>
      </c>
      <c r="M84" s="503"/>
      <c r="N84" s="345"/>
      <c r="O84" s="347"/>
      <c r="P84" s="347"/>
      <c r="Q84" s="347"/>
    </row>
    <row r="85" spans="1:17" s="346" customFormat="1">
      <c r="A85" s="343">
        <v>71306</v>
      </c>
      <c r="B85" s="504" t="s">
        <v>713</v>
      </c>
      <c r="C85" s="505"/>
      <c r="D85" s="502" t="s">
        <v>849</v>
      </c>
      <c r="E85" s="503"/>
      <c r="F85"/>
      <c r="G85"/>
      <c r="H85"/>
      <c r="I85" s="343">
        <v>72204</v>
      </c>
      <c r="J85" s="504" t="s">
        <v>723</v>
      </c>
      <c r="K85" s="505"/>
      <c r="L85" s="502" t="s">
        <v>1192</v>
      </c>
      <c r="M85" s="503"/>
      <c r="N85" s="345"/>
      <c r="O85" s="347"/>
      <c r="P85" s="347"/>
      <c r="Q85" s="347"/>
    </row>
    <row r="86" spans="1:17" s="346" customFormat="1">
      <c r="A86" s="343">
        <v>71307</v>
      </c>
      <c r="B86" s="504" t="s">
        <v>713</v>
      </c>
      <c r="C86" s="505"/>
      <c r="D86" s="502" t="s">
        <v>850</v>
      </c>
      <c r="E86" s="503"/>
      <c r="F86"/>
      <c r="G86"/>
      <c r="H86"/>
      <c r="I86" s="343">
        <v>72301</v>
      </c>
      <c r="J86" s="504" t="s">
        <v>723</v>
      </c>
      <c r="K86" s="505"/>
      <c r="L86" s="502" t="s">
        <v>877</v>
      </c>
      <c r="M86" s="503"/>
      <c r="N86" s="345"/>
      <c r="O86" s="347"/>
      <c r="P86" s="347"/>
      <c r="Q86" s="347"/>
    </row>
    <row r="87" spans="1:17" s="346" customFormat="1">
      <c r="A87" s="343">
        <v>71308</v>
      </c>
      <c r="B87" s="504" t="s">
        <v>713</v>
      </c>
      <c r="C87" s="505"/>
      <c r="D87" s="502" t="s">
        <v>851</v>
      </c>
      <c r="E87" s="503"/>
      <c r="F87"/>
      <c r="G87"/>
      <c r="H87"/>
      <c r="I87" s="343">
        <v>72302</v>
      </c>
      <c r="J87" s="504" t="s">
        <v>723</v>
      </c>
      <c r="K87" s="505"/>
      <c r="L87" s="502" t="s">
        <v>1052</v>
      </c>
      <c r="M87" s="503"/>
      <c r="N87" s="345"/>
      <c r="O87" s="347"/>
      <c r="P87" s="347"/>
      <c r="Q87" s="347"/>
    </row>
    <row r="88" spans="1:17" s="346" customFormat="1">
      <c r="A88" s="462">
        <v>71309</v>
      </c>
      <c r="B88" s="504" t="s">
        <v>713</v>
      </c>
      <c r="C88" s="505"/>
      <c r="D88" s="502" t="s">
        <v>1188</v>
      </c>
      <c r="E88" s="503"/>
      <c r="F88"/>
      <c r="G88"/>
      <c r="H88"/>
      <c r="I88" s="462">
        <v>72303</v>
      </c>
      <c r="J88" s="504" t="s">
        <v>723</v>
      </c>
      <c r="K88" s="505"/>
      <c r="L88" s="502" t="s">
        <v>1126</v>
      </c>
      <c r="M88" s="503"/>
      <c r="N88" s="345"/>
      <c r="O88" s="347"/>
      <c r="P88" s="347"/>
      <c r="Q88" s="347"/>
    </row>
    <row r="89" spans="1:17" s="346" customFormat="1">
      <c r="A89" s="343">
        <v>71401</v>
      </c>
      <c r="B89" s="504" t="s">
        <v>713</v>
      </c>
      <c r="C89" s="505"/>
      <c r="D89" s="502" t="s">
        <v>852</v>
      </c>
      <c r="E89" s="503"/>
      <c r="F89"/>
      <c r="G89"/>
      <c r="H89"/>
      <c r="I89" s="462">
        <v>72304</v>
      </c>
      <c r="J89" s="504" t="s">
        <v>723</v>
      </c>
      <c r="K89" s="505"/>
      <c r="L89" s="502" t="s">
        <v>1193</v>
      </c>
      <c r="M89" s="503"/>
      <c r="N89" s="345"/>
      <c r="O89" s="347"/>
      <c r="P89" s="347"/>
      <c r="Q89" s="347"/>
    </row>
    <row r="90" spans="1:17" s="346" customFormat="1">
      <c r="A90" s="343">
        <v>71402</v>
      </c>
      <c r="B90" s="504" t="s">
        <v>713</v>
      </c>
      <c r="C90" s="505"/>
      <c r="D90" s="502" t="s">
        <v>853</v>
      </c>
      <c r="E90" s="503"/>
      <c r="F90"/>
      <c r="G90"/>
      <c r="H90"/>
      <c r="I90" s="343">
        <v>72401</v>
      </c>
      <c r="J90" s="504" t="s">
        <v>723</v>
      </c>
      <c r="K90" s="505"/>
      <c r="L90" s="502" t="s">
        <v>1053</v>
      </c>
      <c r="M90" s="503"/>
      <c r="N90" s="345"/>
      <c r="O90" s="347"/>
      <c r="P90" s="347"/>
      <c r="Q90" s="347"/>
    </row>
    <row r="91" spans="1:17" s="346" customFormat="1">
      <c r="A91" s="343">
        <v>71403</v>
      </c>
      <c r="B91" s="504" t="s">
        <v>713</v>
      </c>
      <c r="C91" s="505"/>
      <c r="D91" s="502" t="s">
        <v>854</v>
      </c>
      <c r="E91" s="503"/>
      <c r="F91"/>
      <c r="G91"/>
      <c r="H91"/>
      <c r="I91" s="343">
        <v>72501</v>
      </c>
      <c r="J91" s="504" t="s">
        <v>723</v>
      </c>
      <c r="K91" s="505"/>
      <c r="L91" s="502" t="s">
        <v>878</v>
      </c>
      <c r="M91" s="503"/>
      <c r="N91" s="345"/>
      <c r="O91" s="347"/>
      <c r="P91" s="347"/>
      <c r="Q91" s="347"/>
    </row>
    <row r="92" spans="1:17" s="346" customFormat="1">
      <c r="A92" s="343">
        <v>71404</v>
      </c>
      <c r="B92" s="504" t="s">
        <v>713</v>
      </c>
      <c r="C92" s="505"/>
      <c r="D92" s="502" t="s">
        <v>855</v>
      </c>
      <c r="E92" s="503"/>
      <c r="F92"/>
      <c r="G92"/>
      <c r="H92"/>
      <c r="I92" s="343">
        <v>72502</v>
      </c>
      <c r="J92" s="504" t="s">
        <v>723</v>
      </c>
      <c r="K92" s="505"/>
      <c r="L92" s="502" t="s">
        <v>879</v>
      </c>
      <c r="M92" s="503"/>
      <c r="N92" s="345"/>
      <c r="O92" s="347"/>
      <c r="P92" s="347"/>
      <c r="Q92" s="347"/>
    </row>
    <row r="93" spans="1:17" s="346" customFormat="1">
      <c r="A93" s="343">
        <v>71405</v>
      </c>
      <c r="B93" s="504" t="s">
        <v>713</v>
      </c>
      <c r="C93" s="505"/>
      <c r="D93" s="502" t="s">
        <v>856</v>
      </c>
      <c r="E93" s="503"/>
      <c r="F93"/>
      <c r="G93"/>
      <c r="H93"/>
      <c r="I93" s="343">
        <v>72503</v>
      </c>
      <c r="J93" s="504" t="s">
        <v>723</v>
      </c>
      <c r="K93" s="505"/>
      <c r="L93" s="502" t="s">
        <v>725</v>
      </c>
      <c r="M93" s="503"/>
      <c r="N93" s="345"/>
      <c r="O93" s="347"/>
      <c r="P93" s="347"/>
      <c r="Q93" s="347"/>
    </row>
    <row r="94" spans="1:17" s="346" customFormat="1">
      <c r="A94" s="343">
        <v>71406</v>
      </c>
      <c r="B94" s="504" t="s">
        <v>713</v>
      </c>
      <c r="C94" s="505"/>
      <c r="D94" s="502" t="s">
        <v>857</v>
      </c>
      <c r="E94" s="503"/>
      <c r="F94"/>
      <c r="G94"/>
      <c r="H94"/>
      <c r="I94" s="343">
        <v>72504</v>
      </c>
      <c r="J94" s="504" t="s">
        <v>723</v>
      </c>
      <c r="K94" s="505"/>
      <c r="L94" s="502" t="s">
        <v>726</v>
      </c>
      <c r="M94" s="503"/>
      <c r="N94" s="345"/>
      <c r="O94" s="347"/>
      <c r="P94" s="347"/>
      <c r="Q94" s="347"/>
    </row>
    <row r="95" spans="1:17" s="346" customFormat="1">
      <c r="A95" s="343">
        <v>71407</v>
      </c>
      <c r="B95" s="504" t="s">
        <v>713</v>
      </c>
      <c r="C95" s="505"/>
      <c r="D95" s="502" t="s">
        <v>858</v>
      </c>
      <c r="E95" s="503"/>
      <c r="F95"/>
      <c r="G95"/>
      <c r="H95"/>
      <c r="I95" s="343">
        <v>72505</v>
      </c>
      <c r="J95" s="504" t="s">
        <v>723</v>
      </c>
      <c r="K95" s="505"/>
      <c r="L95" s="502" t="s">
        <v>727</v>
      </c>
      <c r="M95" s="503"/>
      <c r="N95" s="345"/>
      <c r="O95" s="347"/>
      <c r="P95" s="347"/>
      <c r="Q95" s="347"/>
    </row>
    <row r="96" spans="1:17" s="346" customFormat="1">
      <c r="A96" s="343">
        <v>71408</v>
      </c>
      <c r="B96" s="504" t="s">
        <v>713</v>
      </c>
      <c r="C96" s="505"/>
      <c r="D96" s="502" t="s">
        <v>859</v>
      </c>
      <c r="E96" s="503"/>
      <c r="F96"/>
      <c r="G96"/>
      <c r="H96"/>
      <c r="I96" s="343">
        <v>72506</v>
      </c>
      <c r="J96" s="504" t="s">
        <v>723</v>
      </c>
      <c r="K96" s="505"/>
      <c r="L96" s="502" t="s">
        <v>728</v>
      </c>
      <c r="M96" s="503"/>
      <c r="N96" s="345"/>
      <c r="O96" s="347"/>
      <c r="P96" s="347"/>
      <c r="Q96" s="347"/>
    </row>
    <row r="97" spans="1:17" s="346" customFormat="1">
      <c r="A97" s="343">
        <v>71409</v>
      </c>
      <c r="B97" s="504" t="s">
        <v>713</v>
      </c>
      <c r="C97" s="505"/>
      <c r="D97" s="502" t="s">
        <v>860</v>
      </c>
      <c r="E97" s="503"/>
      <c r="F97"/>
      <c r="G97"/>
      <c r="H97"/>
      <c r="I97" s="343">
        <v>72507</v>
      </c>
      <c r="J97" s="504" t="s">
        <v>723</v>
      </c>
      <c r="K97" s="505"/>
      <c r="L97" s="502" t="s">
        <v>729</v>
      </c>
      <c r="M97" s="503"/>
      <c r="N97" s="345"/>
      <c r="O97" s="347"/>
      <c r="P97" s="347"/>
      <c r="Q97" s="347"/>
    </row>
    <row r="98" spans="1:17" s="346" customFormat="1">
      <c r="A98" s="343">
        <v>71410</v>
      </c>
      <c r="B98" s="504" t="s">
        <v>713</v>
      </c>
      <c r="C98" s="505"/>
      <c r="D98" s="502" t="s">
        <v>861</v>
      </c>
      <c r="E98" s="503"/>
      <c r="F98"/>
      <c r="G98"/>
      <c r="H98"/>
      <c r="I98" s="462">
        <v>72508</v>
      </c>
      <c r="J98" s="504" t="s">
        <v>723</v>
      </c>
      <c r="K98" s="505"/>
      <c r="L98" s="502" t="s">
        <v>1127</v>
      </c>
      <c r="M98" s="503"/>
      <c r="N98" s="345"/>
      <c r="O98" s="347"/>
      <c r="P98" s="347"/>
      <c r="Q98" s="347"/>
    </row>
    <row r="99" spans="1:17" s="346" customFormat="1">
      <c r="A99" s="343">
        <v>71501</v>
      </c>
      <c r="B99" s="504" t="s">
        <v>713</v>
      </c>
      <c r="C99" s="505"/>
      <c r="D99" s="502" t="s">
        <v>862</v>
      </c>
      <c r="E99" s="503"/>
      <c r="F99"/>
      <c r="G99"/>
      <c r="H99"/>
      <c r="I99" s="343">
        <v>72605</v>
      </c>
      <c r="J99" s="504" t="s">
        <v>723</v>
      </c>
      <c r="K99" s="505"/>
      <c r="L99" s="502" t="s">
        <v>1054</v>
      </c>
      <c r="M99" s="503"/>
      <c r="N99" s="345"/>
      <c r="O99" s="347"/>
      <c r="P99" s="347"/>
      <c r="Q99" s="347"/>
    </row>
    <row r="100" spans="1:17" s="346" customFormat="1">
      <c r="A100" s="343">
        <v>71502</v>
      </c>
      <c r="B100" s="504" t="s">
        <v>713</v>
      </c>
      <c r="C100" s="505"/>
      <c r="D100" s="502" t="s">
        <v>1051</v>
      </c>
      <c r="E100" s="503"/>
      <c r="F100"/>
      <c r="G100"/>
      <c r="H100"/>
      <c r="I100" s="343">
        <v>73101</v>
      </c>
      <c r="J100" s="504" t="s">
        <v>730</v>
      </c>
      <c r="K100" s="505"/>
      <c r="L100" s="502" t="s">
        <v>731</v>
      </c>
      <c r="M100" s="503"/>
      <c r="N100" s="345"/>
      <c r="O100" s="347"/>
      <c r="P100" s="347"/>
      <c r="Q100" s="347"/>
    </row>
    <row r="101" spans="1:17" s="346" customFormat="1">
      <c r="A101" s="343">
        <v>71503</v>
      </c>
      <c r="B101" s="504" t="s">
        <v>713</v>
      </c>
      <c r="C101" s="505"/>
      <c r="D101" s="502" t="s">
        <v>863</v>
      </c>
      <c r="E101" s="503"/>
      <c r="F101"/>
      <c r="G101"/>
      <c r="H101"/>
      <c r="I101" s="343">
        <v>73102</v>
      </c>
      <c r="J101" s="504" t="s">
        <v>730</v>
      </c>
      <c r="K101" s="505"/>
      <c r="L101" s="502" t="s">
        <v>880</v>
      </c>
      <c r="M101" s="503"/>
      <c r="N101" s="345"/>
      <c r="O101" s="347"/>
      <c r="P101" s="347"/>
      <c r="Q101" s="347"/>
    </row>
    <row r="102" spans="1:17" s="346" customFormat="1">
      <c r="A102" s="343">
        <v>71504</v>
      </c>
      <c r="B102" s="504" t="s">
        <v>713</v>
      </c>
      <c r="C102" s="505"/>
      <c r="D102" s="502" t="s">
        <v>864</v>
      </c>
      <c r="E102" s="503"/>
      <c r="F102"/>
      <c r="G102"/>
      <c r="H102"/>
      <c r="I102" s="343">
        <v>73103</v>
      </c>
      <c r="J102" s="504" t="s">
        <v>730</v>
      </c>
      <c r="K102" s="505"/>
      <c r="L102" s="502" t="s">
        <v>881</v>
      </c>
      <c r="M102" s="503"/>
      <c r="N102" s="345"/>
      <c r="O102" s="347"/>
      <c r="P102" s="347"/>
      <c r="Q102" s="347"/>
    </row>
    <row r="103" spans="1:17" s="346" customFormat="1">
      <c r="A103" s="343">
        <v>71505</v>
      </c>
      <c r="B103" s="504" t="s">
        <v>713</v>
      </c>
      <c r="C103" s="505"/>
      <c r="D103" s="502" t="s">
        <v>865</v>
      </c>
      <c r="E103" s="503"/>
      <c r="F103"/>
      <c r="G103"/>
      <c r="H103"/>
      <c r="I103" s="343">
        <v>73104</v>
      </c>
      <c r="J103" s="504" t="s">
        <v>730</v>
      </c>
      <c r="K103" s="505"/>
      <c r="L103" s="502" t="s">
        <v>1194</v>
      </c>
      <c r="M103" s="503"/>
      <c r="N103" s="345"/>
      <c r="O103" s="347"/>
      <c r="P103" s="347"/>
      <c r="Q103" s="347"/>
    </row>
    <row r="104" spans="1:17" s="346" customFormat="1">
      <c r="A104" s="343">
        <v>71506</v>
      </c>
      <c r="B104" s="504" t="s">
        <v>713</v>
      </c>
      <c r="C104" s="505"/>
      <c r="D104" s="502" t="s">
        <v>866</v>
      </c>
      <c r="E104" s="503"/>
      <c r="F104"/>
      <c r="G104"/>
      <c r="H104"/>
      <c r="I104" s="343">
        <v>73105</v>
      </c>
      <c r="J104" s="504" t="s">
        <v>730</v>
      </c>
      <c r="K104" s="505"/>
      <c r="L104" s="502" t="s">
        <v>1195</v>
      </c>
      <c r="M104" s="503"/>
      <c r="N104" s="345"/>
      <c r="O104" s="347"/>
      <c r="P104" s="347"/>
      <c r="Q104" s="347"/>
    </row>
    <row r="105" spans="1:17" s="346" customFormat="1">
      <c r="A105" s="343">
        <v>71507</v>
      </c>
      <c r="B105" s="504" t="s">
        <v>713</v>
      </c>
      <c r="C105" s="505"/>
      <c r="D105" s="502" t="s">
        <v>867</v>
      </c>
      <c r="E105" s="503"/>
      <c r="F105"/>
      <c r="G105"/>
      <c r="H105"/>
      <c r="I105" s="343">
        <v>73106</v>
      </c>
      <c r="J105" s="504" t="s">
        <v>730</v>
      </c>
      <c r="K105" s="505"/>
      <c r="L105" s="502" t="s">
        <v>1196</v>
      </c>
      <c r="M105" s="503"/>
      <c r="N105" s="345"/>
      <c r="O105" s="347"/>
      <c r="P105" s="347"/>
      <c r="Q105" s="347"/>
    </row>
    <row r="106" spans="1:17" s="346" customFormat="1">
      <c r="A106" s="343">
        <v>71508</v>
      </c>
      <c r="B106" s="504" t="s">
        <v>713</v>
      </c>
      <c r="C106" s="505"/>
      <c r="D106" s="502" t="s">
        <v>868</v>
      </c>
      <c r="E106" s="503"/>
      <c r="F106"/>
      <c r="G106"/>
      <c r="H106"/>
      <c r="I106" s="343">
        <v>73107</v>
      </c>
      <c r="J106" s="504" t="s">
        <v>730</v>
      </c>
      <c r="K106" s="505"/>
      <c r="L106" s="502" t="s">
        <v>1197</v>
      </c>
      <c r="M106" s="503"/>
      <c r="N106" s="345"/>
      <c r="O106" s="347"/>
      <c r="P106" s="347"/>
      <c r="Q106" s="347"/>
    </row>
    <row r="107" spans="1:17" s="346" customFormat="1">
      <c r="A107" s="343">
        <v>71509</v>
      </c>
      <c r="B107" s="504" t="s">
        <v>713</v>
      </c>
      <c r="C107" s="505"/>
      <c r="D107" s="502" t="s">
        <v>719</v>
      </c>
      <c r="E107" s="503"/>
      <c r="F107"/>
      <c r="G107"/>
      <c r="H107"/>
      <c r="I107" s="343">
        <v>73108</v>
      </c>
      <c r="J107" s="504" t="s">
        <v>730</v>
      </c>
      <c r="K107" s="505"/>
      <c r="L107" s="502" t="s">
        <v>1198</v>
      </c>
      <c r="M107" s="503"/>
      <c r="N107" s="345"/>
      <c r="O107" s="347"/>
      <c r="P107" s="347"/>
      <c r="Q107" s="347"/>
    </row>
    <row r="108" spans="1:17" s="346" customFormat="1">
      <c r="A108" s="343">
        <v>71512</v>
      </c>
      <c r="B108" s="504" t="s">
        <v>713</v>
      </c>
      <c r="C108" s="505"/>
      <c r="D108" s="502" t="s">
        <v>869</v>
      </c>
      <c r="E108" s="503"/>
      <c r="F108"/>
      <c r="G108"/>
      <c r="H108"/>
      <c r="I108" s="343">
        <v>73110</v>
      </c>
      <c r="J108" s="504" t="s">
        <v>730</v>
      </c>
      <c r="K108" s="505"/>
      <c r="L108" s="502" t="s">
        <v>1199</v>
      </c>
      <c r="M108" s="503"/>
      <c r="N108" s="345"/>
      <c r="O108" s="347"/>
      <c r="P108" s="347"/>
      <c r="Q108" s="347"/>
    </row>
    <row r="109" spans="1:17" s="346" customFormat="1">
      <c r="A109" s="343">
        <v>71513</v>
      </c>
      <c r="B109" s="504" t="s">
        <v>713</v>
      </c>
      <c r="C109" s="505"/>
      <c r="D109" s="502" t="s">
        <v>870</v>
      </c>
      <c r="E109" s="503"/>
      <c r="F109"/>
      <c r="G109"/>
      <c r="H109"/>
      <c r="I109" s="343">
        <v>73111</v>
      </c>
      <c r="J109" s="504" t="s">
        <v>730</v>
      </c>
      <c r="K109" s="505"/>
      <c r="L109" s="502" t="s">
        <v>1200</v>
      </c>
      <c r="M109" s="503"/>
      <c r="N109" s="345"/>
      <c r="O109" s="347"/>
      <c r="P109" s="347"/>
      <c r="Q109" s="347"/>
    </row>
    <row r="110" spans="1:17" s="346" customFormat="1">
      <c r="A110" s="343">
        <v>71514</v>
      </c>
      <c r="B110" s="504" t="s">
        <v>713</v>
      </c>
      <c r="C110" s="505"/>
      <c r="D110" s="502" t="s">
        <v>871</v>
      </c>
      <c r="E110" s="503"/>
      <c r="F110"/>
      <c r="G110"/>
      <c r="H110"/>
      <c r="I110" s="343">
        <v>73201</v>
      </c>
      <c r="J110" s="504" t="s">
        <v>730</v>
      </c>
      <c r="K110" s="505"/>
      <c r="L110" s="502" t="s">
        <v>882</v>
      </c>
      <c r="M110" s="503"/>
      <c r="N110" s="345"/>
      <c r="O110" s="347"/>
      <c r="P110" s="347"/>
      <c r="Q110" s="347"/>
    </row>
    <row r="111" spans="1:17" s="346" customFormat="1">
      <c r="A111" s="343">
        <v>71515</v>
      </c>
      <c r="B111" s="504" t="s">
        <v>713</v>
      </c>
      <c r="C111" s="505"/>
      <c r="D111" s="502" t="s">
        <v>872</v>
      </c>
      <c r="E111" s="503"/>
      <c r="F111"/>
      <c r="G111"/>
      <c r="H111"/>
      <c r="I111" s="343">
        <v>73202</v>
      </c>
      <c r="J111" s="504" t="s">
        <v>730</v>
      </c>
      <c r="K111" s="505"/>
      <c r="L111" s="502" t="s">
        <v>883</v>
      </c>
      <c r="M111" s="503"/>
      <c r="N111" s="345"/>
      <c r="O111" s="347"/>
      <c r="P111" s="347"/>
      <c r="Q111" s="347"/>
    </row>
    <row r="112" spans="1:17" s="346" customFormat="1">
      <c r="A112" s="343">
        <v>71614</v>
      </c>
      <c r="B112" s="504" t="s">
        <v>713</v>
      </c>
      <c r="C112" s="505"/>
      <c r="D112" s="502" t="s">
        <v>873</v>
      </c>
      <c r="E112" s="503"/>
      <c r="F112"/>
      <c r="G112"/>
      <c r="H112"/>
      <c r="I112" s="343">
        <v>73203</v>
      </c>
      <c r="J112" s="504" t="s">
        <v>730</v>
      </c>
      <c r="K112" s="505"/>
      <c r="L112" s="502" t="s">
        <v>732</v>
      </c>
      <c r="M112" s="503"/>
      <c r="N112" s="345"/>
      <c r="O112" s="347"/>
      <c r="P112" s="347"/>
      <c r="Q112" s="347"/>
    </row>
    <row r="113" spans="1:17" s="346" customFormat="1">
      <c r="A113" s="343">
        <v>71615</v>
      </c>
      <c r="B113" s="504" t="s">
        <v>713</v>
      </c>
      <c r="C113" s="505"/>
      <c r="D113" s="502" t="s">
        <v>721</v>
      </c>
      <c r="E113" s="503"/>
      <c r="F113"/>
      <c r="G113"/>
      <c r="H113"/>
      <c r="I113" s="343">
        <v>73204</v>
      </c>
      <c r="J113" s="504" t="s">
        <v>730</v>
      </c>
      <c r="K113" s="505"/>
      <c r="L113" s="502" t="s">
        <v>733</v>
      </c>
      <c r="M113" s="503"/>
      <c r="N113" s="345"/>
      <c r="O113" s="347"/>
      <c r="P113" s="347"/>
      <c r="Q113" s="347"/>
    </row>
    <row r="114" spans="1:17" s="346" customFormat="1">
      <c r="A114" s="343">
        <v>71616</v>
      </c>
      <c r="B114" s="504" t="s">
        <v>713</v>
      </c>
      <c r="C114" s="505"/>
      <c r="D114" s="502" t="s">
        <v>722</v>
      </c>
      <c r="E114" s="503"/>
      <c r="F114"/>
      <c r="G114"/>
      <c r="H114"/>
      <c r="I114" s="343">
        <v>73205</v>
      </c>
      <c r="J114" s="504" t="s">
        <v>730</v>
      </c>
      <c r="K114" s="505"/>
      <c r="L114" s="502" t="s">
        <v>884</v>
      </c>
      <c r="M114" s="503"/>
      <c r="N114" s="345"/>
      <c r="O114" s="347"/>
      <c r="P114" s="347"/>
      <c r="Q114" s="347"/>
    </row>
    <row r="115" spans="1:17" s="346" customFormat="1">
      <c r="A115"/>
      <c r="B115"/>
      <c r="C115"/>
      <c r="D115"/>
      <c r="E115"/>
      <c r="F115"/>
      <c r="G115"/>
      <c r="H115"/>
      <c r="I115" s="343">
        <v>73206</v>
      </c>
      <c r="J115" s="504" t="s">
        <v>730</v>
      </c>
      <c r="K115" s="505"/>
      <c r="L115" s="502" t="s">
        <v>885</v>
      </c>
      <c r="M115" s="503"/>
      <c r="N115" s="345"/>
      <c r="O115" s="347"/>
      <c r="P115" s="347"/>
      <c r="Q115" s="347"/>
    </row>
    <row r="116" spans="1:17" s="346" customFormat="1">
      <c r="A116"/>
      <c r="B116"/>
      <c r="C116"/>
      <c r="D116"/>
      <c r="E116"/>
      <c r="F116"/>
      <c r="G116"/>
      <c r="H116"/>
      <c r="I116" s="343">
        <v>73207</v>
      </c>
      <c r="J116" s="504" t="s">
        <v>730</v>
      </c>
      <c r="K116" s="505"/>
      <c r="L116" s="502" t="s">
        <v>886</v>
      </c>
      <c r="M116" s="503"/>
      <c r="N116" s="345"/>
      <c r="O116" s="347"/>
      <c r="P116" s="347"/>
      <c r="Q116" s="347"/>
    </row>
    <row r="117" spans="1:17" s="346" customFormat="1">
      <c r="A117"/>
      <c r="B117"/>
      <c r="C117"/>
      <c r="D117"/>
      <c r="E117"/>
      <c r="F117"/>
      <c r="G117"/>
      <c r="H117"/>
      <c r="I117" s="343">
        <v>73208</v>
      </c>
      <c r="J117" s="504" t="s">
        <v>730</v>
      </c>
      <c r="K117" s="505"/>
      <c r="L117" s="502" t="s">
        <v>887</v>
      </c>
      <c r="M117" s="503"/>
      <c r="N117" s="345"/>
      <c r="O117" s="347"/>
      <c r="P117" s="347"/>
      <c r="Q117" s="347"/>
    </row>
    <row r="118" spans="1:17" s="346" customFormat="1">
      <c r="A118"/>
      <c r="B118"/>
      <c r="C118"/>
      <c r="D118"/>
      <c r="E118"/>
      <c r="F118"/>
      <c r="G118"/>
      <c r="H118"/>
      <c r="I118" s="343">
        <v>73209</v>
      </c>
      <c r="J118" s="504" t="s">
        <v>730</v>
      </c>
      <c r="K118" s="505"/>
      <c r="L118" s="502" t="s">
        <v>888</v>
      </c>
      <c r="M118" s="503"/>
      <c r="N118" s="345"/>
      <c r="O118" s="347"/>
      <c r="P118" s="347"/>
      <c r="Q118" s="347"/>
    </row>
    <row r="119" spans="1:17" s="346" customFormat="1">
      <c r="A119"/>
      <c r="B119"/>
      <c r="C119"/>
      <c r="D119"/>
      <c r="E119"/>
      <c r="F119"/>
      <c r="G119"/>
      <c r="H119"/>
      <c r="I119" s="343">
        <v>73210</v>
      </c>
      <c r="J119" s="504" t="s">
        <v>730</v>
      </c>
      <c r="K119" s="505"/>
      <c r="L119" s="502" t="s">
        <v>1055</v>
      </c>
      <c r="M119" s="503"/>
      <c r="N119" s="345"/>
      <c r="O119" s="347"/>
      <c r="P119" s="347"/>
      <c r="Q119" s="347"/>
    </row>
    <row r="120" spans="1:17" s="346" customFormat="1">
      <c r="A120"/>
      <c r="B120"/>
      <c r="C120"/>
      <c r="D120"/>
      <c r="E120"/>
      <c r="F120"/>
      <c r="G120"/>
      <c r="H120"/>
      <c r="I120" s="343">
        <v>73211</v>
      </c>
      <c r="J120" s="504" t="s">
        <v>730</v>
      </c>
      <c r="K120" s="505"/>
      <c r="L120" s="502" t="s">
        <v>1056</v>
      </c>
      <c r="M120" s="503"/>
      <c r="N120" s="345"/>
      <c r="O120" s="347"/>
      <c r="P120" s="347"/>
      <c r="Q120" s="347"/>
    </row>
    <row r="121" spans="1:17" s="346" customFormat="1">
      <c r="A121"/>
      <c r="B121"/>
      <c r="C121"/>
      <c r="D121"/>
      <c r="E121"/>
      <c r="F121"/>
      <c r="G121"/>
      <c r="H121"/>
      <c r="I121" s="343">
        <v>73214</v>
      </c>
      <c r="J121" s="504" t="s">
        <v>730</v>
      </c>
      <c r="K121" s="505"/>
      <c r="L121" s="502" t="s">
        <v>889</v>
      </c>
      <c r="M121" s="503"/>
      <c r="N121" s="345"/>
      <c r="O121" s="347"/>
      <c r="P121" s="347"/>
      <c r="Q121" s="347"/>
    </row>
    <row r="122" spans="1:17" s="346" customFormat="1">
      <c r="A122"/>
      <c r="B122"/>
      <c r="C122"/>
      <c r="D122"/>
      <c r="E122"/>
      <c r="F122"/>
      <c r="G122"/>
      <c r="H122"/>
      <c r="I122" s="343">
        <v>73215</v>
      </c>
      <c r="J122" s="504" t="s">
        <v>730</v>
      </c>
      <c r="K122" s="505"/>
      <c r="L122" s="502" t="s">
        <v>1201</v>
      </c>
      <c r="M122" s="503"/>
      <c r="N122" s="345"/>
      <c r="O122" s="347"/>
      <c r="P122" s="347"/>
      <c r="Q122" s="347"/>
    </row>
    <row r="123" spans="1:17" s="346" customFormat="1">
      <c r="A123"/>
      <c r="B123"/>
      <c r="C123"/>
      <c r="D123"/>
      <c r="E123"/>
      <c r="F123"/>
      <c r="G123"/>
      <c r="H123"/>
      <c r="I123" s="343">
        <v>73216</v>
      </c>
      <c r="J123" s="504" t="s">
        <v>730</v>
      </c>
      <c r="K123" s="505"/>
      <c r="L123" s="502" t="s">
        <v>1202</v>
      </c>
      <c r="M123" s="503"/>
      <c r="N123" s="345"/>
      <c r="O123" s="347"/>
      <c r="P123" s="347"/>
      <c r="Q123" s="347"/>
    </row>
    <row r="124" spans="1:17" s="346" customFormat="1" ht="13.5" customHeight="1">
      <c r="A124"/>
      <c r="B124"/>
      <c r="C124"/>
      <c r="D124"/>
      <c r="E124"/>
      <c r="F124"/>
      <c r="G124"/>
      <c r="H124"/>
      <c r="I124" s="343">
        <v>73217</v>
      </c>
      <c r="J124" s="504" t="s">
        <v>730</v>
      </c>
      <c r="K124" s="505"/>
      <c r="L124" s="502" t="s">
        <v>1203</v>
      </c>
      <c r="M124" s="503"/>
      <c r="N124" s="348"/>
      <c r="O124" s="348"/>
      <c r="P124" s="348"/>
      <c r="Q124" s="348"/>
    </row>
    <row r="125" spans="1:17" s="346" customFormat="1" ht="13.5" customHeight="1">
      <c r="A125"/>
      <c r="B125"/>
      <c r="C125"/>
      <c r="D125"/>
      <c r="E125"/>
      <c r="F125"/>
      <c r="G125"/>
      <c r="H125"/>
      <c r="I125" s="343">
        <v>73301</v>
      </c>
      <c r="J125" s="504" t="s">
        <v>730</v>
      </c>
      <c r="K125" s="505"/>
      <c r="L125" s="502" t="s">
        <v>890</v>
      </c>
      <c r="M125" s="503"/>
      <c r="N125" s="348"/>
      <c r="O125" s="348"/>
      <c r="P125" s="348"/>
      <c r="Q125" s="348"/>
    </row>
    <row r="126" spans="1:17" s="346" customFormat="1" ht="13.5" customHeight="1">
      <c r="A126"/>
      <c r="B126"/>
      <c r="C126"/>
      <c r="D126"/>
      <c r="E126"/>
      <c r="F126"/>
      <c r="G126"/>
      <c r="H126"/>
      <c r="I126" s="343">
        <v>73302</v>
      </c>
      <c r="J126" s="504" t="s">
        <v>730</v>
      </c>
      <c r="K126" s="505"/>
      <c r="L126" s="502" t="s">
        <v>891</v>
      </c>
      <c r="M126" s="503"/>
      <c r="N126" s="348"/>
      <c r="O126" s="348"/>
      <c r="P126" s="348"/>
      <c r="Q126" s="348"/>
    </row>
    <row r="127" spans="1:17" s="346" customFormat="1" ht="13.5" customHeight="1">
      <c r="A127"/>
      <c r="B127"/>
      <c r="C127"/>
      <c r="D127"/>
      <c r="E127"/>
      <c r="F127"/>
      <c r="G127"/>
      <c r="H127"/>
      <c r="I127" s="343">
        <v>73303</v>
      </c>
      <c r="J127" s="504" t="s">
        <v>730</v>
      </c>
      <c r="K127" s="505"/>
      <c r="L127" s="502" t="s">
        <v>734</v>
      </c>
      <c r="M127" s="503"/>
      <c r="N127" s="348"/>
      <c r="O127" s="348"/>
      <c r="P127" s="348"/>
      <c r="Q127" s="348"/>
    </row>
    <row r="128" spans="1:17" s="346" customFormat="1" ht="13.5" customHeight="1">
      <c r="A128"/>
      <c r="B128"/>
      <c r="C128"/>
      <c r="D128"/>
      <c r="E128"/>
      <c r="F128"/>
      <c r="G128"/>
      <c r="H128"/>
      <c r="I128" s="343">
        <v>73304</v>
      </c>
      <c r="J128" s="504" t="s">
        <v>730</v>
      </c>
      <c r="K128" s="505"/>
      <c r="L128" s="502" t="s">
        <v>735</v>
      </c>
      <c r="M128" s="503"/>
      <c r="N128" s="348"/>
      <c r="O128" s="348"/>
      <c r="P128" s="348"/>
      <c r="Q128" s="348"/>
    </row>
    <row r="129" spans="1:38" s="346" customFormat="1" ht="13.5" customHeight="1">
      <c r="A129"/>
      <c r="B129"/>
      <c r="C129"/>
      <c r="D129"/>
      <c r="E129"/>
      <c r="F129"/>
      <c r="G129"/>
      <c r="H129"/>
      <c r="I129" s="343">
        <v>73305</v>
      </c>
      <c r="J129" s="504" t="s">
        <v>730</v>
      </c>
      <c r="K129" s="505"/>
      <c r="L129" s="502" t="s">
        <v>736</v>
      </c>
      <c r="M129" s="503"/>
      <c r="N129" s="348"/>
      <c r="O129" s="348"/>
      <c r="P129" s="348"/>
      <c r="Q129" s="348"/>
    </row>
    <row r="130" spans="1:38" s="346" customFormat="1" ht="13.5" customHeight="1">
      <c r="A130"/>
      <c r="B130"/>
      <c r="C130"/>
      <c r="D130"/>
      <c r="E130"/>
      <c r="F130"/>
      <c r="G130"/>
      <c r="H130"/>
      <c r="I130" s="343">
        <v>73306</v>
      </c>
      <c r="J130" s="504" t="s">
        <v>730</v>
      </c>
      <c r="K130" s="505"/>
      <c r="L130" s="502" t="s">
        <v>737</v>
      </c>
      <c r="M130" s="503"/>
      <c r="N130" s="348"/>
      <c r="O130" s="348"/>
      <c r="P130" s="348"/>
      <c r="Q130" s="348"/>
    </row>
    <row r="131" spans="1:38" s="346" customFormat="1" ht="13.5" customHeight="1">
      <c r="A131"/>
      <c r="B131"/>
      <c r="C131"/>
      <c r="D131"/>
      <c r="E131"/>
      <c r="F131"/>
      <c r="G131"/>
      <c r="H131"/>
      <c r="I131" s="343">
        <v>73307</v>
      </c>
      <c r="J131" s="504" t="s">
        <v>730</v>
      </c>
      <c r="K131" s="505"/>
      <c r="L131" s="502" t="s">
        <v>738</v>
      </c>
      <c r="M131" s="503"/>
      <c r="N131" s="348"/>
      <c r="O131" s="348"/>
      <c r="P131" s="348"/>
      <c r="Q131" s="348"/>
    </row>
    <row r="132" spans="1:38" s="346" customFormat="1" ht="13.5" customHeight="1">
      <c r="A132"/>
      <c r="B132"/>
      <c r="C132"/>
      <c r="D132"/>
      <c r="E132"/>
      <c r="F132"/>
      <c r="G132"/>
      <c r="H132"/>
      <c r="I132" s="343">
        <v>73309</v>
      </c>
      <c r="J132" s="504" t="s">
        <v>730</v>
      </c>
      <c r="K132" s="505"/>
      <c r="L132" s="502" t="s">
        <v>892</v>
      </c>
      <c r="M132" s="503"/>
      <c r="N132" s="348"/>
      <c r="O132" s="348"/>
      <c r="P132" s="348"/>
      <c r="Q132" s="348"/>
    </row>
    <row r="133" spans="1:38" s="346" customFormat="1" ht="13.5" customHeight="1">
      <c r="A133"/>
      <c r="B133"/>
      <c r="C133"/>
      <c r="D133"/>
      <c r="E133"/>
      <c r="F133"/>
      <c r="G133"/>
      <c r="H133"/>
      <c r="I133" s="343">
        <v>73310</v>
      </c>
      <c r="J133" s="504" t="s">
        <v>730</v>
      </c>
      <c r="K133" s="505"/>
      <c r="L133" s="502" t="s">
        <v>1204</v>
      </c>
      <c r="M133" s="503"/>
      <c r="N133" s="348"/>
      <c r="O133" s="348"/>
      <c r="P133" s="348"/>
      <c r="Q133" s="348"/>
    </row>
    <row r="134" spans="1:38" s="346" customFormat="1" ht="13.5" customHeight="1">
      <c r="A134"/>
      <c r="B134"/>
      <c r="C134"/>
      <c r="D134"/>
      <c r="E134"/>
      <c r="F134"/>
      <c r="G134"/>
      <c r="H134"/>
      <c r="I134" s="343">
        <v>73311</v>
      </c>
      <c r="J134" s="504" t="s">
        <v>730</v>
      </c>
      <c r="K134" s="505"/>
      <c r="L134" s="502" t="s">
        <v>1205</v>
      </c>
      <c r="M134" s="503"/>
      <c r="N134" s="348"/>
      <c r="O134" s="348"/>
      <c r="P134" s="348"/>
      <c r="Q134" s="348"/>
    </row>
    <row r="135" spans="1:38" s="346" customFormat="1" ht="13.5" customHeight="1">
      <c r="A135"/>
      <c r="B135"/>
      <c r="C135"/>
      <c r="D135"/>
      <c r="E135"/>
      <c r="F135"/>
      <c r="G135"/>
      <c r="H135"/>
      <c r="I135" s="343">
        <v>73402</v>
      </c>
      <c r="J135" s="504" t="s">
        <v>730</v>
      </c>
      <c r="K135" s="505"/>
      <c r="L135" s="502" t="s">
        <v>739</v>
      </c>
      <c r="M135" s="503"/>
      <c r="N135" s="348"/>
      <c r="O135" s="491"/>
      <c r="P135" s="492"/>
      <c r="Q135" s="492"/>
      <c r="R135" s="493"/>
      <c r="S135" s="493"/>
      <c r="T135" s="493"/>
      <c r="U135" s="493"/>
      <c r="V135" s="493"/>
      <c r="W135" s="493"/>
      <c r="X135" s="493"/>
      <c r="Y135" s="493"/>
      <c r="Z135" s="493"/>
      <c r="AA135" s="493"/>
      <c r="AB135" s="493"/>
      <c r="AC135" s="493"/>
      <c r="AD135" s="493"/>
      <c r="AE135" s="493"/>
      <c r="AF135" s="493"/>
      <c r="AG135" s="493"/>
      <c r="AH135" s="493"/>
      <c r="AI135" s="493"/>
      <c r="AJ135" s="493"/>
      <c r="AK135" s="493"/>
      <c r="AL135" s="494"/>
    </row>
    <row r="136" spans="1:38" s="346" customFormat="1" ht="13.5" customHeight="1">
      <c r="A136"/>
      <c r="B136"/>
      <c r="C136"/>
      <c r="D136"/>
      <c r="E136"/>
      <c r="F136"/>
      <c r="G136"/>
      <c r="H136"/>
      <c r="I136" s="343">
        <v>73403</v>
      </c>
      <c r="J136" s="504" t="s">
        <v>730</v>
      </c>
      <c r="K136" s="505"/>
      <c r="L136" s="502" t="s">
        <v>740</v>
      </c>
      <c r="M136" s="503"/>
      <c r="N136" s="348"/>
      <c r="O136" s="495"/>
      <c r="P136" s="348"/>
      <c r="Q136" s="348"/>
      <c r="AL136" s="496"/>
    </row>
    <row r="137" spans="1:38" s="346" customFormat="1" ht="13.5" customHeight="1">
      <c r="A137"/>
      <c r="B137"/>
      <c r="C137"/>
      <c r="D137"/>
      <c r="E137"/>
      <c r="F137"/>
      <c r="G137"/>
      <c r="H137"/>
      <c r="I137" s="343">
        <v>73404</v>
      </c>
      <c r="J137" s="504" t="s">
        <v>730</v>
      </c>
      <c r="K137" s="505"/>
      <c r="L137" s="502" t="s">
        <v>741</v>
      </c>
      <c r="M137" s="503"/>
      <c r="N137" s="348"/>
      <c r="O137" s="495"/>
      <c r="P137" s="348"/>
      <c r="Q137" s="348"/>
      <c r="AL137" s="496"/>
    </row>
    <row r="138" spans="1:38" s="346" customFormat="1" ht="13.5" customHeight="1">
      <c r="A138"/>
      <c r="B138"/>
      <c r="C138"/>
      <c r="D138"/>
      <c r="E138"/>
      <c r="F138"/>
      <c r="G138"/>
      <c r="H138"/>
      <c r="I138" s="343">
        <v>73405</v>
      </c>
      <c r="J138" s="504" t="s">
        <v>730</v>
      </c>
      <c r="K138" s="505"/>
      <c r="L138" s="502" t="s">
        <v>893</v>
      </c>
      <c r="M138" s="503"/>
      <c r="N138" s="348"/>
      <c r="O138" s="495"/>
      <c r="P138" s="348"/>
      <c r="Q138" s="348"/>
      <c r="AL138" s="496"/>
    </row>
    <row r="139" spans="1:38" s="346" customFormat="1" ht="13.5" customHeight="1">
      <c r="A139"/>
      <c r="B139"/>
      <c r="C139"/>
      <c r="D139"/>
      <c r="E139"/>
      <c r="F139"/>
      <c r="G139"/>
      <c r="H139"/>
      <c r="I139" s="462">
        <v>73406</v>
      </c>
      <c r="J139" s="504" t="s">
        <v>730</v>
      </c>
      <c r="K139" s="505"/>
      <c r="L139" s="502" t="s">
        <v>1128</v>
      </c>
      <c r="M139" s="503"/>
      <c r="N139" s="348"/>
      <c r="O139" s="495"/>
      <c r="P139" s="348"/>
      <c r="Q139" s="348"/>
      <c r="AL139" s="496"/>
    </row>
    <row r="140" spans="1:38" s="346" customFormat="1">
      <c r="A140"/>
      <c r="B140"/>
      <c r="C140"/>
      <c r="D140"/>
      <c r="E140"/>
      <c r="F140"/>
      <c r="G140"/>
      <c r="H140"/>
      <c r="I140" s="462">
        <v>73407</v>
      </c>
      <c r="J140" s="504" t="s">
        <v>730</v>
      </c>
      <c r="K140" s="505"/>
      <c r="L140" s="502" t="s">
        <v>1129</v>
      </c>
      <c r="M140" s="503"/>
      <c r="N140" s="345"/>
      <c r="O140" s="497"/>
      <c r="P140" s="347"/>
      <c r="Q140" s="347"/>
      <c r="AL140" s="496"/>
    </row>
    <row r="141" spans="1:38" s="346" customFormat="1">
      <c r="A141"/>
      <c r="B141"/>
      <c r="C141"/>
      <c r="D141"/>
      <c r="E141"/>
      <c r="F141"/>
      <c r="G141"/>
      <c r="H141"/>
      <c r="I141" s="462">
        <v>73408</v>
      </c>
      <c r="J141" s="504" t="s">
        <v>730</v>
      </c>
      <c r="K141" s="505"/>
      <c r="L141" s="502" t="s">
        <v>1130</v>
      </c>
      <c r="M141" s="503"/>
      <c r="N141" s="345"/>
      <c r="O141" s="497"/>
      <c r="P141" s="347"/>
      <c r="Q141" s="347"/>
      <c r="AL141" s="496"/>
    </row>
    <row r="142" spans="1:38" s="346" customFormat="1">
      <c r="A142"/>
      <c r="B142"/>
      <c r="C142"/>
      <c r="D142"/>
      <c r="E142"/>
      <c r="F142"/>
      <c r="G142"/>
      <c r="H142"/>
      <c r="I142" s="343">
        <v>73409</v>
      </c>
      <c r="J142" s="504" t="s">
        <v>730</v>
      </c>
      <c r="K142" s="505"/>
      <c r="L142" s="502" t="s">
        <v>1206</v>
      </c>
      <c r="M142" s="503"/>
      <c r="N142" s="345"/>
      <c r="O142" s="497"/>
      <c r="P142" s="347"/>
      <c r="Q142" s="347"/>
      <c r="AL142" s="496"/>
    </row>
    <row r="143" spans="1:38" s="346" customFormat="1">
      <c r="A143"/>
      <c r="B143"/>
      <c r="C143"/>
      <c r="D143"/>
      <c r="E143"/>
      <c r="F143"/>
      <c r="G143"/>
      <c r="H143"/>
      <c r="I143" s="343">
        <v>73501</v>
      </c>
      <c r="J143" s="504" t="s">
        <v>730</v>
      </c>
      <c r="K143" s="505"/>
      <c r="L143" s="502" t="s">
        <v>894</v>
      </c>
      <c r="M143" s="503"/>
      <c r="N143" s="345"/>
      <c r="O143" s="497"/>
      <c r="P143" s="347"/>
      <c r="Q143" s="347"/>
      <c r="AL143" s="496"/>
    </row>
    <row r="144" spans="1:38" s="346" customFormat="1">
      <c r="A144"/>
      <c r="B144"/>
      <c r="C144"/>
      <c r="D144"/>
      <c r="E144"/>
      <c r="F144"/>
      <c r="G144"/>
      <c r="H144"/>
      <c r="I144" s="343">
        <v>73503</v>
      </c>
      <c r="J144" s="504" t="s">
        <v>730</v>
      </c>
      <c r="K144" s="505"/>
      <c r="L144" s="502" t="s">
        <v>895</v>
      </c>
      <c r="M144" s="503"/>
      <c r="N144" s="345"/>
      <c r="O144" s="497"/>
      <c r="P144" s="347"/>
      <c r="Q144" s="347"/>
      <c r="AL144" s="496"/>
    </row>
    <row r="145" spans="1:38" s="346" customFormat="1">
      <c r="A145"/>
      <c r="B145"/>
      <c r="C145"/>
      <c r="D145"/>
      <c r="E145"/>
      <c r="F145"/>
      <c r="G145"/>
      <c r="H145"/>
      <c r="I145" s="343">
        <v>73506</v>
      </c>
      <c r="J145" s="504" t="s">
        <v>730</v>
      </c>
      <c r="K145" s="505"/>
      <c r="L145" s="502" t="s">
        <v>896</v>
      </c>
      <c r="M145" s="503"/>
      <c r="N145" s="345"/>
      <c r="O145" s="497"/>
      <c r="P145" s="347"/>
      <c r="Q145" s="347"/>
      <c r="AL145" s="496"/>
    </row>
    <row r="146" spans="1:38" s="346" customFormat="1" ht="13.5" customHeight="1">
      <c r="A146"/>
      <c r="B146"/>
      <c r="C146"/>
      <c r="D146"/>
      <c r="E146"/>
      <c r="F146"/>
      <c r="G146"/>
      <c r="H146"/>
      <c r="I146" s="343">
        <v>73508</v>
      </c>
      <c r="J146" s="504" t="s">
        <v>730</v>
      </c>
      <c r="K146" s="505"/>
      <c r="L146" s="502" t="s">
        <v>897</v>
      </c>
      <c r="M146" s="503"/>
      <c r="N146" s="348"/>
      <c r="O146" s="495"/>
      <c r="P146" s="348"/>
      <c r="Q146" s="348"/>
      <c r="AL146" s="496"/>
    </row>
    <row r="147" spans="1:38" s="346" customFormat="1" ht="13.5" customHeight="1">
      <c r="A147"/>
      <c r="B147"/>
      <c r="C147"/>
      <c r="D147"/>
      <c r="E147"/>
      <c r="F147"/>
      <c r="G147"/>
      <c r="H147"/>
      <c r="I147" s="343">
        <v>73509</v>
      </c>
      <c r="J147" s="504" t="s">
        <v>730</v>
      </c>
      <c r="K147" s="505"/>
      <c r="L147" s="502" t="s">
        <v>898</v>
      </c>
      <c r="M147" s="503"/>
      <c r="N147" s="348"/>
      <c r="O147" s="495"/>
      <c r="P147" s="348"/>
      <c r="Q147" s="348"/>
      <c r="AL147" s="496"/>
    </row>
    <row r="148" spans="1:38" s="346" customFormat="1" ht="13.5" customHeight="1">
      <c r="A148"/>
      <c r="B148"/>
      <c r="C148"/>
      <c r="D148"/>
      <c r="E148"/>
      <c r="F148"/>
      <c r="G148"/>
      <c r="H148"/>
      <c r="I148" s="343">
        <v>73511</v>
      </c>
      <c r="J148" s="504" t="s">
        <v>730</v>
      </c>
      <c r="K148" s="505"/>
      <c r="L148" s="502" t="s">
        <v>1207</v>
      </c>
      <c r="M148" s="503"/>
      <c r="N148" s="348"/>
      <c r="O148" s="495"/>
      <c r="P148" s="348"/>
      <c r="Q148" s="348"/>
      <c r="AL148" s="496"/>
    </row>
    <row r="149" spans="1:38" s="346" customFormat="1" ht="13.5" customHeight="1">
      <c r="A149"/>
      <c r="B149"/>
      <c r="C149"/>
      <c r="D149"/>
      <c r="E149"/>
      <c r="F149"/>
      <c r="G149"/>
      <c r="H149"/>
      <c r="I149" s="343">
        <v>73601</v>
      </c>
      <c r="J149" s="504" t="s">
        <v>730</v>
      </c>
      <c r="K149" s="505"/>
      <c r="L149" s="502" t="s">
        <v>742</v>
      </c>
      <c r="M149" s="503"/>
      <c r="N149" s="348"/>
      <c r="O149" s="495"/>
      <c r="P149" s="348"/>
      <c r="Q149" s="348"/>
      <c r="AL149" s="496"/>
    </row>
    <row r="150" spans="1:38" s="346" customFormat="1" ht="13.5" customHeight="1">
      <c r="A150"/>
      <c r="B150"/>
      <c r="C150"/>
      <c r="D150"/>
      <c r="E150"/>
      <c r="F150"/>
      <c r="G150"/>
      <c r="H150"/>
      <c r="I150" s="462">
        <v>73603</v>
      </c>
      <c r="J150" s="504" t="s">
        <v>730</v>
      </c>
      <c r="K150" s="505"/>
      <c r="L150" s="502" t="s">
        <v>1131</v>
      </c>
      <c r="M150" s="503"/>
      <c r="N150" s="348"/>
      <c r="O150" s="495"/>
      <c r="P150" s="348"/>
      <c r="Q150" s="348"/>
      <c r="AL150" s="496"/>
    </row>
    <row r="151" spans="1:38" s="346" customFormat="1" ht="13.5" customHeight="1">
      <c r="A151"/>
      <c r="B151"/>
      <c r="C151"/>
      <c r="D151"/>
      <c r="E151"/>
      <c r="F151"/>
      <c r="G151"/>
      <c r="H151"/>
      <c r="I151" s="343">
        <v>73604</v>
      </c>
      <c r="J151" s="504" t="s">
        <v>730</v>
      </c>
      <c r="K151" s="505"/>
      <c r="L151" s="502" t="s">
        <v>1208</v>
      </c>
      <c r="M151" s="503"/>
      <c r="N151" s="348"/>
      <c r="O151" s="495"/>
      <c r="P151" s="348"/>
      <c r="Q151" s="348"/>
      <c r="AL151" s="496"/>
    </row>
    <row r="152" spans="1:38" s="346" customFormat="1" ht="13.5" customHeight="1">
      <c r="A152"/>
      <c r="B152"/>
      <c r="C152"/>
      <c r="D152"/>
      <c r="E152"/>
      <c r="F152"/>
      <c r="G152"/>
      <c r="H152"/>
      <c r="I152" s="343">
        <v>73606</v>
      </c>
      <c r="J152" s="507" t="s">
        <v>730</v>
      </c>
      <c r="K152" s="507"/>
      <c r="L152" s="508" t="s">
        <v>1209</v>
      </c>
      <c r="M152" s="508"/>
      <c r="N152" s="348"/>
      <c r="O152" s="495"/>
      <c r="P152" s="348"/>
      <c r="Q152" s="348"/>
      <c r="AL152" s="496"/>
    </row>
    <row r="153" spans="1:38" s="346" customFormat="1" ht="13.5" customHeight="1">
      <c r="A153"/>
      <c r="B153"/>
      <c r="C153"/>
      <c r="D153"/>
      <c r="E153"/>
      <c r="F153"/>
      <c r="G153"/>
      <c r="H153"/>
      <c r="I153"/>
      <c r="J153"/>
      <c r="K153" s="506"/>
      <c r="L153" s="506"/>
      <c r="M153" s="506"/>
      <c r="N153" s="348"/>
      <c r="O153" s="495"/>
      <c r="P153" s="348"/>
      <c r="Q153" s="348"/>
      <c r="AL153" s="496"/>
    </row>
    <row r="154" spans="1:38" s="346" customFormat="1" ht="13.5" customHeight="1">
      <c r="A154"/>
      <c r="B154"/>
      <c r="C154"/>
      <c r="D154"/>
      <c r="E154"/>
      <c r="F154"/>
      <c r="G154"/>
      <c r="H154"/>
      <c r="I154"/>
      <c r="J154"/>
      <c r="K154" s="506"/>
      <c r="L154" s="506"/>
      <c r="M154" s="506"/>
      <c r="N154" s="348"/>
      <c r="O154" s="495"/>
      <c r="P154" s="348"/>
      <c r="Q154" s="348"/>
      <c r="AL154" s="496"/>
    </row>
    <row r="155" spans="1:38" s="346" customFormat="1" ht="13.5" customHeight="1">
      <c r="A155"/>
      <c r="B155"/>
      <c r="C155"/>
      <c r="D155"/>
      <c r="E155"/>
      <c r="F155"/>
      <c r="G155"/>
      <c r="H155"/>
      <c r="I155"/>
      <c r="J155"/>
      <c r="K155" s="506"/>
      <c r="L155" s="506"/>
      <c r="M155" s="506"/>
      <c r="N155" s="348"/>
      <c r="O155" s="495"/>
      <c r="P155" s="348"/>
      <c r="Q155" s="348"/>
      <c r="AL155" s="496"/>
    </row>
    <row r="156" spans="1:38" s="346" customFormat="1" ht="13.5" customHeight="1">
      <c r="A156"/>
      <c r="B156"/>
      <c r="C156"/>
      <c r="D156"/>
      <c r="E156"/>
      <c r="F156"/>
      <c r="G156"/>
      <c r="H156"/>
      <c r="I156"/>
      <c r="J156"/>
      <c r="K156" s="506"/>
      <c r="L156" s="506"/>
      <c r="M156" s="506"/>
      <c r="N156" s="348"/>
      <c r="O156" s="495"/>
      <c r="P156" s="348"/>
      <c r="Q156" s="348"/>
      <c r="AL156" s="496"/>
    </row>
    <row r="157" spans="1:38" s="346" customFormat="1" ht="13.5" customHeight="1">
      <c r="A157"/>
      <c r="B157"/>
      <c r="C157"/>
      <c r="D157"/>
      <c r="E157"/>
      <c r="F157"/>
      <c r="G157"/>
      <c r="H157"/>
      <c r="I157"/>
      <c r="J157"/>
      <c r="K157" s="506"/>
      <c r="L157" s="506"/>
      <c r="M157" s="506"/>
      <c r="N157" s="348"/>
      <c r="O157" s="498"/>
      <c r="P157" s="499"/>
      <c r="Q157" s="499"/>
      <c r="R157" s="500"/>
      <c r="S157" s="500"/>
      <c r="T157" s="500"/>
      <c r="U157" s="500"/>
      <c r="V157" s="500"/>
      <c r="W157" s="500"/>
      <c r="X157" s="500"/>
      <c r="Y157" s="500"/>
      <c r="Z157" s="500"/>
      <c r="AA157" s="500"/>
      <c r="AB157" s="500"/>
      <c r="AC157" s="500"/>
      <c r="AD157" s="500"/>
      <c r="AE157" s="500"/>
      <c r="AF157" s="500"/>
      <c r="AG157" s="500"/>
      <c r="AH157" s="500"/>
      <c r="AI157" s="500"/>
      <c r="AJ157" s="500"/>
      <c r="AK157" s="500"/>
      <c r="AL157" s="501"/>
    </row>
    <row r="158" spans="1:38" s="346" customFormat="1" ht="13.5" customHeight="1">
      <c r="A158"/>
      <c r="B158"/>
      <c r="C158"/>
      <c r="D158"/>
      <c r="E158"/>
      <c r="F158"/>
      <c r="G158"/>
      <c r="H158"/>
      <c r="I158"/>
      <c r="J158"/>
      <c r="K158" s="506"/>
      <c r="L158" s="506"/>
      <c r="M158" s="506"/>
      <c r="N158" s="348"/>
      <c r="O158" s="348"/>
      <c r="P158" s="348"/>
      <c r="Q158" s="348"/>
    </row>
    <row r="159" spans="1:38" s="346" customFormat="1" ht="13.5" customHeight="1">
      <c r="A159"/>
      <c r="B159"/>
      <c r="C159"/>
      <c r="D159"/>
      <c r="E159"/>
      <c r="F159"/>
      <c r="G159"/>
      <c r="H159"/>
      <c r="I159"/>
      <c r="J159"/>
      <c r="K159" s="506"/>
      <c r="L159" s="506"/>
      <c r="M159" s="506"/>
      <c r="N159" s="348"/>
      <c r="O159" s="348"/>
      <c r="P159" s="348"/>
      <c r="Q159" s="348"/>
    </row>
    <row r="160" spans="1:38" s="346" customFormat="1" ht="13.5" customHeight="1">
      <c r="A160"/>
      <c r="B160"/>
      <c r="C160"/>
      <c r="D160"/>
      <c r="E160"/>
      <c r="F160"/>
      <c r="G160"/>
      <c r="H160"/>
      <c r="I160"/>
      <c r="J160"/>
      <c r="K160" s="506"/>
      <c r="L160" s="506"/>
      <c r="M160" s="506"/>
      <c r="N160" s="348"/>
      <c r="O160" s="348"/>
      <c r="P160" s="348"/>
      <c r="Q160" s="348"/>
    </row>
    <row r="161" spans="1:17" s="346" customFormat="1" ht="13.5" customHeight="1">
      <c r="A161"/>
      <c r="B161"/>
      <c r="C161"/>
      <c r="D161"/>
      <c r="E161"/>
      <c r="F161"/>
      <c r="G161"/>
      <c r="H161"/>
      <c r="I161"/>
      <c r="J161"/>
      <c r="K161" s="506"/>
      <c r="L161" s="506"/>
      <c r="M161" s="506"/>
      <c r="N161" s="348"/>
      <c r="O161" s="348"/>
      <c r="P161" s="348"/>
      <c r="Q161" s="348"/>
    </row>
    <row r="162" spans="1:17" s="346" customFormat="1" ht="13.5" customHeight="1">
      <c r="A162"/>
      <c r="B162"/>
      <c r="C162"/>
      <c r="D162"/>
      <c r="E162"/>
      <c r="F162"/>
      <c r="G162"/>
      <c r="H162"/>
      <c r="I162"/>
      <c r="J162"/>
      <c r="K162" s="506"/>
      <c r="L162" s="506"/>
      <c r="M162" s="506"/>
      <c r="N162" s="348"/>
      <c r="O162" s="348"/>
      <c r="P162" s="348"/>
      <c r="Q162" s="348"/>
    </row>
    <row r="163" spans="1:17" s="346" customFormat="1" ht="13.5" customHeight="1">
      <c r="A163"/>
      <c r="B163"/>
      <c r="C163"/>
      <c r="D163"/>
      <c r="E163"/>
      <c r="F163"/>
      <c r="G163"/>
      <c r="H163"/>
      <c r="I163"/>
      <c r="J163"/>
      <c r="K163" s="506"/>
      <c r="L163" s="506"/>
      <c r="M163" s="506"/>
      <c r="N163" s="348"/>
      <c r="O163" s="348"/>
      <c r="P163" s="348"/>
      <c r="Q163" s="348"/>
    </row>
    <row r="164" spans="1:17" s="346" customFormat="1" ht="13.5" customHeight="1">
      <c r="A164"/>
      <c r="B164"/>
      <c r="C164"/>
      <c r="D164"/>
      <c r="E164"/>
      <c r="F164"/>
      <c r="G164"/>
      <c r="H164"/>
      <c r="I164"/>
      <c r="J164"/>
      <c r="K164" s="506"/>
      <c r="L164" s="506"/>
      <c r="M164" s="506"/>
      <c r="N164" s="348"/>
      <c r="O164" s="348"/>
      <c r="P164" s="348"/>
      <c r="Q164" s="348"/>
    </row>
    <row r="165" spans="1:17" ht="13.5" customHeight="1">
      <c r="A165"/>
      <c r="B165"/>
      <c r="C165"/>
      <c r="D165"/>
      <c r="E165"/>
      <c r="F165"/>
      <c r="G165"/>
      <c r="H165"/>
      <c r="I165"/>
      <c r="J165"/>
      <c r="K165" s="506"/>
      <c r="L165" s="506"/>
      <c r="M165" s="506"/>
    </row>
    <row r="166" spans="1:17" ht="13.5" customHeight="1">
      <c r="A166"/>
      <c r="B166"/>
      <c r="C166"/>
      <c r="D166"/>
      <c r="E166"/>
      <c r="F166"/>
      <c r="G166"/>
      <c r="H166"/>
      <c r="I166"/>
      <c r="J166"/>
      <c r="K166" s="506"/>
      <c r="L166" s="506"/>
      <c r="M166" s="506"/>
    </row>
    <row r="167" spans="1:17" ht="13.5" customHeight="1">
      <c r="A167"/>
      <c r="B167"/>
      <c r="C167"/>
      <c r="D167"/>
      <c r="E167"/>
      <c r="F167"/>
      <c r="G167"/>
      <c r="H167"/>
      <c r="I167"/>
      <c r="J167"/>
      <c r="K167" s="506"/>
      <c r="L167" s="506"/>
      <c r="M167" s="506"/>
    </row>
    <row r="168" spans="1:17" ht="13.5" customHeight="1">
      <c r="A168"/>
      <c r="B168"/>
      <c r="C168"/>
      <c r="D168"/>
      <c r="E168"/>
      <c r="F168"/>
      <c r="G168"/>
      <c r="H168"/>
      <c r="I168"/>
      <c r="J168"/>
      <c r="K168" s="506"/>
      <c r="L168" s="506"/>
      <c r="M168" s="506"/>
    </row>
    <row r="169" spans="1:17" ht="13.5" customHeight="1">
      <c r="A169"/>
      <c r="B169"/>
      <c r="C169"/>
      <c r="D169"/>
      <c r="E169"/>
      <c r="F169"/>
      <c r="G169"/>
      <c r="H169"/>
      <c r="I169"/>
      <c r="J169"/>
      <c r="K169" s="506"/>
      <c r="L169" s="506"/>
      <c r="M169" s="506"/>
    </row>
    <row r="170" spans="1:17" ht="13.5" customHeight="1">
      <c r="A170"/>
      <c r="B170"/>
      <c r="C170"/>
      <c r="D170"/>
      <c r="E170"/>
      <c r="F170"/>
      <c r="G170"/>
      <c r="H170"/>
      <c r="I170"/>
      <c r="J170"/>
      <c r="K170" s="506"/>
      <c r="L170" s="506"/>
      <c r="M170" s="506"/>
    </row>
    <row r="171" spans="1:17" ht="13.5" customHeight="1">
      <c r="A171"/>
      <c r="B171"/>
      <c r="C171"/>
      <c r="D171"/>
      <c r="E171"/>
      <c r="F171"/>
      <c r="G171"/>
      <c r="H171"/>
      <c r="I171"/>
      <c r="J171"/>
      <c r="K171" s="506"/>
      <c r="L171" s="506"/>
      <c r="M171" s="506"/>
    </row>
    <row r="172" spans="1:17" ht="13.5" customHeight="1">
      <c r="A172"/>
      <c r="B172"/>
      <c r="C172"/>
      <c r="D172"/>
      <c r="E172"/>
      <c r="F172"/>
      <c r="G172"/>
      <c r="H172"/>
      <c r="I172"/>
      <c r="J172"/>
      <c r="K172" s="506"/>
      <c r="L172" s="506"/>
      <c r="M172" s="506"/>
    </row>
    <row r="173" spans="1:17" ht="13.5" customHeight="1">
      <c r="A173"/>
      <c r="B173"/>
      <c r="C173"/>
      <c r="D173"/>
      <c r="E173"/>
      <c r="F173"/>
      <c r="G173"/>
      <c r="H173"/>
      <c r="I173"/>
      <c r="J173"/>
      <c r="K173" s="506"/>
      <c r="L173" s="506"/>
      <c r="M173" s="506"/>
    </row>
    <row r="174" spans="1:17" ht="13.5" customHeight="1">
      <c r="A174"/>
      <c r="B174"/>
      <c r="C174"/>
      <c r="D174"/>
      <c r="E174"/>
      <c r="F174"/>
      <c r="G174"/>
      <c r="H174"/>
      <c r="I174"/>
      <c r="J174"/>
      <c r="K174"/>
      <c r="L174"/>
      <c r="M174"/>
    </row>
    <row r="175" spans="1:17" ht="13.5" customHeight="1">
      <c r="A175"/>
      <c r="B175"/>
      <c r="C175"/>
      <c r="D175"/>
      <c r="E175"/>
      <c r="F175"/>
      <c r="G175"/>
      <c r="H175"/>
      <c r="I175"/>
      <c r="J175"/>
      <c r="K175"/>
      <c r="L175"/>
      <c r="M175"/>
    </row>
    <row r="176" spans="1:17" ht="13.5" customHeight="1">
      <c r="A176"/>
      <c r="B176"/>
      <c r="C176"/>
      <c r="D176"/>
      <c r="E176"/>
      <c r="F176"/>
      <c r="G176"/>
      <c r="H176"/>
      <c r="I176"/>
      <c r="J176"/>
      <c r="K176"/>
      <c r="L176"/>
      <c r="M176"/>
    </row>
    <row r="177" spans="1:13" ht="13.5" customHeight="1">
      <c r="A177"/>
      <c r="B177"/>
      <c r="C177"/>
      <c r="D177"/>
      <c r="E177"/>
      <c r="F177"/>
      <c r="G177"/>
      <c r="H177"/>
      <c r="I177"/>
      <c r="J177"/>
      <c r="K177"/>
      <c r="L177"/>
      <c r="M177"/>
    </row>
    <row r="178" spans="1:13" ht="13.5" customHeight="1">
      <c r="A178"/>
      <c r="B178"/>
      <c r="C178"/>
      <c r="D178"/>
      <c r="E178"/>
      <c r="F178"/>
      <c r="G178"/>
      <c r="H178"/>
      <c r="I178"/>
      <c r="J178"/>
      <c r="K178"/>
      <c r="L178"/>
      <c r="M178"/>
    </row>
    <row r="179" spans="1:13" ht="13.5" customHeight="1">
      <c r="A179"/>
      <c r="B179"/>
      <c r="C179"/>
      <c r="D179"/>
      <c r="E179"/>
      <c r="F179"/>
      <c r="G179"/>
      <c r="H179"/>
      <c r="I179"/>
      <c r="J179"/>
      <c r="K179"/>
      <c r="L179"/>
      <c r="M179"/>
    </row>
    <row r="180" spans="1:13" ht="13.5" customHeight="1">
      <c r="A180"/>
      <c r="B180"/>
      <c r="C180"/>
      <c r="D180"/>
      <c r="E180"/>
      <c r="F180"/>
      <c r="G180"/>
      <c r="H180"/>
      <c r="I180"/>
      <c r="J180"/>
      <c r="K180"/>
      <c r="L180"/>
      <c r="M180"/>
    </row>
    <row r="181" spans="1:13" ht="13.5" customHeight="1">
      <c r="A181"/>
      <c r="B181"/>
      <c r="C181"/>
      <c r="D181"/>
      <c r="E181"/>
      <c r="F181"/>
      <c r="G181"/>
      <c r="H181"/>
      <c r="I181"/>
      <c r="J181"/>
      <c r="K181"/>
      <c r="L181"/>
      <c r="M181"/>
    </row>
    <row r="182" spans="1:13" ht="13.5" customHeight="1">
      <c r="A182"/>
      <c r="B182"/>
      <c r="C182"/>
      <c r="D182"/>
      <c r="E182"/>
      <c r="F182"/>
      <c r="G182"/>
      <c r="H182"/>
      <c r="I182"/>
      <c r="J182"/>
      <c r="K182"/>
      <c r="L182"/>
      <c r="M182"/>
    </row>
    <row r="183" spans="1:13" ht="13.5" customHeight="1">
      <c r="A183"/>
      <c r="B183"/>
      <c r="C183"/>
      <c r="D183"/>
      <c r="E183"/>
      <c r="F183"/>
      <c r="G183"/>
      <c r="H183"/>
      <c r="I183"/>
      <c r="J183"/>
      <c r="K183"/>
      <c r="L183"/>
      <c r="M183"/>
    </row>
    <row r="184" spans="1:13" ht="13.5" customHeight="1">
      <c r="A184"/>
      <c r="B184"/>
      <c r="C184"/>
      <c r="D184"/>
      <c r="E184"/>
      <c r="F184"/>
      <c r="G184"/>
      <c r="H184"/>
      <c r="I184"/>
      <c r="J184"/>
      <c r="K184"/>
      <c r="L184"/>
      <c r="M184"/>
    </row>
    <row r="185" spans="1:13" ht="13.5" customHeight="1">
      <c r="A185"/>
      <c r="B185"/>
      <c r="C185"/>
      <c r="D185"/>
      <c r="E185"/>
      <c r="F185"/>
      <c r="G185"/>
      <c r="H185"/>
      <c r="I185"/>
      <c r="J185"/>
      <c r="K185"/>
      <c r="L185"/>
      <c r="M185"/>
    </row>
    <row r="186" spans="1:13" ht="13.5" customHeight="1">
      <c r="A186"/>
      <c r="B186"/>
      <c r="C186"/>
      <c r="D186"/>
      <c r="E186"/>
      <c r="F186"/>
      <c r="G186"/>
      <c r="H186"/>
      <c r="I186"/>
      <c r="J186"/>
      <c r="K186"/>
      <c r="L186"/>
      <c r="M186"/>
    </row>
    <row r="187" spans="1:13" ht="13.5" customHeight="1">
      <c r="A187"/>
      <c r="B187"/>
      <c r="C187"/>
      <c r="D187"/>
      <c r="E187"/>
      <c r="F187"/>
      <c r="G187"/>
      <c r="H187"/>
      <c r="I187"/>
      <c r="J187"/>
      <c r="K187"/>
      <c r="L187"/>
      <c r="M187"/>
    </row>
    <row r="188" spans="1:13" ht="13.5" customHeight="1">
      <c r="A188"/>
      <c r="B188"/>
      <c r="C188"/>
      <c r="D188"/>
      <c r="E188"/>
      <c r="F188"/>
      <c r="G188"/>
      <c r="H188"/>
      <c r="I188"/>
      <c r="J188"/>
      <c r="K188"/>
      <c r="L188"/>
      <c r="M188"/>
    </row>
    <row r="189" spans="1:13" ht="13.5" customHeight="1">
      <c r="A189"/>
      <c r="B189"/>
      <c r="C189"/>
      <c r="D189"/>
      <c r="E189"/>
      <c r="F189"/>
      <c r="G189"/>
      <c r="H189"/>
      <c r="I189"/>
      <c r="J189"/>
      <c r="K189"/>
      <c r="L189"/>
      <c r="M189"/>
    </row>
    <row r="190" spans="1:13" ht="13.5" customHeight="1">
      <c r="A190"/>
      <c r="B190"/>
      <c r="C190"/>
      <c r="D190"/>
      <c r="E190"/>
      <c r="F190"/>
      <c r="G190"/>
      <c r="H190"/>
      <c r="I190"/>
      <c r="J190"/>
      <c r="K190"/>
      <c r="L190"/>
      <c r="M190"/>
    </row>
    <row r="191" spans="1:13" ht="13.5" customHeight="1">
      <c r="A191"/>
      <c r="B191"/>
      <c r="C191"/>
      <c r="D191"/>
      <c r="E191"/>
      <c r="F191"/>
      <c r="G191"/>
      <c r="H191"/>
      <c r="I191"/>
      <c r="J191"/>
      <c r="K191"/>
      <c r="L191"/>
      <c r="M191"/>
    </row>
    <row r="192" spans="1:13" ht="13.5" customHeight="1">
      <c r="A192"/>
      <c r="B192"/>
      <c r="C192"/>
      <c r="D192"/>
      <c r="E192"/>
      <c r="F192"/>
      <c r="G192"/>
      <c r="H192"/>
      <c r="I192"/>
      <c r="J192"/>
      <c r="K192"/>
      <c r="L192"/>
      <c r="M192"/>
    </row>
    <row r="193" spans="1:13">
      <c r="A193"/>
      <c r="B193"/>
      <c r="C193"/>
      <c r="D193"/>
      <c r="E193"/>
      <c r="I193"/>
      <c r="J193"/>
      <c r="K193"/>
      <c r="L193"/>
      <c r="M193"/>
    </row>
    <row r="194" spans="1:13">
      <c r="I194"/>
      <c r="J194"/>
      <c r="K194"/>
      <c r="L194"/>
      <c r="M194"/>
    </row>
    <row r="195" spans="1:13">
      <c r="I195"/>
      <c r="J195"/>
      <c r="K195"/>
      <c r="L195"/>
      <c r="M195"/>
    </row>
    <row r="196" spans="1:13">
      <c r="I196"/>
      <c r="J196"/>
      <c r="K196"/>
      <c r="L196"/>
      <c r="M196"/>
    </row>
    <row r="197" spans="1:13">
      <c r="I197"/>
      <c r="J197"/>
      <c r="K197"/>
      <c r="L197"/>
      <c r="M197"/>
    </row>
    <row r="198" spans="1:13">
      <c r="I198"/>
      <c r="J198"/>
      <c r="K198"/>
      <c r="L198"/>
      <c r="M198"/>
    </row>
    <row r="199" spans="1:13">
      <c r="I199"/>
      <c r="J199"/>
      <c r="K199"/>
      <c r="L199"/>
      <c r="M199"/>
    </row>
    <row r="200" spans="1:13">
      <c r="I200"/>
      <c r="J200"/>
      <c r="K200"/>
      <c r="L200"/>
      <c r="M200"/>
    </row>
  </sheetData>
  <sheetProtection algorithmName="SHA-512" hashValue="rq4/OViLJvlR2iwk84S/ZzbbGn31+4/g9igqgXHjaemQ/O1W/q8RD0mgPp+rIyJ9hp0ENyGJ96w+q+RWhzeJBw==" saltValue="vQAS4/dtGRRTcAswI76+NA==" spinCount="100000" sheet="1" objects="1" scenarios="1"/>
  <mergeCells count="358">
    <mergeCell ref="B78:C78"/>
    <mergeCell ref="D78:E78"/>
    <mergeCell ref="B80:C80"/>
    <mergeCell ref="D80:E80"/>
    <mergeCell ref="B81:C81"/>
    <mergeCell ref="D81:E81"/>
    <mergeCell ref="B82:C82"/>
    <mergeCell ref="D82:E82"/>
    <mergeCell ref="B83:C83"/>
    <mergeCell ref="D83:E83"/>
    <mergeCell ref="B70:C70"/>
    <mergeCell ref="D70:E70"/>
    <mergeCell ref="B71:C71"/>
    <mergeCell ref="D71:E71"/>
    <mergeCell ref="B72:C72"/>
    <mergeCell ref="D72:E72"/>
    <mergeCell ref="B73:C73"/>
    <mergeCell ref="D73:E73"/>
    <mergeCell ref="B74:C74"/>
    <mergeCell ref="D74:E74"/>
    <mergeCell ref="B30:E30"/>
    <mergeCell ref="J30:M30"/>
    <mergeCell ref="J31:M31"/>
    <mergeCell ref="J32:M32"/>
    <mergeCell ref="B31:E31"/>
    <mergeCell ref="J33:M33"/>
    <mergeCell ref="B34:E34"/>
    <mergeCell ref="J34:M34"/>
    <mergeCell ref="A1:M1"/>
    <mergeCell ref="B13:M14"/>
    <mergeCell ref="B16:M17"/>
    <mergeCell ref="B26:M26"/>
    <mergeCell ref="B23:M24"/>
    <mergeCell ref="B25:M25"/>
    <mergeCell ref="A28:E28"/>
    <mergeCell ref="I28:M28"/>
    <mergeCell ref="B29:E29"/>
    <mergeCell ref="J29:M29"/>
    <mergeCell ref="B32:E32"/>
    <mergeCell ref="B33:E33"/>
    <mergeCell ref="B39:E39"/>
    <mergeCell ref="B40:E40"/>
    <mergeCell ref="B35:E35"/>
    <mergeCell ref="J35:M35"/>
    <mergeCell ref="B36:E36"/>
    <mergeCell ref="J36:M36"/>
    <mergeCell ref="B37:E37"/>
    <mergeCell ref="J39:M39"/>
    <mergeCell ref="B38:E38"/>
    <mergeCell ref="J40:M40"/>
    <mergeCell ref="J37:M37"/>
    <mergeCell ref="J38:M38"/>
    <mergeCell ref="B42:E42"/>
    <mergeCell ref="B43:E43"/>
    <mergeCell ref="B44:E44"/>
    <mergeCell ref="B45:E45"/>
    <mergeCell ref="B46:E46"/>
    <mergeCell ref="J41:M41"/>
    <mergeCell ref="J42:M42"/>
    <mergeCell ref="J55:M55"/>
    <mergeCell ref="J43:M43"/>
    <mergeCell ref="J44:M44"/>
    <mergeCell ref="J45:M45"/>
    <mergeCell ref="J49:M49"/>
    <mergeCell ref="J50:M50"/>
    <mergeCell ref="J51:M51"/>
    <mergeCell ref="J46:M46"/>
    <mergeCell ref="J47:M47"/>
    <mergeCell ref="B41:E41"/>
    <mergeCell ref="J56:M56"/>
    <mergeCell ref="J57:M57"/>
    <mergeCell ref="J58:M58"/>
    <mergeCell ref="J54:M54"/>
    <mergeCell ref="B47:E47"/>
    <mergeCell ref="J59:M59"/>
    <mergeCell ref="J60:M60"/>
    <mergeCell ref="J61:M61"/>
    <mergeCell ref="J52:M52"/>
    <mergeCell ref="J48:M48"/>
    <mergeCell ref="J53:M53"/>
    <mergeCell ref="J62:M62"/>
    <mergeCell ref="J63:M63"/>
    <mergeCell ref="I69:M69"/>
    <mergeCell ref="I70:M70"/>
    <mergeCell ref="I71:M71"/>
    <mergeCell ref="B63:C63"/>
    <mergeCell ref="D63:E63"/>
    <mergeCell ref="B57:E57"/>
    <mergeCell ref="B60:C60"/>
    <mergeCell ref="D60:E60"/>
    <mergeCell ref="B59:C59"/>
    <mergeCell ref="D59:E59"/>
    <mergeCell ref="B61:C61"/>
    <mergeCell ref="D61:E61"/>
    <mergeCell ref="B62:C62"/>
    <mergeCell ref="D62:E62"/>
    <mergeCell ref="I65:M65"/>
    <mergeCell ref="I68:M68"/>
    <mergeCell ref="I67:M67"/>
    <mergeCell ref="I64:M64"/>
    <mergeCell ref="B64:C64"/>
    <mergeCell ref="D64:E64"/>
    <mergeCell ref="B65:C65"/>
    <mergeCell ref="D65:E65"/>
    <mergeCell ref="I72:M72"/>
    <mergeCell ref="I73:M73"/>
    <mergeCell ref="I74:M74"/>
    <mergeCell ref="I75:M75"/>
    <mergeCell ref="I76:M76"/>
    <mergeCell ref="I77:M77"/>
    <mergeCell ref="B75:C75"/>
    <mergeCell ref="D75:E75"/>
    <mergeCell ref="B76:C76"/>
    <mergeCell ref="D76:E76"/>
    <mergeCell ref="B77:C77"/>
    <mergeCell ref="D77:E77"/>
    <mergeCell ref="B66:C66"/>
    <mergeCell ref="D66:E66"/>
    <mergeCell ref="B67:C67"/>
    <mergeCell ref="D67:E67"/>
    <mergeCell ref="B69:C69"/>
    <mergeCell ref="D69:E69"/>
    <mergeCell ref="I66:M66"/>
    <mergeCell ref="B68:C68"/>
    <mergeCell ref="D68:E68"/>
    <mergeCell ref="B93:C93"/>
    <mergeCell ref="D93:E93"/>
    <mergeCell ref="B94:C94"/>
    <mergeCell ref="D94:E94"/>
    <mergeCell ref="B84:C84"/>
    <mergeCell ref="D84:E84"/>
    <mergeCell ref="B85:C85"/>
    <mergeCell ref="D85:E85"/>
    <mergeCell ref="B86:C86"/>
    <mergeCell ref="D86:E86"/>
    <mergeCell ref="B87:C87"/>
    <mergeCell ref="D87:E87"/>
    <mergeCell ref="B89:C89"/>
    <mergeCell ref="D89:E89"/>
    <mergeCell ref="D90:E90"/>
    <mergeCell ref="B91:C91"/>
    <mergeCell ref="D91:E91"/>
    <mergeCell ref="B92:C92"/>
    <mergeCell ref="B90:C90"/>
    <mergeCell ref="B111:C111"/>
    <mergeCell ref="D111:E111"/>
    <mergeCell ref="B112:C112"/>
    <mergeCell ref="D112:E112"/>
    <mergeCell ref="B113:C113"/>
    <mergeCell ref="D113:E113"/>
    <mergeCell ref="B114:C114"/>
    <mergeCell ref="D114:E114"/>
    <mergeCell ref="B100:C100"/>
    <mergeCell ref="D100:E100"/>
    <mergeCell ref="B101:C101"/>
    <mergeCell ref="D101:E101"/>
    <mergeCell ref="B102:C102"/>
    <mergeCell ref="D102:E102"/>
    <mergeCell ref="B103:C103"/>
    <mergeCell ref="D103:E103"/>
    <mergeCell ref="B104:C104"/>
    <mergeCell ref="D104:E104"/>
    <mergeCell ref="B107:C107"/>
    <mergeCell ref="D107:E107"/>
    <mergeCell ref="B108:C108"/>
    <mergeCell ref="D108:E108"/>
    <mergeCell ref="B109:C109"/>
    <mergeCell ref="D109:E109"/>
    <mergeCell ref="B110:C110"/>
    <mergeCell ref="D110:E110"/>
    <mergeCell ref="L87:M87"/>
    <mergeCell ref="B79:C79"/>
    <mergeCell ref="D79:E79"/>
    <mergeCell ref="B88:C88"/>
    <mergeCell ref="D88:E88"/>
    <mergeCell ref="B105:C105"/>
    <mergeCell ref="D105:E105"/>
    <mergeCell ref="B106:C106"/>
    <mergeCell ref="D106:E106"/>
    <mergeCell ref="B95:C95"/>
    <mergeCell ref="D95:E95"/>
    <mergeCell ref="B96:C96"/>
    <mergeCell ref="D96:E96"/>
    <mergeCell ref="B97:C97"/>
    <mergeCell ref="D97:E97"/>
    <mergeCell ref="B98:C98"/>
    <mergeCell ref="D98:E98"/>
    <mergeCell ref="B99:C99"/>
    <mergeCell ref="D99:E99"/>
    <mergeCell ref="D92:E92"/>
    <mergeCell ref="J105:K105"/>
    <mergeCell ref="L105:M105"/>
    <mergeCell ref="J88:K88"/>
    <mergeCell ref="L88:M88"/>
    <mergeCell ref="J89:K89"/>
    <mergeCell ref="L89:M89"/>
    <mergeCell ref="J90:K90"/>
    <mergeCell ref="L90:M90"/>
    <mergeCell ref="J91:K91"/>
    <mergeCell ref="L91:M91"/>
    <mergeCell ref="J92:K92"/>
    <mergeCell ref="L92:M92"/>
    <mergeCell ref="J93:K93"/>
    <mergeCell ref="L93:M93"/>
    <mergeCell ref="J94:K94"/>
    <mergeCell ref="L94:M94"/>
    <mergeCell ref="J95:K95"/>
    <mergeCell ref="J100:K100"/>
    <mergeCell ref="L100:M100"/>
    <mergeCell ref="J101:K101"/>
    <mergeCell ref="L101:M101"/>
    <mergeCell ref="L95:M95"/>
    <mergeCell ref="J96:K96"/>
    <mergeCell ref="L96:M96"/>
    <mergeCell ref="J97:K97"/>
    <mergeCell ref="L97:M97"/>
    <mergeCell ref="J98:K98"/>
    <mergeCell ref="L98:M98"/>
    <mergeCell ref="J99:K99"/>
    <mergeCell ref="L99:M99"/>
    <mergeCell ref="J102:K102"/>
    <mergeCell ref="L102:M102"/>
    <mergeCell ref="J103:K103"/>
    <mergeCell ref="L103:M103"/>
    <mergeCell ref="J104:K104"/>
    <mergeCell ref="L104:M104"/>
    <mergeCell ref="J123:K123"/>
    <mergeCell ref="L123:M123"/>
    <mergeCell ref="J106:K106"/>
    <mergeCell ref="L106:M106"/>
    <mergeCell ref="J107:K107"/>
    <mergeCell ref="L107:M107"/>
    <mergeCell ref="J108:K108"/>
    <mergeCell ref="L108:M108"/>
    <mergeCell ref="J109:K109"/>
    <mergeCell ref="L109:M109"/>
    <mergeCell ref="J110:K110"/>
    <mergeCell ref="L110:M110"/>
    <mergeCell ref="J111:K111"/>
    <mergeCell ref="L111:M111"/>
    <mergeCell ref="J112:K112"/>
    <mergeCell ref="L112:M112"/>
    <mergeCell ref="J113:K113"/>
    <mergeCell ref="J118:K118"/>
    <mergeCell ref="J129:K129"/>
    <mergeCell ref="L129:M129"/>
    <mergeCell ref="J130:K130"/>
    <mergeCell ref="L130:M130"/>
    <mergeCell ref="J131:K131"/>
    <mergeCell ref="J136:K136"/>
    <mergeCell ref="L118:M118"/>
    <mergeCell ref="J119:K119"/>
    <mergeCell ref="L119:M119"/>
    <mergeCell ref="J120:K120"/>
    <mergeCell ref="L120:M120"/>
    <mergeCell ref="J121:K121"/>
    <mergeCell ref="L121:M121"/>
    <mergeCell ref="J122:K122"/>
    <mergeCell ref="L122:M122"/>
    <mergeCell ref="J124:K124"/>
    <mergeCell ref="L124:M124"/>
    <mergeCell ref="J125:K125"/>
    <mergeCell ref="L125:M125"/>
    <mergeCell ref="J126:K126"/>
    <mergeCell ref="L126:M126"/>
    <mergeCell ref="J127:K127"/>
    <mergeCell ref="L127:M127"/>
    <mergeCell ref="J128:K128"/>
    <mergeCell ref="L128:M128"/>
    <mergeCell ref="K153:M153"/>
    <mergeCell ref="K154:M154"/>
    <mergeCell ref="K155:M155"/>
    <mergeCell ref="K156:M156"/>
    <mergeCell ref="K157:M157"/>
    <mergeCell ref="J152:K152"/>
    <mergeCell ref="L152:M152"/>
    <mergeCell ref="J142:K142"/>
    <mergeCell ref="L142:M142"/>
    <mergeCell ref="J143:K143"/>
    <mergeCell ref="L143:M143"/>
    <mergeCell ref="J144:K144"/>
    <mergeCell ref="L144:M144"/>
    <mergeCell ref="J145:K145"/>
    <mergeCell ref="L145:M145"/>
    <mergeCell ref="J146:K146"/>
    <mergeCell ref="L146:M146"/>
    <mergeCell ref="J147:K147"/>
    <mergeCell ref="L147:M147"/>
    <mergeCell ref="J148:K148"/>
    <mergeCell ref="L148:M148"/>
    <mergeCell ref="J149:K149"/>
    <mergeCell ref="L149:M149"/>
    <mergeCell ref="J150:K150"/>
    <mergeCell ref="K158:M158"/>
    <mergeCell ref="K159:M159"/>
    <mergeCell ref="K160:M160"/>
    <mergeCell ref="K161:M161"/>
    <mergeCell ref="K162:M162"/>
    <mergeCell ref="K163:M163"/>
    <mergeCell ref="K164:M164"/>
    <mergeCell ref="K165:M165"/>
    <mergeCell ref="K166:M166"/>
    <mergeCell ref="K167:M167"/>
    <mergeCell ref="K168:M168"/>
    <mergeCell ref="K169:M169"/>
    <mergeCell ref="K170:M170"/>
    <mergeCell ref="K171:M171"/>
    <mergeCell ref="K172:M172"/>
    <mergeCell ref="K173:M173"/>
    <mergeCell ref="J79:K79"/>
    <mergeCell ref="L79:M79"/>
    <mergeCell ref="J80:K80"/>
    <mergeCell ref="L80:M80"/>
    <mergeCell ref="J81:K81"/>
    <mergeCell ref="L81:M81"/>
    <mergeCell ref="J82:K82"/>
    <mergeCell ref="L82:M82"/>
    <mergeCell ref="J83:K83"/>
    <mergeCell ref="L83:M83"/>
    <mergeCell ref="J84:K84"/>
    <mergeCell ref="L84:M84"/>
    <mergeCell ref="J85:K85"/>
    <mergeCell ref="L85:M85"/>
    <mergeCell ref="J86:K86"/>
    <mergeCell ref="L86:M86"/>
    <mergeCell ref="J87:K87"/>
    <mergeCell ref="L113:M113"/>
    <mergeCell ref="J114:K114"/>
    <mergeCell ref="L114:M114"/>
    <mergeCell ref="J115:K115"/>
    <mergeCell ref="L115:M115"/>
    <mergeCell ref="J116:K116"/>
    <mergeCell ref="L116:M116"/>
    <mergeCell ref="J117:K117"/>
    <mergeCell ref="L117:M117"/>
    <mergeCell ref="L150:M150"/>
    <mergeCell ref="J151:K151"/>
    <mergeCell ref="L151:M151"/>
    <mergeCell ref="L131:M131"/>
    <mergeCell ref="J132:K132"/>
    <mergeCell ref="L132:M132"/>
    <mergeCell ref="J133:K133"/>
    <mergeCell ref="L133:M133"/>
    <mergeCell ref="J134:K134"/>
    <mergeCell ref="L134:M134"/>
    <mergeCell ref="J135:K135"/>
    <mergeCell ref="L135:M135"/>
    <mergeCell ref="L136:M136"/>
    <mergeCell ref="J137:K137"/>
    <mergeCell ref="L137:M137"/>
    <mergeCell ref="J138:K138"/>
    <mergeCell ref="L138:M138"/>
    <mergeCell ref="J139:K139"/>
    <mergeCell ref="L139:M139"/>
    <mergeCell ref="J140:K140"/>
    <mergeCell ref="L140:M140"/>
    <mergeCell ref="J141:K141"/>
    <mergeCell ref="L141:M141"/>
  </mergeCells>
  <phoneticPr fontId="5"/>
  <pageMargins left="0.7" right="0.7" top="0.75" bottom="0.75" header="0.3" footer="0.3"/>
  <pageSetup paperSize="9" scale="60" fitToHeight="0" orientation="portrait"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CQ33"/>
  <sheetViews>
    <sheetView showGridLines="0" view="pageBreakPreview" zoomScale="75" zoomScaleNormal="55" zoomScaleSheetLayoutView="75" workbookViewId="0">
      <selection activeCell="P35" sqref="P35"/>
    </sheetView>
  </sheetViews>
  <sheetFormatPr defaultColWidth="9" defaultRowHeight="15"/>
  <cols>
    <col min="1" max="1" width="2.26953125" style="14" customWidth="1"/>
    <col min="2" max="2" width="2.453125" style="14" customWidth="1"/>
    <col min="3" max="3" width="8.36328125" style="14" customWidth="1"/>
    <col min="4" max="4" width="4.26953125" style="14" customWidth="1"/>
    <col min="5" max="9" width="13.08984375" style="14" customWidth="1"/>
    <col min="10" max="13" width="6.90625" style="14" customWidth="1"/>
    <col min="14" max="24" width="13.08984375" style="14" customWidth="1"/>
    <col min="25" max="26" width="0" style="14" hidden="1" customWidth="1"/>
    <col min="27" max="95" width="4.6328125" style="14" hidden="1" customWidth="1"/>
    <col min="96" max="96" width="0" style="14" hidden="1" customWidth="1"/>
    <col min="97" max="16384" width="9" style="14"/>
  </cols>
  <sheetData>
    <row r="1" spans="1:24" ht="22.5" customHeight="1">
      <c r="X1" s="407" t="str">
        <f>IF('実績報告書１ページ '!V2="","",'実績報告書１ページ '!V2&amp;"_"&amp;'実績報告書１ページ '!O2)</f>
        <v/>
      </c>
    </row>
    <row r="2" spans="1:24">
      <c r="W2" s="817" t="s">
        <v>500</v>
      </c>
      <c r="X2" s="818"/>
    </row>
    <row r="3" spans="1:24" ht="35.25" customHeight="1">
      <c r="A3" s="133"/>
      <c r="B3" s="133"/>
      <c r="C3" s="133"/>
      <c r="D3" s="167"/>
      <c r="E3" s="133"/>
      <c r="F3" s="133"/>
      <c r="G3" s="133"/>
      <c r="H3" s="133"/>
      <c r="I3" s="133"/>
      <c r="J3" s="851" t="s">
        <v>229</v>
      </c>
      <c r="K3" s="850"/>
      <c r="L3" s="850"/>
      <c r="M3" s="850"/>
      <c r="N3" s="852" t="s">
        <v>258</v>
      </c>
      <c r="O3" s="828" t="s">
        <v>166</v>
      </c>
      <c r="P3" s="829"/>
      <c r="Q3" s="829"/>
      <c r="R3" s="829"/>
      <c r="S3" s="829"/>
      <c r="T3" s="853" t="s">
        <v>133</v>
      </c>
      <c r="U3" s="168" t="str">
        <f>U8</f>
        <v/>
      </c>
      <c r="V3" s="846" t="s">
        <v>133</v>
      </c>
      <c r="W3" s="819" t="str">
        <f>IF(U3="","",IF(U4=0,0,ROUNDDOWN(U3/U4,2)))</f>
        <v/>
      </c>
      <c r="X3" s="820"/>
    </row>
    <row r="4" spans="1:24" ht="17.25" customHeight="1">
      <c r="A4" s="133"/>
      <c r="B4" s="133"/>
      <c r="C4" s="849" t="s">
        <v>544</v>
      </c>
      <c r="D4" s="850"/>
      <c r="E4" s="850"/>
      <c r="F4" s="850"/>
      <c r="G4" s="850"/>
      <c r="H4" s="850"/>
      <c r="I4" s="850"/>
      <c r="J4" s="850"/>
      <c r="K4" s="850"/>
      <c r="L4" s="850"/>
      <c r="M4" s="850"/>
      <c r="N4" s="852"/>
      <c r="O4" s="825" t="s">
        <v>230</v>
      </c>
      <c r="P4" s="826"/>
      <c r="Q4" s="826"/>
      <c r="R4" s="826"/>
      <c r="S4" s="826"/>
      <c r="T4" s="827"/>
      <c r="U4" s="845" t="str">
        <f>U31</f>
        <v/>
      </c>
      <c r="V4" s="822"/>
      <c r="W4" s="821"/>
      <c r="X4" s="822"/>
    </row>
    <row r="5" spans="1:24" ht="15.75" customHeight="1">
      <c r="A5" s="133"/>
      <c r="B5" s="133"/>
      <c r="C5" s="850"/>
      <c r="D5" s="850"/>
      <c r="E5" s="850"/>
      <c r="F5" s="850"/>
      <c r="G5" s="850"/>
      <c r="H5" s="850"/>
      <c r="I5" s="850"/>
      <c r="J5" s="850"/>
      <c r="K5" s="850"/>
      <c r="L5" s="850"/>
      <c r="M5" s="850"/>
      <c r="N5" s="852"/>
      <c r="O5" s="827"/>
      <c r="P5" s="827"/>
      <c r="Q5" s="827"/>
      <c r="R5" s="827"/>
      <c r="S5" s="827"/>
      <c r="T5" s="827"/>
      <c r="U5" s="827"/>
      <c r="V5" s="822"/>
      <c r="W5" s="823"/>
      <c r="X5" s="824"/>
    </row>
    <row r="6" spans="1:24" ht="18.75" customHeight="1">
      <c r="B6" s="87"/>
      <c r="C6" s="122"/>
      <c r="D6" s="109"/>
      <c r="I6" s="156"/>
      <c r="J6" s="156"/>
      <c r="K6" s="156"/>
      <c r="L6" s="156"/>
      <c r="M6" s="156"/>
      <c r="N6" s="156"/>
      <c r="O6" s="156"/>
      <c r="P6" s="156"/>
      <c r="Q6" s="156"/>
      <c r="R6" s="156"/>
      <c r="S6" s="156"/>
      <c r="T6" s="156"/>
      <c r="U6" s="156"/>
      <c r="V6" s="149"/>
    </row>
    <row r="7" spans="1:24" ht="27" customHeight="1" thickBot="1">
      <c r="C7" s="907"/>
      <c r="D7" s="908"/>
      <c r="E7" s="908"/>
      <c r="F7" s="160"/>
      <c r="G7" s="97" t="s">
        <v>2</v>
      </c>
      <c r="H7" s="97" t="s">
        <v>3</v>
      </c>
      <c r="I7" s="97" t="s">
        <v>4</v>
      </c>
      <c r="J7" s="885" t="s">
        <v>141</v>
      </c>
      <c r="K7" s="898"/>
      <c r="L7" s="885" t="s">
        <v>5</v>
      </c>
      <c r="M7" s="898"/>
      <c r="N7" s="97" t="s">
        <v>6</v>
      </c>
      <c r="O7" s="98" t="s">
        <v>124</v>
      </c>
      <c r="P7" s="98" t="s">
        <v>125</v>
      </c>
      <c r="Q7" s="99" t="s">
        <v>126</v>
      </c>
      <c r="R7" s="97" t="s">
        <v>7</v>
      </c>
      <c r="S7" s="97" t="s">
        <v>8</v>
      </c>
      <c r="T7" s="103" t="s">
        <v>9</v>
      </c>
      <c r="U7" s="169" t="s">
        <v>10</v>
      </c>
      <c r="V7" s="830" t="s">
        <v>11</v>
      </c>
      <c r="W7" s="831"/>
      <c r="X7" s="831"/>
    </row>
    <row r="8" spans="1:24" ht="64" customHeight="1" thickTop="1">
      <c r="C8" s="909" t="s">
        <v>12</v>
      </c>
      <c r="D8" s="868" t="s">
        <v>219</v>
      </c>
      <c r="E8" s="869"/>
      <c r="F8" s="820"/>
      <c r="G8" s="95"/>
      <c r="H8" s="95"/>
      <c r="I8" s="95"/>
      <c r="J8" s="840"/>
      <c r="K8" s="841"/>
      <c r="L8" s="840"/>
      <c r="M8" s="841"/>
      <c r="N8" s="95"/>
      <c r="O8" s="95"/>
      <c r="P8" s="95"/>
      <c r="Q8" s="95"/>
      <c r="R8" s="95"/>
      <c r="S8" s="95"/>
      <c r="T8" s="110"/>
      <c r="U8" s="173" t="str">
        <f>IF(G8="","",SUM(G8:T8))</f>
        <v/>
      </c>
      <c r="V8" s="832" t="s">
        <v>171</v>
      </c>
      <c r="W8" s="833"/>
      <c r="X8" s="833"/>
    </row>
    <row r="9" spans="1:24" ht="17.25" customHeight="1" thickBot="1">
      <c r="C9" s="910"/>
      <c r="D9" s="870"/>
      <c r="E9" s="871"/>
      <c r="F9" s="824"/>
      <c r="G9" s="5" t="s">
        <v>84</v>
      </c>
      <c r="H9" s="5" t="s">
        <v>84</v>
      </c>
      <c r="I9" s="5" t="s">
        <v>84</v>
      </c>
      <c r="J9" s="864" t="s">
        <v>84</v>
      </c>
      <c r="K9" s="865"/>
      <c r="L9" s="864" t="s">
        <v>84</v>
      </c>
      <c r="M9" s="865"/>
      <c r="N9" s="5" t="s">
        <v>84</v>
      </c>
      <c r="O9" s="5" t="s">
        <v>84</v>
      </c>
      <c r="P9" s="5" t="s">
        <v>84</v>
      </c>
      <c r="Q9" s="4" t="s">
        <v>84</v>
      </c>
      <c r="R9" s="5" t="s">
        <v>84</v>
      </c>
      <c r="S9" s="5" t="s">
        <v>159</v>
      </c>
      <c r="T9" s="111" t="s">
        <v>84</v>
      </c>
      <c r="U9" s="174" t="s">
        <v>84</v>
      </c>
      <c r="V9" s="834"/>
      <c r="W9" s="833"/>
      <c r="X9" s="833"/>
    </row>
    <row r="10" spans="1:24" ht="15.75" customHeight="1" thickTop="1">
      <c r="C10" s="910"/>
      <c r="D10" s="868" t="s">
        <v>220</v>
      </c>
      <c r="E10" s="869"/>
      <c r="F10" s="820"/>
      <c r="G10" s="854"/>
      <c r="H10" s="854"/>
      <c r="I10" s="854"/>
      <c r="J10" s="840"/>
      <c r="K10" s="841"/>
      <c r="L10" s="840"/>
      <c r="M10" s="841"/>
      <c r="N10" s="854"/>
      <c r="O10" s="854"/>
      <c r="P10" s="854"/>
      <c r="Q10" s="854"/>
      <c r="R10" s="854"/>
      <c r="S10" s="854"/>
      <c r="T10" s="842"/>
      <c r="U10" s="175" t="s">
        <v>199</v>
      </c>
      <c r="V10" s="832" t="s">
        <v>172</v>
      </c>
      <c r="W10" s="833"/>
      <c r="X10" s="833"/>
    </row>
    <row r="11" spans="1:24" ht="47.5" customHeight="1">
      <c r="C11" s="910"/>
      <c r="D11" s="891"/>
      <c r="E11" s="892"/>
      <c r="F11" s="822"/>
      <c r="G11" s="855"/>
      <c r="H11" s="855"/>
      <c r="I11" s="855"/>
      <c r="J11" s="847"/>
      <c r="K11" s="848"/>
      <c r="L11" s="847"/>
      <c r="M11" s="848"/>
      <c r="N11" s="855"/>
      <c r="O11" s="855"/>
      <c r="P11" s="855"/>
      <c r="Q11" s="855"/>
      <c r="R11" s="855"/>
      <c r="S11" s="855"/>
      <c r="T11" s="843"/>
      <c r="U11" s="176" t="str">
        <f>IF(G10="","",SUM(G10:T10))</f>
        <v/>
      </c>
      <c r="V11" s="834"/>
      <c r="W11" s="833"/>
      <c r="X11" s="833"/>
    </row>
    <row r="12" spans="1:24" ht="17.25" customHeight="1">
      <c r="C12" s="910"/>
      <c r="D12" s="870"/>
      <c r="E12" s="871"/>
      <c r="F12" s="824"/>
      <c r="G12" s="7" t="s">
        <v>62</v>
      </c>
      <c r="H12" s="7" t="s">
        <v>62</v>
      </c>
      <c r="I12" s="7" t="s">
        <v>62</v>
      </c>
      <c r="J12" s="860" t="s">
        <v>62</v>
      </c>
      <c r="K12" s="861"/>
      <c r="L12" s="860" t="s">
        <v>62</v>
      </c>
      <c r="M12" s="861"/>
      <c r="N12" s="7" t="s">
        <v>62</v>
      </c>
      <c r="O12" s="7" t="s">
        <v>62</v>
      </c>
      <c r="P12" s="7" t="s">
        <v>62</v>
      </c>
      <c r="Q12" s="7" t="s">
        <v>62</v>
      </c>
      <c r="R12" s="7" t="s">
        <v>62</v>
      </c>
      <c r="S12" s="7" t="s">
        <v>62</v>
      </c>
      <c r="T12" s="7" t="s">
        <v>62</v>
      </c>
      <c r="U12" s="177" t="s">
        <v>62</v>
      </c>
      <c r="V12" s="834"/>
      <c r="W12" s="833"/>
      <c r="X12" s="833"/>
    </row>
    <row r="13" spans="1:24" ht="64.75" customHeight="1">
      <c r="C13" s="910"/>
      <c r="D13" s="893" t="s">
        <v>231</v>
      </c>
      <c r="E13" s="894"/>
      <c r="F13" s="895"/>
      <c r="G13" s="95"/>
      <c r="H13" s="95"/>
      <c r="I13" s="95"/>
      <c r="J13" s="840"/>
      <c r="K13" s="841"/>
      <c r="L13" s="840"/>
      <c r="M13" s="841"/>
      <c r="N13" s="95"/>
      <c r="O13" s="95"/>
      <c r="P13" s="95"/>
      <c r="Q13" s="95"/>
      <c r="R13" s="95"/>
      <c r="S13" s="95"/>
      <c r="T13" s="104"/>
      <c r="U13" s="178" t="str">
        <f>IF(G13="","",SUM(G13:T13))</f>
        <v/>
      </c>
      <c r="V13" s="832" t="s">
        <v>233</v>
      </c>
      <c r="W13" s="833"/>
      <c r="X13" s="833"/>
    </row>
    <row r="14" spans="1:24" ht="17.25" customHeight="1">
      <c r="C14" s="910"/>
      <c r="D14" s="896"/>
      <c r="E14" s="897"/>
      <c r="F14" s="878"/>
      <c r="G14" s="5" t="s">
        <v>84</v>
      </c>
      <c r="H14" s="5" t="s">
        <v>84</v>
      </c>
      <c r="I14" s="5" t="s">
        <v>84</v>
      </c>
      <c r="J14" s="864" t="s">
        <v>84</v>
      </c>
      <c r="K14" s="865"/>
      <c r="L14" s="864" t="s">
        <v>84</v>
      </c>
      <c r="M14" s="865"/>
      <c r="N14" s="5" t="s">
        <v>84</v>
      </c>
      <c r="O14" s="5" t="s">
        <v>84</v>
      </c>
      <c r="P14" s="5" t="s">
        <v>84</v>
      </c>
      <c r="Q14" s="4" t="s">
        <v>84</v>
      </c>
      <c r="R14" s="5" t="s">
        <v>84</v>
      </c>
      <c r="S14" s="5" t="s">
        <v>86</v>
      </c>
      <c r="T14" s="105" t="s">
        <v>84</v>
      </c>
      <c r="U14" s="179" t="s">
        <v>84</v>
      </c>
      <c r="V14" s="834"/>
      <c r="W14" s="833"/>
      <c r="X14" s="833"/>
    </row>
    <row r="15" spans="1:24" ht="64.75" customHeight="1">
      <c r="C15" s="910"/>
      <c r="D15" s="879" t="s">
        <v>273</v>
      </c>
      <c r="E15" s="868" t="s">
        <v>218</v>
      </c>
      <c r="F15" s="820"/>
      <c r="G15" s="95"/>
      <c r="H15" s="95"/>
      <c r="I15" s="95"/>
      <c r="J15" s="840"/>
      <c r="K15" s="841"/>
      <c r="L15" s="902"/>
      <c r="M15" s="903"/>
      <c r="N15" s="95"/>
      <c r="O15" s="95"/>
      <c r="P15" s="95"/>
      <c r="Q15" s="95"/>
      <c r="R15" s="95"/>
      <c r="S15" s="95"/>
      <c r="T15" s="104"/>
      <c r="U15" s="178" t="str">
        <f>IF(G15="","",SUM(G15:T15))</f>
        <v/>
      </c>
      <c r="V15" s="832" t="s">
        <v>234</v>
      </c>
      <c r="W15" s="833"/>
      <c r="X15" s="833"/>
    </row>
    <row r="16" spans="1:24" ht="17.25" customHeight="1" thickBot="1">
      <c r="C16" s="910"/>
      <c r="D16" s="880"/>
      <c r="E16" s="870"/>
      <c r="F16" s="824"/>
      <c r="G16" s="5" t="s">
        <v>84</v>
      </c>
      <c r="H16" s="5" t="s">
        <v>84</v>
      </c>
      <c r="I16" s="5" t="s">
        <v>84</v>
      </c>
      <c r="J16" s="864" t="s">
        <v>84</v>
      </c>
      <c r="K16" s="865"/>
      <c r="L16" s="864" t="s">
        <v>84</v>
      </c>
      <c r="M16" s="865"/>
      <c r="N16" s="5" t="s">
        <v>84</v>
      </c>
      <c r="O16" s="5" t="s">
        <v>84</v>
      </c>
      <c r="P16" s="5" t="s">
        <v>84</v>
      </c>
      <c r="Q16" s="4" t="s">
        <v>84</v>
      </c>
      <c r="R16" s="5" t="s">
        <v>84</v>
      </c>
      <c r="S16" s="5" t="s">
        <v>86</v>
      </c>
      <c r="T16" s="108" t="s">
        <v>84</v>
      </c>
      <c r="U16" s="180" t="s">
        <v>84</v>
      </c>
      <c r="V16" s="834"/>
      <c r="W16" s="833"/>
      <c r="X16" s="833"/>
    </row>
    <row r="17" spans="3:24" ht="15" hidden="1" customHeight="1" thickTop="1">
      <c r="C17" s="910"/>
      <c r="D17" s="116"/>
      <c r="E17" s="885" t="s">
        <v>15</v>
      </c>
      <c r="F17" s="97"/>
      <c r="G17" s="854"/>
      <c r="H17" s="854"/>
      <c r="I17" s="854"/>
      <c r="J17" s="899" t="s">
        <v>154</v>
      </c>
      <c r="K17" s="904"/>
      <c r="L17" s="899" t="s">
        <v>154</v>
      </c>
      <c r="M17" s="904"/>
      <c r="N17" s="854"/>
      <c r="O17" s="854"/>
      <c r="P17" s="854"/>
      <c r="Q17" s="854"/>
      <c r="R17" s="854"/>
      <c r="S17" s="854"/>
      <c r="T17" s="906"/>
      <c r="U17" s="181" t="s">
        <v>127</v>
      </c>
      <c r="V17" s="832" t="s">
        <v>195</v>
      </c>
      <c r="W17" s="188"/>
      <c r="X17" s="188"/>
    </row>
    <row r="18" spans="3:24" ht="60" hidden="1" customHeight="1">
      <c r="C18" s="910"/>
      <c r="D18" s="116"/>
      <c r="E18" s="888"/>
      <c r="F18" s="162"/>
      <c r="G18" s="855"/>
      <c r="H18" s="855"/>
      <c r="I18" s="855"/>
      <c r="J18" s="900"/>
      <c r="K18" s="905"/>
      <c r="L18" s="900"/>
      <c r="M18" s="905"/>
      <c r="N18" s="855"/>
      <c r="O18" s="855"/>
      <c r="P18" s="855"/>
      <c r="Q18" s="855"/>
      <c r="R18" s="855"/>
      <c r="S18" s="855"/>
      <c r="T18" s="843"/>
      <c r="U18" s="182" t="str">
        <f>IF(G17="","",IF('２ページ'!G30="☑",SUM(G17:I17,K20,M20,N17:T17),IF(AND('２ページ'!I35="☑",(K17+M17)&gt;8),SUM(8,G17:I17,K20,M20,N17:T17),SUM(G17:I17,K17,K20,M17,M20,N17:T17))))</f>
        <v/>
      </c>
      <c r="V18" s="834"/>
      <c r="W18" s="188"/>
      <c r="X18" s="188"/>
    </row>
    <row r="19" spans="3:24" ht="15" hidden="1" customHeight="1">
      <c r="C19" s="910"/>
      <c r="D19" s="116"/>
      <c r="E19" s="888"/>
      <c r="F19" s="162"/>
      <c r="G19" s="855"/>
      <c r="H19" s="855"/>
      <c r="I19" s="855"/>
      <c r="J19" s="901"/>
      <c r="K19" s="60" t="s">
        <v>62</v>
      </c>
      <c r="L19" s="901"/>
      <c r="M19" s="33" t="s">
        <v>62</v>
      </c>
      <c r="N19" s="855"/>
      <c r="O19" s="855"/>
      <c r="P19" s="855"/>
      <c r="Q19" s="855"/>
      <c r="R19" s="855"/>
      <c r="S19" s="855"/>
      <c r="T19" s="843"/>
      <c r="U19" s="183" t="s">
        <v>84</v>
      </c>
      <c r="V19" s="834"/>
      <c r="W19" s="188"/>
      <c r="X19" s="188"/>
    </row>
    <row r="20" spans="3:24" ht="65.25" hidden="1" customHeight="1">
      <c r="C20" s="910"/>
      <c r="D20" s="116"/>
      <c r="E20" s="888"/>
      <c r="F20" s="162"/>
      <c r="G20" s="855"/>
      <c r="H20" s="855"/>
      <c r="I20" s="855"/>
      <c r="J20" s="883" t="s">
        <v>155</v>
      </c>
      <c r="K20" s="74"/>
      <c r="L20" s="883" t="s">
        <v>155</v>
      </c>
      <c r="M20" s="74"/>
      <c r="N20" s="855"/>
      <c r="O20" s="855"/>
      <c r="P20" s="855"/>
      <c r="Q20" s="855"/>
      <c r="R20" s="855"/>
      <c r="S20" s="855"/>
      <c r="T20" s="843"/>
      <c r="U20" s="176" t="str">
        <f>IF(G17="","",IF(AND('２ページ'!G32="☑",SUM(G17:I20,K17,K20,M17,M20,N17:T20)&lt;19),SUM(G17:I20,K17,K20,M17,M20,N17:T20),IF(AND('２ページ'!G32="☑",SUM(G17:I20,K17,K20,M17,M20,N17:T20)&gt;=19),0,U18)))</f>
        <v/>
      </c>
      <c r="V20" s="834"/>
      <c r="W20" s="188"/>
      <c r="X20" s="188"/>
    </row>
    <row r="21" spans="3:24" ht="15.75" hidden="1" customHeight="1" thickBot="1">
      <c r="C21" s="911"/>
      <c r="D21" s="117"/>
      <c r="E21" s="890"/>
      <c r="F21" s="163"/>
      <c r="G21" s="5" t="s">
        <v>128</v>
      </c>
      <c r="H21" s="5" t="s">
        <v>128</v>
      </c>
      <c r="I21" s="5" t="s">
        <v>128</v>
      </c>
      <c r="J21" s="884"/>
      <c r="K21" s="102" t="s">
        <v>62</v>
      </c>
      <c r="L21" s="884"/>
      <c r="M21" s="102" t="s">
        <v>62</v>
      </c>
      <c r="N21" s="5" t="s">
        <v>129</v>
      </c>
      <c r="O21" s="5" t="s">
        <v>129</v>
      </c>
      <c r="P21" s="5" t="s">
        <v>129</v>
      </c>
      <c r="Q21" s="5" t="s">
        <v>129</v>
      </c>
      <c r="R21" s="5" t="s">
        <v>129</v>
      </c>
      <c r="S21" s="5" t="s">
        <v>129</v>
      </c>
      <c r="T21" s="105" t="s">
        <v>129</v>
      </c>
      <c r="U21" s="184" t="s">
        <v>129</v>
      </c>
      <c r="V21" s="834"/>
      <c r="W21" s="188"/>
      <c r="X21" s="188"/>
    </row>
    <row r="22" spans="3:24" ht="72" hidden="1" customHeight="1">
      <c r="C22" s="844" t="s">
        <v>16</v>
      </c>
      <c r="D22" s="100"/>
      <c r="E22" s="889" t="s">
        <v>13</v>
      </c>
      <c r="F22" s="166"/>
      <c r="G22" s="96"/>
      <c r="H22" s="96"/>
      <c r="I22" s="96"/>
      <c r="J22" s="847"/>
      <c r="K22" s="848"/>
      <c r="L22" s="847"/>
      <c r="M22" s="848"/>
      <c r="N22" s="96"/>
      <c r="O22" s="96"/>
      <c r="P22" s="96"/>
      <c r="Q22" s="96"/>
      <c r="R22" s="96"/>
      <c r="S22" s="96"/>
      <c r="T22" s="107"/>
      <c r="U22" s="176" t="str">
        <f>IF(G22="","",SUM(G22:T22))</f>
        <v/>
      </c>
      <c r="V22" s="832" t="s">
        <v>173</v>
      </c>
      <c r="W22" s="188"/>
      <c r="X22" s="188"/>
    </row>
    <row r="23" spans="3:24" ht="15" hidden="1" customHeight="1">
      <c r="C23" s="844"/>
      <c r="D23" s="100"/>
      <c r="E23" s="890"/>
      <c r="F23" s="163"/>
      <c r="G23" s="5" t="s">
        <v>17</v>
      </c>
      <c r="H23" s="5" t="s">
        <v>17</v>
      </c>
      <c r="I23" s="5" t="s">
        <v>17</v>
      </c>
      <c r="J23" s="864" t="s">
        <v>17</v>
      </c>
      <c r="K23" s="865"/>
      <c r="L23" s="864" t="s">
        <v>17</v>
      </c>
      <c r="M23" s="865"/>
      <c r="N23" s="5" t="s">
        <v>17</v>
      </c>
      <c r="O23" s="5" t="s">
        <v>17</v>
      </c>
      <c r="P23" s="5" t="s">
        <v>17</v>
      </c>
      <c r="Q23" s="5" t="s">
        <v>17</v>
      </c>
      <c r="R23" s="5" t="s">
        <v>17</v>
      </c>
      <c r="S23" s="5" t="s">
        <v>17</v>
      </c>
      <c r="T23" s="105" t="s">
        <v>17</v>
      </c>
      <c r="U23" s="184" t="s">
        <v>17</v>
      </c>
      <c r="V23" s="834"/>
      <c r="W23" s="188"/>
      <c r="X23" s="188"/>
    </row>
    <row r="24" spans="3:24" ht="87.75" hidden="1" customHeight="1">
      <c r="C24" s="844"/>
      <c r="D24" s="100"/>
      <c r="E24" s="830" t="s">
        <v>130</v>
      </c>
      <c r="F24" s="166"/>
      <c r="G24" s="96"/>
      <c r="H24" s="96"/>
      <c r="I24" s="96"/>
      <c r="J24" s="840"/>
      <c r="K24" s="841"/>
      <c r="L24" s="840"/>
      <c r="M24" s="841"/>
      <c r="N24" s="96"/>
      <c r="O24" s="96"/>
      <c r="P24" s="96"/>
      <c r="Q24" s="96"/>
      <c r="R24" s="96"/>
      <c r="S24" s="96"/>
      <c r="T24" s="107"/>
      <c r="U24" s="185" t="str">
        <f>IF(G24="","",SUM(G24:T24))</f>
        <v/>
      </c>
      <c r="V24" s="838" t="s">
        <v>181</v>
      </c>
      <c r="W24" s="188"/>
      <c r="X24" s="188"/>
    </row>
    <row r="25" spans="3:24" ht="17.25" hidden="1" customHeight="1" thickTop="1" thickBot="1">
      <c r="C25" s="844"/>
      <c r="D25" s="100"/>
      <c r="E25" s="898"/>
      <c r="F25" s="162"/>
      <c r="G25" s="7" t="s">
        <v>17</v>
      </c>
      <c r="H25" s="7" t="s">
        <v>17</v>
      </c>
      <c r="I25" s="7" t="s">
        <v>17</v>
      </c>
      <c r="J25" s="860" t="s">
        <v>17</v>
      </c>
      <c r="K25" s="861"/>
      <c r="L25" s="860" t="s">
        <v>17</v>
      </c>
      <c r="M25" s="861"/>
      <c r="N25" s="7" t="s">
        <v>17</v>
      </c>
      <c r="O25" s="7" t="s">
        <v>17</v>
      </c>
      <c r="P25" s="7" t="s">
        <v>17</v>
      </c>
      <c r="Q25" s="7" t="s">
        <v>17</v>
      </c>
      <c r="R25" s="7" t="s">
        <v>17</v>
      </c>
      <c r="S25" s="7" t="s">
        <v>17</v>
      </c>
      <c r="T25" s="106" t="s">
        <v>17</v>
      </c>
      <c r="U25" s="177" t="s">
        <v>17</v>
      </c>
      <c r="V25" s="839"/>
      <c r="W25" s="188"/>
      <c r="X25" s="188"/>
    </row>
    <row r="26" spans="3:24" ht="53.25" hidden="1" customHeight="1">
      <c r="C26" s="844"/>
      <c r="D26" s="100"/>
      <c r="E26" s="885" t="s">
        <v>15</v>
      </c>
      <c r="F26" s="97"/>
      <c r="G26" s="95"/>
      <c r="H26" s="95"/>
      <c r="I26" s="95"/>
      <c r="J26" s="840"/>
      <c r="K26" s="841"/>
      <c r="L26" s="840"/>
      <c r="M26" s="841"/>
      <c r="N26" s="95"/>
      <c r="O26" s="95"/>
      <c r="P26" s="95"/>
      <c r="Q26" s="95"/>
      <c r="R26" s="95"/>
      <c r="S26" s="95"/>
      <c r="T26" s="104"/>
      <c r="U26" s="185" t="str">
        <f>IF(G26="","",SUM(G26:T26))</f>
        <v/>
      </c>
      <c r="V26" s="832" t="s">
        <v>197</v>
      </c>
      <c r="W26" s="188"/>
      <c r="X26" s="188"/>
    </row>
    <row r="27" spans="3:24" ht="17.25" hidden="1" customHeight="1" thickTop="1" thickBot="1">
      <c r="C27" s="844"/>
      <c r="D27" s="100"/>
      <c r="E27" s="886"/>
      <c r="F27" s="164"/>
      <c r="G27" s="6" t="s">
        <v>17</v>
      </c>
      <c r="H27" s="6" t="s">
        <v>17</v>
      </c>
      <c r="I27" s="6" t="s">
        <v>17</v>
      </c>
      <c r="J27" s="862" t="s">
        <v>17</v>
      </c>
      <c r="K27" s="863"/>
      <c r="L27" s="862" t="s">
        <v>17</v>
      </c>
      <c r="M27" s="863"/>
      <c r="N27" s="6" t="s">
        <v>17</v>
      </c>
      <c r="O27" s="6" t="s">
        <v>17</v>
      </c>
      <c r="P27" s="6" t="s">
        <v>17</v>
      </c>
      <c r="Q27" s="6" t="s">
        <v>17</v>
      </c>
      <c r="R27" s="6" t="s">
        <v>17</v>
      </c>
      <c r="S27" s="6" t="s">
        <v>17</v>
      </c>
      <c r="T27" s="108" t="s">
        <v>17</v>
      </c>
      <c r="U27" s="186" t="s">
        <v>17</v>
      </c>
      <c r="V27" s="834"/>
      <c r="W27" s="188"/>
      <c r="X27" s="188"/>
    </row>
    <row r="28" spans="3:24" ht="15.75" hidden="1" customHeight="1" thickTop="1">
      <c r="C28" s="844"/>
      <c r="D28" s="100"/>
      <c r="E28" s="887" t="s">
        <v>10</v>
      </c>
      <c r="F28" s="165"/>
      <c r="G28" s="866" t="str">
        <f>IF(G22="","",SUM(G22,G26,G24))</f>
        <v/>
      </c>
      <c r="H28" s="866" t="str">
        <f>IF(H22="","",SUM(H22,H26,H24))</f>
        <v/>
      </c>
      <c r="I28" s="866" t="str">
        <f>IF(I22="","",SUM(I22,I26,I24))</f>
        <v/>
      </c>
      <c r="J28" s="856" t="str">
        <f>IF(J22="","",SUM(J22,J26,J24))</f>
        <v/>
      </c>
      <c r="K28" s="857"/>
      <c r="L28" s="856" t="str">
        <f>IF(L22="","",SUM(L22,L26,L24))</f>
        <v/>
      </c>
      <c r="M28" s="857"/>
      <c r="N28" s="866" t="str">
        <f t="shared" ref="N28:T28" si="0">IF(N22="","",SUM(N22,N26,N24))</f>
        <v/>
      </c>
      <c r="O28" s="866" t="str">
        <f t="shared" si="0"/>
        <v/>
      </c>
      <c r="P28" s="866" t="str">
        <f t="shared" si="0"/>
        <v/>
      </c>
      <c r="Q28" s="866" t="str">
        <f t="shared" si="0"/>
        <v/>
      </c>
      <c r="R28" s="866" t="str">
        <f t="shared" si="0"/>
        <v/>
      </c>
      <c r="S28" s="866" t="str">
        <f>IF(S22="","",SUM(S22,S26,S24))</f>
        <v/>
      </c>
      <c r="T28" s="836" t="str">
        <f t="shared" si="0"/>
        <v/>
      </c>
      <c r="U28" s="187" t="s">
        <v>131</v>
      </c>
      <c r="V28" s="189"/>
      <c r="W28" s="188"/>
      <c r="X28" s="188"/>
    </row>
    <row r="29" spans="3:24" ht="55.5" hidden="1" customHeight="1">
      <c r="C29" s="844"/>
      <c r="D29" s="100"/>
      <c r="E29" s="888"/>
      <c r="F29" s="162"/>
      <c r="G29" s="867"/>
      <c r="H29" s="867"/>
      <c r="I29" s="867"/>
      <c r="J29" s="858"/>
      <c r="K29" s="859"/>
      <c r="L29" s="858"/>
      <c r="M29" s="859"/>
      <c r="N29" s="867"/>
      <c r="O29" s="867"/>
      <c r="P29" s="867"/>
      <c r="Q29" s="867"/>
      <c r="R29" s="867"/>
      <c r="S29" s="867"/>
      <c r="T29" s="837"/>
      <c r="U29" s="176" t="str">
        <f>IF(G28="","",SUM(G28:T29))</f>
        <v/>
      </c>
      <c r="V29" s="189"/>
      <c r="W29" s="188"/>
      <c r="X29" s="188"/>
    </row>
    <row r="30" spans="3:24" ht="17.25" hidden="1" customHeight="1" thickTop="1" thickBot="1">
      <c r="C30" s="844"/>
      <c r="D30" s="100"/>
      <c r="E30" s="888"/>
      <c r="F30" s="162"/>
      <c r="G30" s="7" t="s">
        <v>17</v>
      </c>
      <c r="H30" s="7" t="s">
        <v>17</v>
      </c>
      <c r="I30" s="7" t="s">
        <v>17</v>
      </c>
      <c r="J30" s="860" t="s">
        <v>17</v>
      </c>
      <c r="K30" s="861"/>
      <c r="L30" s="860" t="s">
        <v>17</v>
      </c>
      <c r="M30" s="861"/>
      <c r="N30" s="7" t="s">
        <v>17</v>
      </c>
      <c r="O30" s="7" t="s">
        <v>17</v>
      </c>
      <c r="P30" s="7" t="s">
        <v>17</v>
      </c>
      <c r="Q30" s="7" t="s">
        <v>17</v>
      </c>
      <c r="R30" s="7" t="s">
        <v>17</v>
      </c>
      <c r="S30" s="7" t="s">
        <v>17</v>
      </c>
      <c r="T30" s="106" t="s">
        <v>17</v>
      </c>
      <c r="U30" s="177" t="s">
        <v>17</v>
      </c>
      <c r="V30" s="190"/>
      <c r="W30" s="188"/>
      <c r="X30" s="188"/>
    </row>
    <row r="31" spans="3:24" ht="64" customHeight="1" thickTop="1">
      <c r="C31" s="872" t="s">
        <v>170</v>
      </c>
      <c r="D31" s="873"/>
      <c r="E31" s="874"/>
      <c r="F31" s="875"/>
      <c r="G31" s="101"/>
      <c r="H31" s="101"/>
      <c r="I31" s="171"/>
      <c r="J31" s="881"/>
      <c r="K31" s="882"/>
      <c r="L31" s="881"/>
      <c r="M31" s="882"/>
      <c r="N31" s="101"/>
      <c r="O31" s="101"/>
      <c r="P31" s="101"/>
      <c r="Q31" s="101"/>
      <c r="R31" s="101"/>
      <c r="S31" s="101"/>
      <c r="T31" s="110"/>
      <c r="U31" s="173" t="str">
        <f>IF(G31="","",SUM(G31:T31))</f>
        <v/>
      </c>
      <c r="V31" s="835"/>
      <c r="W31" s="831"/>
      <c r="X31" s="831"/>
    </row>
    <row r="32" spans="3:24" ht="15.5" thickBot="1">
      <c r="C32" s="876"/>
      <c r="D32" s="877"/>
      <c r="E32" s="877"/>
      <c r="F32" s="878"/>
      <c r="G32" s="5" t="s">
        <v>14</v>
      </c>
      <c r="H32" s="5" t="s">
        <v>14</v>
      </c>
      <c r="I32" s="5" t="s">
        <v>14</v>
      </c>
      <c r="J32" s="864" t="s">
        <v>132</v>
      </c>
      <c r="K32" s="865"/>
      <c r="L32" s="864" t="s">
        <v>132</v>
      </c>
      <c r="M32" s="865"/>
      <c r="N32" s="5" t="s">
        <v>14</v>
      </c>
      <c r="O32" s="5" t="s">
        <v>14</v>
      </c>
      <c r="P32" s="5" t="s">
        <v>132</v>
      </c>
      <c r="Q32" s="4" t="s">
        <v>14</v>
      </c>
      <c r="R32" s="5" t="s">
        <v>14</v>
      </c>
      <c r="S32" s="5" t="s">
        <v>14</v>
      </c>
      <c r="T32" s="111" t="s">
        <v>84</v>
      </c>
      <c r="U32" s="174" t="s">
        <v>14</v>
      </c>
      <c r="V32" s="835"/>
      <c r="W32" s="831"/>
      <c r="X32" s="831"/>
    </row>
    <row r="33" ht="15.5" thickTop="1"/>
  </sheetData>
  <sheetProtection algorithmName="SHA-512" hashValue="8jRcU6NI/V3VNYv4qbYStEQax70dsO7Ts0tlyNJUOOIVAGkzLVxbl7xhBAZ41pyMphvikzDNTVVTNDocOWy7YA==" saltValue="gnOvf3wNMzCxm9Iu+ISIOg==" spinCount="100000" sheet="1" objects="1" scenarios="1"/>
  <mergeCells count="108">
    <mergeCell ref="L31:M31"/>
    <mergeCell ref="L32:M32"/>
    <mergeCell ref="Q28:Q29"/>
    <mergeCell ref="L12:M12"/>
    <mergeCell ref="J32:K32"/>
    <mergeCell ref="P28:P29"/>
    <mergeCell ref="O28:O29"/>
    <mergeCell ref="N28:N29"/>
    <mergeCell ref="L24:M24"/>
    <mergeCell ref="J14:K14"/>
    <mergeCell ref="J13:K13"/>
    <mergeCell ref="J23:K23"/>
    <mergeCell ref="J27:K27"/>
    <mergeCell ref="L26:M26"/>
    <mergeCell ref="K17:K18"/>
    <mergeCell ref="L30:M30"/>
    <mergeCell ref="V17:V21"/>
    <mergeCell ref="T17:T20"/>
    <mergeCell ref="L9:M9"/>
    <mergeCell ref="L8:M8"/>
    <mergeCell ref="C7:E7"/>
    <mergeCell ref="H10:H11"/>
    <mergeCell ref="I17:I20"/>
    <mergeCell ref="H17:H20"/>
    <mergeCell ref="I10:I11"/>
    <mergeCell ref="J7:K7"/>
    <mergeCell ref="J8:K8"/>
    <mergeCell ref="C8:C21"/>
    <mergeCell ref="L7:M7"/>
    <mergeCell ref="S17:S20"/>
    <mergeCell ref="R17:R20"/>
    <mergeCell ref="O17:O20"/>
    <mergeCell ref="N17:N20"/>
    <mergeCell ref="L20:L21"/>
    <mergeCell ref="L10:M11"/>
    <mergeCell ref="L14:M14"/>
    <mergeCell ref="L13:M13"/>
    <mergeCell ref="J9:K9"/>
    <mergeCell ref="S28:S29"/>
    <mergeCell ref="R28:R29"/>
    <mergeCell ref="Q10:Q11"/>
    <mergeCell ref="L17:L19"/>
    <mergeCell ref="J10:K11"/>
    <mergeCell ref="L15:M15"/>
    <mergeCell ref="J12:K12"/>
    <mergeCell ref="J16:K16"/>
    <mergeCell ref="L16:M16"/>
    <mergeCell ref="P10:P11"/>
    <mergeCell ref="O10:O11"/>
    <mergeCell ref="N10:N11"/>
    <mergeCell ref="R10:R11"/>
    <mergeCell ref="S10:S11"/>
    <mergeCell ref="L22:M22"/>
    <mergeCell ref="M17:M18"/>
    <mergeCell ref="J17:J19"/>
    <mergeCell ref="I28:I29"/>
    <mergeCell ref="D8:F9"/>
    <mergeCell ref="C31:F32"/>
    <mergeCell ref="D15:D16"/>
    <mergeCell ref="G10:G11"/>
    <mergeCell ref="J30:K30"/>
    <mergeCell ref="J24:K24"/>
    <mergeCell ref="J31:K31"/>
    <mergeCell ref="J20:J21"/>
    <mergeCell ref="E26:E27"/>
    <mergeCell ref="G28:G29"/>
    <mergeCell ref="E28:E30"/>
    <mergeCell ref="E22:E23"/>
    <mergeCell ref="H28:H29"/>
    <mergeCell ref="E17:E21"/>
    <mergeCell ref="D10:F12"/>
    <mergeCell ref="D13:F14"/>
    <mergeCell ref="G17:G20"/>
    <mergeCell ref="E15:F16"/>
    <mergeCell ref="E24:E25"/>
    <mergeCell ref="V31:X32"/>
    <mergeCell ref="T28:T29"/>
    <mergeCell ref="V26:V27"/>
    <mergeCell ref="V24:V25"/>
    <mergeCell ref="J26:K26"/>
    <mergeCell ref="T10:T11"/>
    <mergeCell ref="V22:V23"/>
    <mergeCell ref="C22:C30"/>
    <mergeCell ref="U4:U5"/>
    <mergeCell ref="V3:V5"/>
    <mergeCell ref="J22:K22"/>
    <mergeCell ref="C4:I5"/>
    <mergeCell ref="J3:M5"/>
    <mergeCell ref="N3:N5"/>
    <mergeCell ref="T3:T5"/>
    <mergeCell ref="P17:P20"/>
    <mergeCell ref="Q17:Q20"/>
    <mergeCell ref="J28:K29"/>
    <mergeCell ref="J25:K25"/>
    <mergeCell ref="J15:K15"/>
    <mergeCell ref="L25:M25"/>
    <mergeCell ref="L27:M27"/>
    <mergeCell ref="L28:M29"/>
    <mergeCell ref="L23:M23"/>
    <mergeCell ref="W2:X2"/>
    <mergeCell ref="W3:X5"/>
    <mergeCell ref="O4:S5"/>
    <mergeCell ref="O3:S3"/>
    <mergeCell ref="V7:X7"/>
    <mergeCell ref="V8:X9"/>
    <mergeCell ref="V10:X12"/>
    <mergeCell ref="V13:X14"/>
    <mergeCell ref="V15:X16"/>
  </mergeCells>
  <phoneticPr fontId="5"/>
  <conditionalFormatting sqref="G17:I19 N17:T19">
    <cfRule type="expression" dxfId="90" priority="244" stopIfTrue="1">
      <formula>OR(AND(G17="",G10&lt;&gt;""),AND(G26&lt;&gt;"",G17&gt;G26))</formula>
    </cfRule>
    <cfRule type="expression" dxfId="89" priority="245" stopIfTrue="1">
      <formula>AND(G17&lt;&gt;"",(G17+G31)&gt;#REF!)</formula>
    </cfRule>
  </conditionalFormatting>
  <conditionalFormatting sqref="G20:I20">
    <cfRule type="expression" dxfId="88" priority="268" stopIfTrue="1">
      <formula>OR(AND(G20="",G17&lt;&gt;""),AND(G29&lt;&gt;"",G20&gt;G29))</formula>
    </cfRule>
    <cfRule type="expression" dxfId="87" priority="269" stopIfTrue="1">
      <formula>AND(G20&lt;&gt;"",(G20+#REF!)&gt;#REF!)</formula>
    </cfRule>
  </conditionalFormatting>
  <conditionalFormatting sqref="G22:I22 N22:T22">
    <cfRule type="expression" dxfId="86" priority="114" stopIfTrue="1">
      <formula>OR(AND(G22="",G8&lt;&gt;""),AND(G22&lt;&gt;"",G22&lt;G8))</formula>
    </cfRule>
  </conditionalFormatting>
  <conditionalFormatting sqref="G26:I26 N26:T26">
    <cfRule type="expression" dxfId="85" priority="124">
      <formula>OR(AND(G26="",G17&lt;&gt;""),AND(G26&lt;G17))</formula>
    </cfRule>
  </conditionalFormatting>
  <conditionalFormatting sqref="G31:I31 N31:S31">
    <cfRule type="expression" dxfId="84" priority="377" stopIfTrue="1">
      <formula>AND(G31&lt;&gt;"",(G31+G17)&gt;#REF!)</formula>
    </cfRule>
  </conditionalFormatting>
  <conditionalFormatting sqref="G31:S31">
    <cfRule type="expression" dxfId="83" priority="376" stopIfTrue="1">
      <formula>OR(AND(OR(G31&lt;G8,G31&lt;G10),G31&lt;&gt;""),AND(G31="",G26&lt;&gt;""))</formula>
    </cfRule>
  </conditionalFormatting>
  <conditionalFormatting sqref="G8:T8">
    <cfRule type="expression" dxfId="82" priority="382" stopIfTrue="1">
      <formula>OR(AND(G22&lt;&gt;"",G8&gt;G22),AND(G31&lt;&gt;"",G8&gt;G31),AND(G8="",G10&lt;&gt;""))</formula>
    </cfRule>
    <cfRule type="expression" dxfId="81" priority="383" stopIfTrue="1">
      <formula>AND(G17&lt;&gt;"",(G8+G17)&gt;#REF!)</formula>
    </cfRule>
  </conditionalFormatting>
  <conditionalFormatting sqref="G10:T11">
    <cfRule type="expression" dxfId="80" priority="388" stopIfTrue="1">
      <formula>OR(AND(G10="",G8&lt;&gt;""),AND(G31&lt;&gt;"",G10&gt;G31))</formula>
    </cfRule>
    <cfRule type="expression" dxfId="79" priority="389" stopIfTrue="1">
      <formula>AND(G17&lt;&gt;"",(G10+G17)&gt;#REF!)</formula>
    </cfRule>
  </conditionalFormatting>
  <conditionalFormatting sqref="G24:T24">
    <cfRule type="expression" dxfId="78" priority="127" stopIfTrue="1">
      <formula>AND(G24="",G22&lt;&gt;"")</formula>
    </cfRule>
  </conditionalFormatting>
  <conditionalFormatting sqref="J22:M22">
    <cfRule type="expression" dxfId="77" priority="119" stopIfTrue="1">
      <formula>OR(AND(J22="",K20&lt;&gt;""),AND(J22&lt;&gt;"",J22&lt;J8))</formula>
    </cfRule>
  </conditionalFormatting>
  <conditionalFormatting sqref="J31:M31">
    <cfRule type="expression" dxfId="76" priority="381" stopIfTrue="1">
      <formula>AND(J31&lt;&gt;"",(J31+K17+K20)&gt;#REF!)</formula>
    </cfRule>
  </conditionalFormatting>
  <conditionalFormatting sqref="K17 M17:M18">
    <cfRule type="expression" dxfId="75" priority="372" stopIfTrue="1">
      <formula>OR(AND(K17="",J10&lt;&gt;""),AND(AND(K20&lt;&gt;"",J26&lt;&gt;""),(K17+K20)&gt;J26))</formula>
    </cfRule>
    <cfRule type="expression" dxfId="74" priority="373" stopIfTrue="1">
      <formula>AND(K17&lt;&gt;"",(K17+K20+J31)&gt;#REF!)</formula>
    </cfRule>
  </conditionalFormatting>
  <conditionalFormatting sqref="K20 M20">
    <cfRule type="expression" dxfId="73" priority="384" stopIfTrue="1">
      <formula>OR(AND(K20="",K17&lt;&gt;""),AND(AND(K17&lt;&gt;"",J26&lt;&gt;""),(K17+K20)&gt;J26))</formula>
    </cfRule>
    <cfRule type="expression" dxfId="72" priority="385" stopIfTrue="1">
      <formula>AND(K20&lt;&gt;"",(K17+K20+#REF!)&gt;#REF!)</formula>
    </cfRule>
  </conditionalFormatting>
  <conditionalFormatting sqref="N20:T20">
    <cfRule type="expression" dxfId="71" priority="390" stopIfTrue="1">
      <formula>OR(AND(N20="",N17&lt;&gt;""),AND(N29&lt;&gt;"",N20&gt;N29))</formula>
    </cfRule>
    <cfRule type="expression" dxfId="70" priority="391" stopIfTrue="1">
      <formula>AND(N20&lt;&gt;"",(N20+#REF!)&gt;#REF!)</formula>
    </cfRule>
  </conditionalFormatting>
  <conditionalFormatting sqref="T31">
    <cfRule type="expression" dxfId="69" priority="416" stopIfTrue="1">
      <formula>OR(AND(#REF!&lt;&gt;"",T31&gt;#REF!),AND(#REF!&lt;&gt;"",T31&gt;#REF!),AND(T31="",T33&lt;&gt;""))</formula>
    </cfRule>
    <cfRule type="expression" dxfId="68" priority="417" stopIfTrue="1">
      <formula>AND(#REF!&lt;&gt;"",(T31+#REF!)&gt;#REF!)</formula>
    </cfRule>
  </conditionalFormatting>
  <dataValidations count="1">
    <dataValidation imeMode="disabled" allowBlank="1" showInputMessage="1" showErrorMessage="1" sqref="N10:T10 G26:T26 G22:T22 G8:T8 K17 G17:G18 K20 M17:M18 M20 N17:T20 G24:T24 H17:I20 L10 H10:J10 G10:G11 G31:T31 G15:T15 G13:T13" xr:uid="{00000000-0002-0000-0900-000000000000}"/>
  </dataValidations>
  <pageMargins left="0.31496062992125984" right="0.31496062992125984" top="1.0236220472440944" bottom="0.19685039370078741" header="0" footer="0.35433070866141736"/>
  <pageSetup paperSize="9" scale="56" orientation="landscape" r:id="rId1"/>
  <headerFooter alignWithMargins="0">
    <oddFooter>&amp;C&amp;14 4</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C1:CQ33"/>
  <sheetViews>
    <sheetView showGridLines="0" view="pageBreakPreview" topLeftCell="A11" zoomScale="70" zoomScaleNormal="55" zoomScaleSheetLayoutView="70" workbookViewId="0">
      <selection activeCell="O28" sqref="O28"/>
    </sheetView>
  </sheetViews>
  <sheetFormatPr defaultColWidth="9" defaultRowHeight="15"/>
  <cols>
    <col min="1" max="1" width="7.36328125" style="14" customWidth="1"/>
    <col min="2" max="2" width="2.453125" style="14" customWidth="1"/>
    <col min="3" max="3" width="8.36328125" style="14" customWidth="1"/>
    <col min="4" max="4" width="4.26953125" style="14" customWidth="1"/>
    <col min="5" max="9" width="13.08984375" style="14" customWidth="1"/>
    <col min="10" max="13" width="6.90625" style="14" customWidth="1"/>
    <col min="14" max="15" width="13.08984375" style="14" customWidth="1"/>
    <col min="16" max="16" width="8.6328125" style="14" customWidth="1"/>
    <col min="17" max="24" width="13.08984375" style="14" customWidth="1"/>
    <col min="25" max="26" width="0" style="14" hidden="1" customWidth="1"/>
    <col min="27" max="95" width="4.6328125" style="14" hidden="1" customWidth="1"/>
    <col min="96" max="96" width="0" style="14" hidden="1" customWidth="1"/>
    <col min="97" max="16384" width="9" style="14"/>
  </cols>
  <sheetData>
    <row r="1" spans="3:27">
      <c r="P1" s="407" t="str">
        <f>IF('実績報告書１ページ '!V2="","",'実績報告書１ページ '!V2&amp;"_"&amp;'実績報告書１ページ '!O2)</f>
        <v/>
      </c>
    </row>
    <row r="2" spans="3:27" ht="24" customHeight="1">
      <c r="C2" s="122" t="s">
        <v>545</v>
      </c>
      <c r="D2" s="109"/>
      <c r="E2"/>
      <c r="F2"/>
      <c r="G2"/>
      <c r="H2"/>
      <c r="I2"/>
      <c r="J2"/>
      <c r="K2"/>
      <c r="L2"/>
      <c r="M2"/>
      <c r="N2"/>
      <c r="O2"/>
      <c r="P2" s="161"/>
      <c r="Q2" s="161"/>
      <c r="R2" s="161"/>
      <c r="S2" s="161"/>
      <c r="T2" s="161"/>
      <c r="U2" s="161"/>
      <c r="V2" s="161"/>
      <c r="AA2" s="192" t="s">
        <v>272</v>
      </c>
    </row>
    <row r="3" spans="3:27" ht="34.5" customHeight="1">
      <c r="C3" s="122" t="s">
        <v>546</v>
      </c>
      <c r="D3" s="109"/>
      <c r="E3"/>
      <c r="F3"/>
      <c r="G3"/>
      <c r="H3"/>
      <c r="I3"/>
      <c r="J3"/>
      <c r="K3"/>
      <c r="L3"/>
      <c r="M3"/>
      <c r="N3"/>
      <c r="O3"/>
      <c r="P3" s="161"/>
      <c r="Q3" s="161"/>
      <c r="R3" s="161"/>
      <c r="S3" s="161"/>
      <c r="T3" s="161"/>
      <c r="U3" s="161"/>
      <c r="V3" s="161"/>
      <c r="AA3" s="192"/>
    </row>
    <row r="4" spans="3:27" ht="34.5" customHeight="1">
      <c r="C4" s="122" t="s">
        <v>477</v>
      </c>
      <c r="D4" s="109"/>
      <c r="E4"/>
      <c r="F4"/>
      <c r="G4"/>
      <c r="H4"/>
      <c r="I4"/>
      <c r="J4"/>
      <c r="K4"/>
      <c r="L4"/>
      <c r="M4"/>
      <c r="N4"/>
      <c r="O4"/>
      <c r="P4" s="161"/>
      <c r="Q4" s="161"/>
      <c r="R4" s="161"/>
      <c r="S4" s="161"/>
      <c r="T4" s="161"/>
      <c r="U4" s="161"/>
      <c r="V4" s="161"/>
      <c r="AA4" s="192"/>
    </row>
    <row r="5" spans="3:27" ht="30" customHeight="1">
      <c r="E5" s="320" t="s">
        <v>310</v>
      </c>
      <c r="F5" s="86" t="s">
        <v>470</v>
      </c>
      <c r="G5" s="315"/>
      <c r="H5" s="320" t="s">
        <v>310</v>
      </c>
      <c r="I5" s="86" t="s">
        <v>471</v>
      </c>
      <c r="J5" s="315"/>
      <c r="K5" s="315"/>
      <c r="L5"/>
      <c r="M5"/>
      <c r="N5"/>
      <c r="O5"/>
      <c r="P5" s="161"/>
      <c r="Q5" s="161"/>
      <c r="R5" s="161"/>
      <c r="S5" s="161"/>
      <c r="T5" s="161"/>
      <c r="U5" s="161"/>
      <c r="V5" s="161"/>
      <c r="AA5" s="192"/>
    </row>
    <row r="6" spans="3:27" ht="8.15" customHeight="1">
      <c r="E6" s="133"/>
      <c r="F6" s="86"/>
      <c r="G6" s="315"/>
      <c r="H6" s="133"/>
      <c r="I6" s="86"/>
      <c r="J6" s="315"/>
      <c r="K6" s="315"/>
      <c r="L6"/>
      <c r="M6"/>
      <c r="N6"/>
      <c r="O6"/>
      <c r="P6" s="161"/>
      <c r="Q6" s="161"/>
      <c r="R6" s="161"/>
      <c r="S6" s="161"/>
      <c r="T6" s="161"/>
      <c r="U6" s="161"/>
      <c r="V6" s="161"/>
      <c r="AA6" s="192"/>
    </row>
    <row r="7" spans="3:27" s="1" customFormat="1" ht="30" customHeight="1">
      <c r="C7" s="205" t="s">
        <v>472</v>
      </c>
      <c r="F7" s="149"/>
      <c r="G7" s="149"/>
      <c r="H7" s="149"/>
      <c r="I7" s="149"/>
      <c r="J7" s="149"/>
      <c r="K7" s="149"/>
      <c r="L7" s="149"/>
      <c r="M7" s="149"/>
      <c r="N7" s="149"/>
      <c r="O7" s="149"/>
      <c r="P7" s="161"/>
      <c r="Q7" s="161"/>
      <c r="R7" s="161"/>
      <c r="S7" s="161"/>
      <c r="T7" s="161"/>
      <c r="U7" s="161"/>
      <c r="V7" s="161"/>
      <c r="AA7" s="205"/>
    </row>
    <row r="8" spans="3:27" s="1" customFormat="1" ht="55.5" customHeight="1">
      <c r="C8" s="320" t="s">
        <v>310</v>
      </c>
      <c r="D8" s="914" t="s">
        <v>473</v>
      </c>
      <c r="E8" s="914"/>
      <c r="F8" s="914"/>
      <c r="G8" s="914"/>
      <c r="H8" s="914"/>
      <c r="I8" s="914"/>
      <c r="J8" s="914"/>
      <c r="K8" s="914"/>
      <c r="L8" s="914"/>
      <c r="M8" s="914"/>
      <c r="N8" s="914"/>
      <c r="O8" s="914"/>
      <c r="P8" s="86"/>
      <c r="Q8" s="86"/>
      <c r="R8" s="86"/>
      <c r="S8" s="86"/>
      <c r="T8" s="86"/>
      <c r="U8" s="86"/>
      <c r="V8" s="161"/>
      <c r="AA8" s="205"/>
    </row>
    <row r="9" spans="3:27" s="1" customFormat="1" ht="8.15" customHeight="1">
      <c r="C9" s="133"/>
      <c r="D9" s="205"/>
      <c r="E9" s="205"/>
      <c r="F9" s="205"/>
      <c r="G9" s="205"/>
      <c r="H9" s="205"/>
      <c r="I9" s="205"/>
      <c r="J9" s="205"/>
      <c r="K9" s="205"/>
      <c r="L9" s="205"/>
      <c r="M9" s="205"/>
      <c r="N9" s="205"/>
      <c r="O9" s="205"/>
      <c r="P9" s="205"/>
      <c r="Q9" s="205"/>
      <c r="R9" s="205"/>
      <c r="S9" s="205"/>
      <c r="T9" s="205"/>
      <c r="U9" s="205"/>
      <c r="V9" s="161"/>
      <c r="AA9" s="205"/>
    </row>
    <row r="10" spans="3:27" s="1" customFormat="1" ht="30" customHeight="1">
      <c r="C10" s="205" t="s">
        <v>474</v>
      </c>
      <c r="D10" s="109"/>
      <c r="E10" s="149"/>
      <c r="F10" s="149"/>
      <c r="G10" s="149"/>
      <c r="H10" s="149"/>
      <c r="I10" s="149"/>
      <c r="J10" s="149"/>
      <c r="K10" s="149"/>
      <c r="L10" s="149"/>
      <c r="M10" s="149"/>
      <c r="N10" s="316"/>
      <c r="O10" s="149"/>
      <c r="P10" s="161"/>
      <c r="Q10" s="161"/>
      <c r="R10" s="161"/>
      <c r="S10" s="161"/>
      <c r="T10" s="161"/>
      <c r="U10" s="161"/>
      <c r="V10" s="161"/>
      <c r="AA10" s="205"/>
    </row>
    <row r="11" spans="3:27" s="1" customFormat="1" ht="56.25" customHeight="1">
      <c r="C11" s="314" t="s">
        <v>499</v>
      </c>
      <c r="D11" s="914" t="s">
        <v>486</v>
      </c>
      <c r="E11" s="914"/>
      <c r="F11" s="914"/>
      <c r="G11" s="914"/>
      <c r="H11" s="914"/>
      <c r="I11" s="914"/>
      <c r="J11" s="914"/>
      <c r="K11" s="914"/>
      <c r="L11" s="914"/>
      <c r="M11" s="914"/>
      <c r="N11" s="914"/>
      <c r="O11" s="914"/>
      <c r="P11" s="86"/>
      <c r="Q11" s="86"/>
      <c r="R11" s="86"/>
      <c r="S11" s="86"/>
      <c r="T11" s="86"/>
      <c r="U11" s="86"/>
      <c r="V11" s="86"/>
      <c r="W11" s="86"/>
      <c r="X11" s="86"/>
      <c r="AA11" s="205"/>
    </row>
    <row r="12" spans="3:27" s="1" customFormat="1" ht="66.75" customHeight="1">
      <c r="C12" s="314" t="s">
        <v>499</v>
      </c>
      <c r="D12" s="914" t="s">
        <v>475</v>
      </c>
      <c r="E12" s="914"/>
      <c r="F12" s="914"/>
      <c r="G12" s="914"/>
      <c r="H12" s="914"/>
      <c r="I12" s="914"/>
      <c r="J12" s="914"/>
      <c r="K12" s="914"/>
      <c r="L12" s="914"/>
      <c r="M12" s="914"/>
      <c r="N12" s="914"/>
      <c r="O12" s="914"/>
      <c r="P12" s="241"/>
      <c r="Q12" s="241"/>
      <c r="R12" s="241"/>
      <c r="S12" s="241"/>
      <c r="T12" s="241"/>
      <c r="U12" s="241"/>
      <c r="V12" s="241"/>
      <c r="W12" s="241"/>
      <c r="X12" s="241"/>
      <c r="AA12" s="205"/>
    </row>
    <row r="13" spans="3:27" s="1" customFormat="1" ht="8.15" customHeight="1">
      <c r="C13" s="314"/>
      <c r="D13" s="161"/>
      <c r="E13" s="161"/>
      <c r="F13" s="161"/>
      <c r="G13" s="161"/>
      <c r="H13" s="161"/>
      <c r="I13" s="161"/>
      <c r="J13" s="161"/>
      <c r="K13" s="161"/>
      <c r="L13" s="161"/>
      <c r="M13" s="161"/>
      <c r="N13" s="161"/>
      <c r="O13" s="161"/>
      <c r="P13" s="161"/>
      <c r="Q13" s="161"/>
      <c r="R13" s="161"/>
      <c r="S13" s="161"/>
      <c r="T13" s="161"/>
      <c r="U13" s="161"/>
      <c r="V13" s="161"/>
      <c r="W13" s="161"/>
      <c r="X13" s="161"/>
      <c r="AA13" s="205"/>
    </row>
    <row r="14" spans="3:27" s="1" customFormat="1" ht="26.15" customHeight="1">
      <c r="C14" s="205" t="s">
        <v>516</v>
      </c>
      <c r="D14" s="133"/>
      <c r="E14" s="133"/>
      <c r="F14" s="133"/>
      <c r="G14" s="133"/>
      <c r="H14" s="133"/>
      <c r="I14" s="133"/>
      <c r="J14" s="133"/>
      <c r="K14" s="321"/>
      <c r="L14" s="321"/>
      <c r="M14" s="321"/>
      <c r="N14" s="191"/>
      <c r="O14" s="149"/>
      <c r="P14" s="161"/>
      <c r="Q14" s="161"/>
      <c r="R14" s="161"/>
      <c r="S14" s="161"/>
      <c r="T14" s="161"/>
      <c r="U14" s="161"/>
      <c r="V14" s="161"/>
      <c r="AA14" s="205"/>
    </row>
    <row r="15" spans="3:27" s="1" customFormat="1" ht="46" customHeight="1">
      <c r="C15" s="915" t="s">
        <v>517</v>
      </c>
      <c r="D15" s="915"/>
      <c r="E15" s="915"/>
      <c r="F15" s="915"/>
      <c r="G15" s="915"/>
      <c r="H15" s="915"/>
      <c r="I15" s="915" t="s">
        <v>476</v>
      </c>
      <c r="J15" s="915"/>
      <c r="K15" s="915"/>
      <c r="L15" s="915"/>
      <c r="M15" s="915"/>
      <c r="N15" s="915"/>
      <c r="O15" s="915"/>
      <c r="P15" s="161"/>
      <c r="Q15" s="161"/>
      <c r="R15" s="161"/>
      <c r="S15" s="161"/>
      <c r="T15" s="161"/>
      <c r="U15" s="161"/>
      <c r="V15" s="161"/>
      <c r="AA15" s="205"/>
    </row>
    <row r="16" spans="3:27" s="1" customFormat="1" ht="46" customHeight="1">
      <c r="C16" s="912" t="s">
        <v>480</v>
      </c>
      <c r="D16" s="912"/>
      <c r="E16" s="912"/>
      <c r="F16" s="912"/>
      <c r="G16" s="912"/>
      <c r="H16" s="912"/>
      <c r="I16" s="913" t="s">
        <v>485</v>
      </c>
      <c r="J16" s="913"/>
      <c r="K16" s="913"/>
      <c r="L16" s="913"/>
      <c r="M16" s="913"/>
      <c r="N16" s="913"/>
      <c r="O16" s="913"/>
      <c r="P16" s="161"/>
      <c r="Q16" s="161"/>
      <c r="R16" s="161"/>
      <c r="S16" s="161"/>
      <c r="T16" s="161"/>
      <c r="U16" s="161"/>
      <c r="V16" s="161"/>
      <c r="AA16" s="205"/>
    </row>
    <row r="17" spans="3:27" s="1" customFormat="1" ht="46" customHeight="1">
      <c r="C17" s="912" t="s">
        <v>481</v>
      </c>
      <c r="D17" s="912"/>
      <c r="E17" s="912"/>
      <c r="F17" s="912"/>
      <c r="G17" s="912"/>
      <c r="H17" s="912"/>
      <c r="I17" s="913" t="s">
        <v>483</v>
      </c>
      <c r="J17" s="913"/>
      <c r="K17" s="913"/>
      <c r="L17" s="913"/>
      <c r="M17" s="913"/>
      <c r="N17" s="913"/>
      <c r="O17" s="913"/>
      <c r="P17" s="161"/>
      <c r="Q17" s="161"/>
      <c r="R17" s="161"/>
      <c r="S17" s="161"/>
      <c r="T17" s="161"/>
      <c r="U17" s="161"/>
      <c r="V17" s="161"/>
      <c r="AA17" s="205"/>
    </row>
    <row r="18" spans="3:27" s="1" customFormat="1" ht="46" customHeight="1">
      <c r="C18" s="912" t="s">
        <v>482</v>
      </c>
      <c r="D18" s="912"/>
      <c r="E18" s="912"/>
      <c r="F18" s="912"/>
      <c r="G18" s="912"/>
      <c r="H18" s="912"/>
      <c r="I18" s="913" t="s">
        <v>484</v>
      </c>
      <c r="J18" s="913"/>
      <c r="K18" s="913"/>
      <c r="L18" s="913"/>
      <c r="M18" s="913"/>
      <c r="N18" s="913"/>
      <c r="O18" s="913"/>
      <c r="P18" s="161"/>
      <c r="Q18" s="161"/>
      <c r="R18" s="161"/>
      <c r="S18" s="161"/>
      <c r="T18" s="161"/>
      <c r="U18" s="161"/>
      <c r="V18" s="161"/>
      <c r="AA18" s="205"/>
    </row>
    <row r="19" spans="3:27" s="1" customFormat="1" ht="34.5" customHeight="1">
      <c r="C19" s="112" t="s">
        <v>478</v>
      </c>
      <c r="D19" s="205"/>
      <c r="E19" s="205"/>
      <c r="F19" s="205"/>
      <c r="G19" s="205"/>
      <c r="H19" s="205"/>
      <c r="I19" s="205"/>
      <c r="J19" s="161"/>
      <c r="K19" s="161"/>
      <c r="L19" s="161"/>
      <c r="M19" s="161"/>
      <c r="N19" s="161"/>
      <c r="O19" s="205"/>
      <c r="P19" s="161"/>
      <c r="Q19" s="161"/>
      <c r="R19" s="161"/>
      <c r="S19" s="161"/>
      <c r="T19" s="161"/>
      <c r="U19" s="161"/>
      <c r="V19" s="161"/>
      <c r="W19" s="161"/>
      <c r="AA19" s="205"/>
    </row>
    <row r="20" spans="3:27" s="1" customFormat="1" ht="46" customHeight="1">
      <c r="C20" s="915" t="s">
        <v>539</v>
      </c>
      <c r="D20" s="915"/>
      <c r="E20" s="915"/>
      <c r="F20" s="915"/>
      <c r="G20" s="915" t="s">
        <v>540</v>
      </c>
      <c r="H20" s="915"/>
      <c r="I20" s="915" t="s">
        <v>541</v>
      </c>
      <c r="J20" s="915"/>
      <c r="K20" s="916" t="s">
        <v>542</v>
      </c>
      <c r="L20" s="916"/>
      <c r="M20" s="916"/>
      <c r="N20" s="161"/>
      <c r="O20" s="241"/>
      <c r="P20" s="241"/>
      <c r="Q20" s="241"/>
      <c r="R20" s="241"/>
      <c r="S20" s="241"/>
      <c r="T20" s="241"/>
      <c r="U20" s="241"/>
      <c r="V20" s="241"/>
      <c r="W20" s="241"/>
      <c r="X20" s="241"/>
      <c r="AA20" s="205"/>
    </row>
    <row r="21" spans="3:27" s="1" customFormat="1" ht="26.15" customHeight="1">
      <c r="C21" s="917"/>
      <c r="D21" s="917"/>
      <c r="E21" s="917"/>
      <c r="F21" s="917"/>
      <c r="G21" s="918"/>
      <c r="H21" s="917"/>
      <c r="I21" s="917"/>
      <c r="J21" s="917"/>
      <c r="K21" s="919"/>
      <c r="L21" s="919"/>
      <c r="M21" s="919"/>
      <c r="N21" s="161"/>
      <c r="O21" s="311"/>
      <c r="P21" s="311"/>
      <c r="Q21" s="311"/>
      <c r="R21" s="311"/>
      <c r="S21" s="311"/>
      <c r="T21" s="241"/>
      <c r="U21" s="241"/>
      <c r="V21" s="241"/>
      <c r="W21" s="241"/>
      <c r="X21" s="241"/>
      <c r="AA21" s="205"/>
    </row>
    <row r="22" spans="3:27" s="1" customFormat="1" ht="26.15" customHeight="1">
      <c r="C22" s="917"/>
      <c r="D22" s="917"/>
      <c r="E22" s="917"/>
      <c r="F22" s="917"/>
      <c r="G22" s="918"/>
      <c r="H22" s="917"/>
      <c r="I22" s="917"/>
      <c r="J22" s="917"/>
      <c r="K22" s="919"/>
      <c r="L22" s="919"/>
      <c r="M22" s="919"/>
      <c r="N22" s="161"/>
      <c r="O22" s="311"/>
      <c r="P22" s="311"/>
      <c r="Q22" s="311"/>
      <c r="R22" s="311"/>
      <c r="S22" s="311"/>
      <c r="T22" s="241"/>
      <c r="U22" s="241"/>
      <c r="V22" s="241"/>
      <c r="W22" s="241"/>
      <c r="X22" s="241"/>
      <c r="AA22" s="205"/>
    </row>
    <row r="23" spans="3:27" s="1" customFormat="1" ht="26.15" customHeight="1">
      <c r="C23" s="917"/>
      <c r="D23" s="917"/>
      <c r="E23" s="917"/>
      <c r="F23" s="917"/>
      <c r="G23" s="918"/>
      <c r="H23" s="917"/>
      <c r="I23" s="917"/>
      <c r="J23" s="917"/>
      <c r="K23" s="919"/>
      <c r="L23" s="919"/>
      <c r="M23" s="919"/>
      <c r="N23" s="149"/>
      <c r="O23" s="311"/>
      <c r="P23" s="311"/>
      <c r="Q23" s="311"/>
      <c r="R23" s="311"/>
      <c r="S23" s="311"/>
      <c r="T23" s="241"/>
      <c r="U23" s="241"/>
      <c r="V23" s="241"/>
      <c r="W23" s="241"/>
      <c r="X23" s="241"/>
      <c r="AA23" s="205"/>
    </row>
    <row r="24" spans="3:27" s="1" customFormat="1" ht="26.15" customHeight="1">
      <c r="C24" s="917"/>
      <c r="D24" s="917"/>
      <c r="E24" s="917"/>
      <c r="F24" s="917"/>
      <c r="G24" s="918"/>
      <c r="H24" s="917"/>
      <c r="I24" s="917"/>
      <c r="J24" s="917"/>
      <c r="K24" s="919"/>
      <c r="L24" s="919"/>
      <c r="M24" s="919"/>
      <c r="N24" s="161"/>
      <c r="O24" s="311"/>
      <c r="P24" s="311"/>
      <c r="Q24" s="311"/>
      <c r="R24" s="311"/>
      <c r="S24" s="311"/>
      <c r="T24" s="241"/>
      <c r="U24" s="241"/>
      <c r="V24" s="241"/>
      <c r="W24" s="241"/>
      <c r="X24" s="241"/>
      <c r="AA24" s="205"/>
    </row>
    <row r="25" spans="3:27" s="1" customFormat="1" ht="26.15" customHeight="1">
      <c r="C25" s="917"/>
      <c r="D25" s="917"/>
      <c r="E25" s="917"/>
      <c r="F25" s="917"/>
      <c r="G25" s="918"/>
      <c r="H25" s="917"/>
      <c r="I25" s="917"/>
      <c r="J25" s="917"/>
      <c r="K25" s="919"/>
      <c r="L25" s="919"/>
      <c r="M25" s="919"/>
      <c r="N25" s="161"/>
      <c r="O25" s="311"/>
      <c r="P25" s="311"/>
      <c r="Q25" s="311"/>
      <c r="R25" s="311"/>
      <c r="S25" s="311"/>
      <c r="T25" s="241"/>
      <c r="U25" s="241"/>
      <c r="V25" s="241"/>
      <c r="W25" s="241"/>
      <c r="X25" s="241"/>
      <c r="AA25" s="205"/>
    </row>
    <row r="26" spans="3:27" s="1" customFormat="1" ht="26.15" customHeight="1">
      <c r="C26" s="917"/>
      <c r="D26" s="917"/>
      <c r="E26" s="917"/>
      <c r="F26" s="917"/>
      <c r="G26" s="918"/>
      <c r="H26" s="917"/>
      <c r="I26" s="917"/>
      <c r="J26" s="917"/>
      <c r="K26" s="919"/>
      <c r="L26" s="919"/>
      <c r="M26" s="919"/>
      <c r="N26" s="161"/>
      <c r="O26" s="311"/>
      <c r="P26" s="311"/>
      <c r="Q26" s="311"/>
      <c r="R26" s="311"/>
      <c r="S26" s="311"/>
      <c r="T26" s="241"/>
      <c r="U26" s="241"/>
      <c r="V26" s="241"/>
      <c r="W26" s="241"/>
      <c r="X26" s="241"/>
      <c r="AA26" s="205"/>
    </row>
    <row r="27" spans="3:27" s="1" customFormat="1" ht="26.15" customHeight="1">
      <c r="C27" s="917"/>
      <c r="D27" s="917"/>
      <c r="E27" s="917"/>
      <c r="F27" s="917"/>
      <c r="G27" s="918"/>
      <c r="H27" s="917"/>
      <c r="I27" s="917"/>
      <c r="J27" s="917"/>
      <c r="K27" s="919"/>
      <c r="L27" s="919"/>
      <c r="M27" s="919"/>
      <c r="N27" s="149"/>
      <c r="O27" s="311"/>
      <c r="P27" s="311"/>
      <c r="Q27" s="311"/>
      <c r="R27" s="311"/>
      <c r="S27" s="311"/>
      <c r="T27" s="241"/>
      <c r="U27" s="241"/>
      <c r="V27" s="241"/>
      <c r="W27" s="241"/>
      <c r="X27" s="241"/>
      <c r="AA27" s="205"/>
    </row>
    <row r="28" spans="3:27" s="1" customFormat="1" ht="26.15" customHeight="1">
      <c r="C28" s="917"/>
      <c r="D28" s="917"/>
      <c r="E28" s="917"/>
      <c r="F28" s="917"/>
      <c r="G28" s="918"/>
      <c r="H28" s="917"/>
      <c r="I28" s="917"/>
      <c r="J28" s="917"/>
      <c r="K28" s="919"/>
      <c r="L28" s="919"/>
      <c r="M28" s="919"/>
      <c r="N28" s="161"/>
      <c r="O28" s="311"/>
      <c r="P28" s="311"/>
      <c r="Q28" s="311"/>
      <c r="R28" s="311"/>
      <c r="S28" s="311"/>
      <c r="T28" s="241"/>
      <c r="U28" s="241"/>
      <c r="V28" s="241"/>
      <c r="W28" s="241"/>
      <c r="X28" s="241"/>
      <c r="AA28" s="205"/>
    </row>
    <row r="29" spans="3:27" s="1" customFormat="1" ht="26.15" customHeight="1">
      <c r="C29" s="917"/>
      <c r="D29" s="917"/>
      <c r="E29" s="917"/>
      <c r="F29" s="917"/>
      <c r="G29" s="918"/>
      <c r="H29" s="917"/>
      <c r="I29" s="917"/>
      <c r="J29" s="917"/>
      <c r="K29" s="919"/>
      <c r="L29" s="919"/>
      <c r="M29" s="919"/>
      <c r="N29" s="161"/>
      <c r="O29" s="311"/>
      <c r="P29" s="311"/>
      <c r="Q29" s="311"/>
      <c r="R29" s="311"/>
      <c r="S29" s="311"/>
      <c r="T29" s="241"/>
      <c r="U29" s="241"/>
      <c r="V29" s="241"/>
      <c r="W29" s="241"/>
      <c r="X29" s="241"/>
      <c r="AA29" s="205"/>
    </row>
    <row r="30" spans="3:27" s="1" customFormat="1" ht="26.15" customHeight="1" thickBot="1">
      <c r="C30" s="917"/>
      <c r="D30" s="917"/>
      <c r="E30" s="917"/>
      <c r="F30" s="917"/>
      <c r="G30" s="918"/>
      <c r="H30" s="917"/>
      <c r="I30" s="917"/>
      <c r="J30" s="917"/>
      <c r="K30" s="919"/>
      <c r="L30" s="919"/>
      <c r="M30" s="919"/>
      <c r="N30" s="149"/>
      <c r="O30" s="311"/>
      <c r="P30" s="311"/>
      <c r="Q30" s="311"/>
      <c r="R30" s="311"/>
      <c r="S30" s="311"/>
      <c r="T30" s="241"/>
      <c r="U30" s="241"/>
      <c r="V30" s="241"/>
      <c r="W30" s="241"/>
      <c r="X30" s="241"/>
      <c r="AA30" s="205"/>
    </row>
    <row r="31" spans="3:27" s="1" customFormat="1" ht="14.25" customHeight="1">
      <c r="C31" s="920" t="s">
        <v>479</v>
      </c>
      <c r="D31" s="825"/>
      <c r="E31" s="825"/>
      <c r="F31" s="825"/>
      <c r="G31" s="825"/>
      <c r="H31" s="825"/>
      <c r="I31" s="825"/>
      <c r="J31" s="825"/>
      <c r="K31" s="922" t="s">
        <v>501</v>
      </c>
      <c r="L31" s="923"/>
      <c r="M31" s="924"/>
      <c r="N31" s="149"/>
      <c r="O31" s="291"/>
      <c r="P31" s="291"/>
      <c r="Q31" s="291"/>
      <c r="R31" s="291"/>
      <c r="S31" s="291"/>
      <c r="T31" s="161"/>
      <c r="U31" s="161"/>
      <c r="V31" s="161"/>
      <c r="W31" s="161"/>
      <c r="X31" s="161"/>
      <c r="AA31" s="205"/>
    </row>
    <row r="32" spans="3:27" s="1" customFormat="1" ht="26.15" customHeight="1" thickBot="1">
      <c r="C32" s="921"/>
      <c r="D32" s="828"/>
      <c r="E32" s="828"/>
      <c r="F32" s="828"/>
      <c r="G32" s="828"/>
      <c r="H32" s="828"/>
      <c r="I32" s="828"/>
      <c r="J32" s="828"/>
      <c r="K32" s="925">
        <f>SUM(K21:M30)</f>
        <v>0</v>
      </c>
      <c r="L32" s="926"/>
      <c r="M32" s="927"/>
      <c r="N32" s="191"/>
      <c r="O32" s="149"/>
      <c r="P32" s="161"/>
      <c r="Q32" s="161"/>
      <c r="R32" s="161"/>
      <c r="S32" s="161"/>
      <c r="T32" s="161"/>
      <c r="U32" s="161"/>
      <c r="V32" s="161"/>
      <c r="AA32" s="205"/>
    </row>
    <row r="33" spans="3:27" s="1" customFormat="1" ht="26.15" customHeight="1">
      <c r="C33" s="133"/>
      <c r="D33" s="133"/>
      <c r="E33" s="133"/>
      <c r="F33" s="133"/>
      <c r="G33" s="133"/>
      <c r="H33" s="133"/>
      <c r="I33" s="133"/>
      <c r="J33" s="133"/>
      <c r="K33" s="321"/>
      <c r="L33" s="321"/>
      <c r="M33" s="321"/>
      <c r="N33" s="191"/>
      <c r="O33" s="149"/>
      <c r="P33" s="161"/>
      <c r="Q33" s="161"/>
      <c r="R33" s="161"/>
      <c r="S33" s="161"/>
      <c r="T33" s="161"/>
      <c r="U33" s="161"/>
      <c r="V33" s="161"/>
      <c r="AA33" s="205"/>
    </row>
  </sheetData>
  <sheetProtection algorithmName="SHA-512" hashValue="QVBtmXfzjA9hsJ+M6xplQrCy/YEs85Q8sudwG9hX6BNJPZvDLpt6b8Wghi0SrQHaZMvSz/BlNtVqAeAqipcHJA==" saltValue="jPt9Bk4xXc8H2UqWRJv8iA==" spinCount="100000" sheet="1" objects="1" scenarios="1"/>
  <mergeCells count="58">
    <mergeCell ref="C24:F24"/>
    <mergeCell ref="G24:H24"/>
    <mergeCell ref="I24:J24"/>
    <mergeCell ref="K24:M24"/>
    <mergeCell ref="C25:F25"/>
    <mergeCell ref="G25:H25"/>
    <mergeCell ref="I25:J25"/>
    <mergeCell ref="K25:M25"/>
    <mergeCell ref="C31:J32"/>
    <mergeCell ref="K31:M31"/>
    <mergeCell ref="K32:M32"/>
    <mergeCell ref="C29:F29"/>
    <mergeCell ref="G29:H29"/>
    <mergeCell ref="I29:J29"/>
    <mergeCell ref="K29:M29"/>
    <mergeCell ref="C30:F30"/>
    <mergeCell ref="G30:H30"/>
    <mergeCell ref="I30:J30"/>
    <mergeCell ref="K30:M30"/>
    <mergeCell ref="C27:F27"/>
    <mergeCell ref="G27:H27"/>
    <mergeCell ref="I27:J27"/>
    <mergeCell ref="K27:M27"/>
    <mergeCell ref="C28:F28"/>
    <mergeCell ref="G28:H28"/>
    <mergeCell ref="I28:J28"/>
    <mergeCell ref="K28:M28"/>
    <mergeCell ref="C21:F21"/>
    <mergeCell ref="G21:H21"/>
    <mergeCell ref="I21:J21"/>
    <mergeCell ref="K21:M21"/>
    <mergeCell ref="C26:F26"/>
    <mergeCell ref="G26:H26"/>
    <mergeCell ref="I26:J26"/>
    <mergeCell ref="K26:M26"/>
    <mergeCell ref="C22:F22"/>
    <mergeCell ref="G22:H22"/>
    <mergeCell ref="I22:J22"/>
    <mergeCell ref="K22:M22"/>
    <mergeCell ref="C23:F23"/>
    <mergeCell ref="G23:H23"/>
    <mergeCell ref="I23:J23"/>
    <mergeCell ref="K23:M23"/>
    <mergeCell ref="C17:H17"/>
    <mergeCell ref="I17:O17"/>
    <mergeCell ref="C18:H18"/>
    <mergeCell ref="I18:O18"/>
    <mergeCell ref="C20:F20"/>
    <mergeCell ref="G20:H20"/>
    <mergeCell ref="I20:J20"/>
    <mergeCell ref="K20:M20"/>
    <mergeCell ref="C16:H16"/>
    <mergeCell ref="I16:O16"/>
    <mergeCell ref="D8:O8"/>
    <mergeCell ref="D11:O11"/>
    <mergeCell ref="D12:O12"/>
    <mergeCell ref="C15:H15"/>
    <mergeCell ref="I15:O15"/>
  </mergeCells>
  <phoneticPr fontId="5"/>
  <conditionalFormatting sqref="C8">
    <cfRule type="expression" dxfId="66" priority="43">
      <formula>AND($E$5="☑",$C$8="□")</formula>
    </cfRule>
  </conditionalFormatting>
  <conditionalFormatting sqref="C21:F21">
    <cfRule type="expression" dxfId="65" priority="42">
      <formula>AND($E$5="☑",$C$21="")</formula>
    </cfRule>
  </conditionalFormatting>
  <conditionalFormatting sqref="E5">
    <cfRule type="expression" dxfId="64" priority="17">
      <formula>AND($E$5="□",$C$21&lt;&gt;"")</formula>
    </cfRule>
  </conditionalFormatting>
  <conditionalFormatting sqref="G21:H21">
    <cfRule type="expression" dxfId="63" priority="41">
      <formula>AND($C$21&lt;&gt;"",$G$21="")</formula>
    </cfRule>
  </conditionalFormatting>
  <conditionalFormatting sqref="G22:H22">
    <cfRule type="expression" dxfId="62" priority="16">
      <formula>AND($C$26&lt;&gt;"",$G$26="")</formula>
    </cfRule>
  </conditionalFormatting>
  <conditionalFormatting sqref="G23:H23">
    <cfRule type="expression" dxfId="61" priority="13">
      <formula>AND($C$27&lt;&gt;"",$G$27="")</formula>
    </cfRule>
  </conditionalFormatting>
  <conditionalFormatting sqref="G24:H24">
    <cfRule type="expression" dxfId="60" priority="10">
      <formula>AND($C$28&lt;&gt;"",$G$28="")</formula>
    </cfRule>
  </conditionalFormatting>
  <conditionalFormatting sqref="G25:H25">
    <cfRule type="expression" dxfId="59" priority="7">
      <formula>AND($C$29&lt;&gt;"",$G$29="")</formula>
    </cfRule>
  </conditionalFormatting>
  <conditionalFormatting sqref="G26:H26">
    <cfRule type="expression" dxfId="58" priority="38">
      <formula>AND($C$26&lt;&gt;"",$G$26="")</formula>
    </cfRule>
  </conditionalFormatting>
  <conditionalFormatting sqref="G27:H27">
    <cfRule type="expression" dxfId="57" priority="35">
      <formula>AND($C$27&lt;&gt;"",$G$27="")</formula>
    </cfRule>
  </conditionalFormatting>
  <conditionalFormatting sqref="G28:H28">
    <cfRule type="expression" dxfId="56" priority="32">
      <formula>AND($C$28&lt;&gt;"",$G$28="")</formula>
    </cfRule>
  </conditionalFormatting>
  <conditionalFormatting sqref="G29:H29">
    <cfRule type="expression" dxfId="55" priority="29">
      <formula>AND($C$29&lt;&gt;"",$G$29="")</formula>
    </cfRule>
  </conditionalFormatting>
  <conditionalFormatting sqref="G30:H30">
    <cfRule type="expression" dxfId="54" priority="26">
      <formula>AND($C$30&lt;&gt;"",$G$30="")</formula>
    </cfRule>
  </conditionalFormatting>
  <conditionalFormatting sqref="I21:J21">
    <cfRule type="expression" dxfId="53" priority="40">
      <formula>AND($C$21&lt;&gt;"",$I$21="")</formula>
    </cfRule>
  </conditionalFormatting>
  <conditionalFormatting sqref="I22:J22">
    <cfRule type="expression" dxfId="52" priority="15">
      <formula>AND($C$26&lt;&gt;"",$I$26="")</formula>
    </cfRule>
  </conditionalFormatting>
  <conditionalFormatting sqref="I23:J23">
    <cfRule type="expression" dxfId="51" priority="12">
      <formula>AND($C$27&lt;&gt;"",$I$27="")</formula>
    </cfRule>
  </conditionalFormatting>
  <conditionalFormatting sqref="I24:J24">
    <cfRule type="expression" dxfId="50" priority="9">
      <formula>AND($C$28&lt;&gt;"",$I$28="")</formula>
    </cfRule>
  </conditionalFormatting>
  <conditionalFormatting sqref="I25:J25">
    <cfRule type="expression" dxfId="49" priority="6">
      <formula>AND($C$29&lt;&gt;"",$I$29="")</formula>
    </cfRule>
  </conditionalFormatting>
  <conditionalFormatting sqref="I26:J26">
    <cfRule type="expression" dxfId="48" priority="37">
      <formula>AND($C$26&lt;&gt;"",$I$26="")</formula>
    </cfRule>
  </conditionalFormatting>
  <conditionalFormatting sqref="I27:J27">
    <cfRule type="expression" dxfId="47" priority="34">
      <formula>AND($C$27&lt;&gt;"",$I$27="")</formula>
    </cfRule>
  </conditionalFormatting>
  <conditionalFormatting sqref="I28:J28">
    <cfRule type="expression" dxfId="46" priority="31">
      <formula>AND($C$28&lt;&gt;"",$I$28="")</formula>
    </cfRule>
  </conditionalFormatting>
  <conditionalFormatting sqref="I29:J29">
    <cfRule type="expression" dxfId="45" priority="28">
      <formula>AND($C$29&lt;&gt;"",$I$29="")</formula>
    </cfRule>
  </conditionalFormatting>
  <conditionalFormatting sqref="I30:J30">
    <cfRule type="expression" dxfId="44" priority="25">
      <formula>AND($C$30&lt;&gt;"",$I$30="")</formula>
    </cfRule>
  </conditionalFormatting>
  <conditionalFormatting sqref="K21:M21">
    <cfRule type="expression" dxfId="43" priority="23">
      <formula>AND($C$21="",$K$21&lt;&gt;"")</formula>
    </cfRule>
    <cfRule type="expression" dxfId="42" priority="39">
      <formula>AND($C$21&lt;&gt;"",$K$21="")</formula>
    </cfRule>
  </conditionalFormatting>
  <conditionalFormatting sqref="K22:M22">
    <cfRule type="expression" dxfId="41" priority="14">
      <formula>AND($C$26&lt;&gt;"",$K$26="")</formula>
    </cfRule>
    <cfRule type="expression" dxfId="40" priority="4">
      <formula>AND($C$26="",$K$26&lt;&gt;"")</formula>
    </cfRule>
  </conditionalFormatting>
  <conditionalFormatting sqref="K23:M23">
    <cfRule type="expression" dxfId="39" priority="11">
      <formula>AND($C$27&lt;&gt;"",$K$27="")</formula>
    </cfRule>
    <cfRule type="expression" dxfId="38" priority="3">
      <formula>AND($C$27="",$K$27&lt;&gt;"")</formula>
    </cfRule>
  </conditionalFormatting>
  <conditionalFormatting sqref="K24:M24">
    <cfRule type="expression" dxfId="37" priority="8">
      <formula>AND($C$28&lt;&gt;"",$K$28="")</formula>
    </cfRule>
    <cfRule type="expression" dxfId="36" priority="2">
      <formula>AND($C$28="",$K$28&lt;&gt;"")</formula>
    </cfRule>
  </conditionalFormatting>
  <conditionalFormatting sqref="K25:M25">
    <cfRule type="expression" dxfId="35" priority="1">
      <formula>AND($C$29="",$K$29&lt;&gt;"")</formula>
    </cfRule>
    <cfRule type="expression" dxfId="34" priority="5">
      <formula>AND($C$29&lt;&gt;"",$K$29="")</formula>
    </cfRule>
  </conditionalFormatting>
  <conditionalFormatting sqref="K26:M26">
    <cfRule type="expression" dxfId="33" priority="36">
      <formula>AND($C$26&lt;&gt;"",$K$26="")</formula>
    </cfRule>
    <cfRule type="expression" dxfId="32" priority="22">
      <formula>AND($C$26="",$K$26&lt;&gt;"")</formula>
    </cfRule>
  </conditionalFormatting>
  <conditionalFormatting sqref="K27:M27">
    <cfRule type="expression" dxfId="31" priority="33">
      <formula>AND($C$27&lt;&gt;"",$K$27="")</formula>
    </cfRule>
    <cfRule type="expression" dxfId="30" priority="21">
      <formula>AND($C$27="",$K$27&lt;&gt;"")</formula>
    </cfRule>
  </conditionalFormatting>
  <conditionalFormatting sqref="K28:M28">
    <cfRule type="expression" dxfId="29" priority="20">
      <formula>AND($C$28="",$K$28&lt;&gt;"")</formula>
    </cfRule>
    <cfRule type="expression" dxfId="28" priority="30">
      <formula>AND($C$28&lt;&gt;"",$K$28="")</formula>
    </cfRule>
  </conditionalFormatting>
  <conditionalFormatting sqref="K29:M29">
    <cfRule type="expression" dxfId="27" priority="27">
      <formula>AND($C$29&lt;&gt;"",$K$29="")</formula>
    </cfRule>
    <cfRule type="expression" dxfId="26" priority="19">
      <formula>AND($C$29="",$K$29&lt;&gt;"")</formula>
    </cfRule>
  </conditionalFormatting>
  <conditionalFormatting sqref="K30:M30">
    <cfRule type="expression" dxfId="25" priority="18">
      <formula>AND($C$30="",$K$30&lt;&gt;"")</formula>
    </cfRule>
    <cfRule type="expression" dxfId="24" priority="24">
      <formula>AND($C$30&lt;&gt;"",$K$30="")</formula>
    </cfRule>
  </conditionalFormatting>
  <dataValidations count="2">
    <dataValidation type="list" allowBlank="1" showInputMessage="1" showErrorMessage="1" sqref="H5:H6 E5:E6 C8:C9" xr:uid="{00000000-0002-0000-0A00-000000000000}">
      <formula1>"□,☑"</formula1>
    </dataValidation>
    <dataValidation type="list" allowBlank="1" showInputMessage="1" showErrorMessage="1" sqref="I21:J30" xr:uid="{00000000-0002-0000-0A00-000001000000}">
      <formula1>"ⅰ,ⅱ,ⅲ"</formula1>
    </dataValidation>
  </dataValidations>
  <pageMargins left="0.31496062992125984" right="0.31496062992125984" top="0.82677165354330717" bottom="0" header="0" footer="0.35433070866141736"/>
  <pageSetup paperSize="9" scale="65" orientation="portrait" r:id="rId1"/>
  <headerFooter alignWithMargins="0">
    <oddFooter>&amp;C&amp;14 5</oddFooter>
  </headerFooter>
  <legacyDrawing r:id="rId2"/>
  <extLst>
    <ext xmlns:x14="http://schemas.microsoft.com/office/spreadsheetml/2009/9/main" uri="{78C0D931-6437-407d-A8EE-F0AAD7539E65}">
      <x14:conditionalFormattings>
        <x14:conditionalFormatting xmlns:xm="http://schemas.microsoft.com/office/excel/2006/main">
          <x14:cfRule type="expression" priority="48" id="{3FEA4EA9-1439-42CC-8F76-C2A653702C4F}">
            <xm:f>AND('４ページ'!#REF!="□",'４ページ'!#REF!="☑")</xm:f>
            <x14:dxf>
              <fill>
                <patternFill>
                  <bgColor rgb="FFFF0000"/>
                </patternFill>
              </fill>
            </x14:dxf>
          </x14:cfRule>
          <xm:sqref>C8</xm:sqref>
        </x14:conditionalFormatting>
      </x14:conditionalFormatting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Q39"/>
  <sheetViews>
    <sheetView showGridLines="0" view="pageBreakPreview" topLeftCell="A20" zoomScale="80" zoomScaleNormal="55" zoomScaleSheetLayoutView="80" workbookViewId="0">
      <selection activeCell="Y25" sqref="Y25"/>
    </sheetView>
  </sheetViews>
  <sheetFormatPr defaultColWidth="9" defaultRowHeight="15"/>
  <cols>
    <col min="1" max="1" width="5.26953125" style="14" customWidth="1"/>
    <col min="2" max="2" width="2.453125" style="14" customWidth="1"/>
    <col min="3" max="3" width="8.36328125" style="14" customWidth="1"/>
    <col min="4" max="4" width="4.26953125" style="14" customWidth="1"/>
    <col min="5" max="9" width="13.08984375" style="14" customWidth="1"/>
    <col min="10" max="13" width="6.90625" style="14" customWidth="1"/>
    <col min="14" max="14" width="13.08984375" style="14" customWidth="1"/>
    <col min="15" max="15" width="18.6328125" style="14" customWidth="1"/>
    <col min="16" max="16384" width="9" style="14"/>
  </cols>
  <sheetData>
    <row r="1" spans="2:16">
      <c r="P1" s="407" t="str">
        <f>IF('実績報告書１ページ '!V2="","",'実績報告書１ページ '!V2&amp;"_"&amp;'実績報告書１ページ '!O2)</f>
        <v/>
      </c>
    </row>
    <row r="2" spans="2:16" s="1" customFormat="1" ht="28.5" customHeight="1">
      <c r="B2" s="26"/>
      <c r="C2" s="112" t="s">
        <v>547</v>
      </c>
      <c r="D2" s="133"/>
      <c r="E2" s="133"/>
      <c r="F2" s="133"/>
      <c r="G2" s="133"/>
      <c r="H2" s="133"/>
      <c r="I2" s="133"/>
      <c r="J2" s="133"/>
      <c r="K2" s="242"/>
      <c r="L2" s="242"/>
      <c r="M2" s="242"/>
      <c r="N2" s="149"/>
      <c r="O2" s="149"/>
    </row>
    <row r="3" spans="2:16" ht="28.5" customHeight="1">
      <c r="C3" s="928" t="s">
        <v>532</v>
      </c>
      <c r="D3" s="928"/>
      <c r="E3" s="928"/>
      <c r="F3" s="928"/>
      <c r="G3" s="928"/>
      <c r="H3" s="928"/>
      <c r="I3" s="928"/>
      <c r="J3" s="928"/>
      <c r="K3" s="928"/>
      <c r="L3" s="928"/>
      <c r="M3" s="928"/>
      <c r="N3" s="928"/>
      <c r="O3" s="928"/>
    </row>
    <row r="4" spans="2:16" ht="20.149999999999999" customHeight="1">
      <c r="C4" s="951" t="s">
        <v>533</v>
      </c>
      <c r="D4" s="951"/>
      <c r="E4" s="951"/>
      <c r="F4" s="951"/>
      <c r="G4" s="951"/>
      <c r="H4" s="951"/>
      <c r="I4" s="951"/>
      <c r="J4" s="951"/>
      <c r="K4" s="951"/>
      <c r="L4" s="951"/>
      <c r="M4" s="951"/>
      <c r="N4" s="951"/>
      <c r="O4" s="951"/>
    </row>
    <row r="5" spans="2:16" ht="34.5" customHeight="1">
      <c r="C5" s="933" t="s">
        <v>248</v>
      </c>
      <c r="D5" s="934"/>
      <c r="E5" s="939" t="s">
        <v>253</v>
      </c>
      <c r="F5" s="940"/>
      <c r="G5" s="943" t="s">
        <v>560</v>
      </c>
      <c r="H5" s="940"/>
      <c r="I5" s="943" t="s">
        <v>561</v>
      </c>
      <c r="J5" s="945"/>
      <c r="K5" s="946"/>
      <c r="L5" s="943" t="s">
        <v>562</v>
      </c>
      <c r="M5" s="950"/>
      <c r="N5" s="940"/>
      <c r="O5" s="952" t="s">
        <v>64</v>
      </c>
    </row>
    <row r="6" spans="2:16" ht="34.5" customHeight="1">
      <c r="C6" s="935"/>
      <c r="D6" s="936"/>
      <c r="E6" s="941"/>
      <c r="F6" s="942"/>
      <c r="G6" s="944"/>
      <c r="H6" s="942"/>
      <c r="I6" s="947"/>
      <c r="J6" s="948"/>
      <c r="K6" s="949"/>
      <c r="L6" s="944"/>
      <c r="M6" s="941"/>
      <c r="N6" s="942"/>
      <c r="O6" s="953"/>
    </row>
    <row r="7" spans="2:16" ht="19.5" customHeight="1">
      <c r="C7" s="937"/>
      <c r="D7" s="938"/>
      <c r="E7" s="929" t="s">
        <v>260</v>
      </c>
      <c r="F7" s="930"/>
      <c r="G7" s="929" t="s">
        <v>261</v>
      </c>
      <c r="H7" s="931"/>
      <c r="I7" s="929" t="s">
        <v>262</v>
      </c>
      <c r="J7" s="932"/>
      <c r="K7" s="931"/>
      <c r="L7" s="929" t="s">
        <v>263</v>
      </c>
      <c r="M7" s="932"/>
      <c r="N7" s="931"/>
      <c r="O7" s="323" t="s">
        <v>535</v>
      </c>
    </row>
    <row r="8" spans="2:16" ht="69.75" customHeight="1">
      <c r="C8" s="954" t="s">
        <v>493</v>
      </c>
      <c r="D8" s="955"/>
      <c r="E8" s="956"/>
      <c r="F8" s="957"/>
      <c r="G8" s="956"/>
      <c r="H8" s="957"/>
      <c r="I8" s="958"/>
      <c r="J8" s="959"/>
      <c r="K8" s="960"/>
      <c r="L8" s="961"/>
      <c r="M8" s="956"/>
      <c r="N8" s="957"/>
      <c r="O8" s="322">
        <f>SUM(E8:N8)</f>
        <v>0</v>
      </c>
    </row>
    <row r="9" spans="2:16" ht="28.5" customHeight="1">
      <c r="C9" s="965" t="s">
        <v>259</v>
      </c>
      <c r="D9" s="966"/>
      <c r="E9" s="966"/>
      <c r="F9" s="966"/>
      <c r="G9" s="966"/>
      <c r="H9" s="966"/>
      <c r="I9" s="966"/>
      <c r="J9" s="966"/>
      <c r="K9" s="966"/>
      <c r="L9" s="170"/>
      <c r="M9" s="161"/>
    </row>
    <row r="10" spans="2:16" ht="20.149999999999999" customHeight="1">
      <c r="C10" s="951" t="s">
        <v>533</v>
      </c>
      <c r="D10" s="951"/>
      <c r="E10" s="951"/>
      <c r="F10" s="951"/>
      <c r="G10" s="951"/>
      <c r="H10" s="951"/>
      <c r="I10" s="951"/>
      <c r="J10" s="951"/>
      <c r="K10" s="951"/>
      <c r="L10" s="951"/>
      <c r="M10" s="951"/>
      <c r="N10" s="951"/>
      <c r="O10" s="951"/>
    </row>
    <row r="11" spans="2:16" ht="34.5" customHeight="1">
      <c r="C11" s="933" t="s">
        <v>248</v>
      </c>
      <c r="D11" s="967"/>
      <c r="E11" s="963" t="s">
        <v>249</v>
      </c>
      <c r="F11" s="963" t="s">
        <v>250</v>
      </c>
      <c r="G11" s="963" t="s">
        <v>251</v>
      </c>
      <c r="H11" s="963" t="s">
        <v>254</v>
      </c>
      <c r="I11" s="963" t="s">
        <v>255</v>
      </c>
      <c r="J11" s="943" t="s">
        <v>252</v>
      </c>
      <c r="K11" s="971"/>
      <c r="L11" s="943" t="s">
        <v>257</v>
      </c>
      <c r="M11" s="971"/>
      <c r="N11" s="963" t="s">
        <v>256</v>
      </c>
      <c r="O11" s="952" t="s">
        <v>534</v>
      </c>
    </row>
    <row r="12" spans="2:16" ht="34.5" customHeight="1">
      <c r="C12" s="935"/>
      <c r="D12" s="968"/>
      <c r="E12" s="970"/>
      <c r="F12" s="970"/>
      <c r="G12" s="970"/>
      <c r="H12" s="970"/>
      <c r="I12" s="970"/>
      <c r="J12" s="972"/>
      <c r="K12" s="973"/>
      <c r="L12" s="972"/>
      <c r="M12" s="973"/>
      <c r="N12" s="964"/>
      <c r="O12" s="953"/>
    </row>
    <row r="13" spans="2:16" ht="19.5" customHeight="1">
      <c r="C13" s="937"/>
      <c r="D13" s="969"/>
      <c r="E13" s="429" t="s">
        <v>264</v>
      </c>
      <c r="F13" s="429" t="s">
        <v>265</v>
      </c>
      <c r="G13" s="429" t="s">
        <v>266</v>
      </c>
      <c r="H13" s="429" t="s">
        <v>267</v>
      </c>
      <c r="I13" s="429" t="s">
        <v>268</v>
      </c>
      <c r="J13" s="962" t="s">
        <v>269</v>
      </c>
      <c r="K13" s="824"/>
      <c r="L13" s="962" t="s">
        <v>270</v>
      </c>
      <c r="M13" s="824"/>
      <c r="N13" s="429" t="s">
        <v>271</v>
      </c>
      <c r="O13" s="323" t="s">
        <v>536</v>
      </c>
    </row>
    <row r="14" spans="2:16" ht="69.75" customHeight="1">
      <c r="C14" s="954" t="s">
        <v>494</v>
      </c>
      <c r="D14" s="955"/>
      <c r="E14" s="193"/>
      <c r="F14" s="193"/>
      <c r="G14" s="193"/>
      <c r="H14" s="193"/>
      <c r="I14" s="193"/>
      <c r="J14" s="980"/>
      <c r="K14" s="981"/>
      <c r="L14" s="980"/>
      <c r="M14" s="982"/>
      <c r="N14" s="193"/>
      <c r="O14" s="322">
        <f>SUM(E14:N14)</f>
        <v>0</v>
      </c>
    </row>
    <row r="15" spans="2:16" ht="28.5" customHeight="1">
      <c r="C15" s="112" t="s">
        <v>526</v>
      </c>
    </row>
    <row r="16" spans="2:16" ht="20.149999999999999" customHeight="1">
      <c r="C16" s="951" t="s">
        <v>533</v>
      </c>
      <c r="D16" s="951"/>
      <c r="E16" s="951"/>
      <c r="F16" s="951"/>
      <c r="G16" s="951"/>
      <c r="H16" s="951"/>
      <c r="I16" s="951"/>
      <c r="J16" s="951"/>
      <c r="K16" s="951"/>
      <c r="L16" s="951"/>
      <c r="M16" s="951"/>
      <c r="N16" s="951"/>
      <c r="O16" s="951"/>
    </row>
    <row r="17" spans="3:15" ht="24.75" customHeight="1">
      <c r="C17" s="933" t="s">
        <v>248</v>
      </c>
      <c r="D17" s="1003"/>
      <c r="E17" s="933" t="s">
        <v>518</v>
      </c>
      <c r="F17" s="1003"/>
      <c r="G17" s="933" t="s">
        <v>519</v>
      </c>
      <c r="H17" s="1003"/>
      <c r="I17" s="933" t="s">
        <v>520</v>
      </c>
      <c r="J17" s="1008"/>
      <c r="K17" s="1003"/>
      <c r="L17" s="933" t="s">
        <v>521</v>
      </c>
      <c r="M17" s="983"/>
      <c r="N17" s="984"/>
      <c r="O17" s="952" t="s">
        <v>534</v>
      </c>
    </row>
    <row r="18" spans="3:15" ht="24.75" customHeight="1">
      <c r="C18" s="1004"/>
      <c r="D18" s="1005"/>
      <c r="E18" s="1004"/>
      <c r="F18" s="1005"/>
      <c r="G18" s="1004"/>
      <c r="H18" s="1005"/>
      <c r="I18" s="1004"/>
      <c r="J18" s="1009"/>
      <c r="K18" s="1005"/>
      <c r="L18" s="985"/>
      <c r="M18" s="986"/>
      <c r="N18" s="987"/>
      <c r="O18" s="953"/>
    </row>
    <row r="19" spans="3:15" ht="24.75" customHeight="1">
      <c r="C19" s="1006"/>
      <c r="D19" s="1007"/>
      <c r="E19" s="929" t="s">
        <v>522</v>
      </c>
      <c r="F19" s="931"/>
      <c r="G19" s="929" t="s">
        <v>523</v>
      </c>
      <c r="H19" s="931"/>
      <c r="I19" s="929" t="s">
        <v>524</v>
      </c>
      <c r="J19" s="932"/>
      <c r="K19" s="931"/>
      <c r="L19" s="929" t="s">
        <v>525</v>
      </c>
      <c r="M19" s="932"/>
      <c r="N19" s="931"/>
      <c r="O19" s="323" t="s">
        <v>537</v>
      </c>
    </row>
    <row r="20" spans="3:15" ht="69.75" customHeight="1">
      <c r="C20" s="954" t="s">
        <v>493</v>
      </c>
      <c r="D20" s="955"/>
      <c r="E20" s="956"/>
      <c r="F20" s="957"/>
      <c r="G20" s="956"/>
      <c r="H20" s="957"/>
      <c r="I20" s="958"/>
      <c r="J20" s="959"/>
      <c r="K20" s="960"/>
      <c r="L20" s="961"/>
      <c r="M20" s="956"/>
      <c r="N20" s="957"/>
      <c r="O20" s="322">
        <f>SUM(E20:N20)</f>
        <v>0</v>
      </c>
    </row>
    <row r="21" spans="3:15" ht="28.5" customHeight="1">
      <c r="C21" s="112" t="s">
        <v>527</v>
      </c>
    </row>
    <row r="22" spans="3:15" ht="20.149999999999999" customHeight="1">
      <c r="C22" s="951" t="s">
        <v>533</v>
      </c>
      <c r="D22" s="951"/>
      <c r="E22" s="951"/>
      <c r="F22" s="951"/>
      <c r="G22" s="951"/>
      <c r="H22" s="951"/>
      <c r="I22" s="951"/>
      <c r="J22" s="951"/>
      <c r="K22" s="951"/>
      <c r="L22" s="951"/>
      <c r="M22" s="951"/>
      <c r="N22" s="951"/>
      <c r="O22" s="951"/>
    </row>
    <row r="23" spans="3:15" ht="24.75" customHeight="1">
      <c r="C23" s="933" t="s">
        <v>248</v>
      </c>
      <c r="D23" s="1003"/>
      <c r="E23" s="933" t="s">
        <v>518</v>
      </c>
      <c r="F23" s="1003"/>
      <c r="G23" s="933" t="s">
        <v>519</v>
      </c>
      <c r="H23" s="1003"/>
      <c r="I23" s="933" t="s">
        <v>520</v>
      </c>
      <c r="J23" s="1008"/>
      <c r="K23" s="1003"/>
      <c r="L23" s="933" t="s">
        <v>521</v>
      </c>
      <c r="M23" s="983"/>
      <c r="N23" s="984"/>
      <c r="O23" s="952" t="s">
        <v>534</v>
      </c>
    </row>
    <row r="24" spans="3:15" ht="24.75" customHeight="1">
      <c r="C24" s="1004"/>
      <c r="D24" s="1005"/>
      <c r="E24" s="1004"/>
      <c r="F24" s="1005"/>
      <c r="G24" s="1004"/>
      <c r="H24" s="1005"/>
      <c r="I24" s="1004"/>
      <c r="J24" s="1009"/>
      <c r="K24" s="1005"/>
      <c r="L24" s="985"/>
      <c r="M24" s="986"/>
      <c r="N24" s="987"/>
      <c r="O24" s="953"/>
    </row>
    <row r="25" spans="3:15" ht="24.75" customHeight="1">
      <c r="C25" s="1006"/>
      <c r="D25" s="1007"/>
      <c r="E25" s="929" t="s">
        <v>528</v>
      </c>
      <c r="F25" s="931"/>
      <c r="G25" s="929" t="s">
        <v>529</v>
      </c>
      <c r="H25" s="931"/>
      <c r="I25" s="929" t="s">
        <v>530</v>
      </c>
      <c r="J25" s="932"/>
      <c r="K25" s="931"/>
      <c r="L25" s="929" t="s">
        <v>531</v>
      </c>
      <c r="M25" s="932"/>
      <c r="N25" s="931"/>
      <c r="O25" s="323" t="s">
        <v>538</v>
      </c>
    </row>
    <row r="26" spans="3:15" ht="69.75" customHeight="1">
      <c r="C26" s="954" t="s">
        <v>493</v>
      </c>
      <c r="D26" s="955"/>
      <c r="E26" s="956"/>
      <c r="F26" s="957"/>
      <c r="G26" s="956"/>
      <c r="H26" s="957"/>
      <c r="I26" s="958"/>
      <c r="J26" s="959"/>
      <c r="K26" s="960"/>
      <c r="L26" s="961"/>
      <c r="M26" s="956"/>
      <c r="N26" s="957"/>
      <c r="O26" s="322">
        <f>SUM(E26:N26)</f>
        <v>0</v>
      </c>
    </row>
    <row r="27" spans="3:15" ht="24.75" customHeight="1"/>
    <row r="28" spans="3:15" ht="30" customHeight="1">
      <c r="C28" s="112" t="s">
        <v>559</v>
      </c>
    </row>
    <row r="29" spans="3:15" ht="30" customHeight="1">
      <c r="C29" s="991" t="s">
        <v>490</v>
      </c>
      <c r="D29" s="993"/>
      <c r="E29" s="974" t="s">
        <v>487</v>
      </c>
      <c r="F29" s="975"/>
      <c r="G29" s="988" t="s">
        <v>491</v>
      </c>
      <c r="H29" s="989"/>
      <c r="I29" s="989"/>
      <c r="J29" s="989"/>
      <c r="K29" s="989"/>
      <c r="L29" s="989"/>
      <c r="M29" s="989"/>
      <c r="N29" s="990"/>
      <c r="O29" s="86"/>
    </row>
    <row r="30" spans="3:15" ht="39" customHeight="1">
      <c r="C30" s="1010"/>
      <c r="D30" s="1011"/>
      <c r="E30" s="976"/>
      <c r="F30" s="977"/>
      <c r="G30" s="991" t="s">
        <v>492</v>
      </c>
      <c r="H30" s="993"/>
      <c r="I30" s="991" t="s">
        <v>488</v>
      </c>
      <c r="J30" s="992"/>
      <c r="K30" s="993"/>
      <c r="L30" s="992" t="s">
        <v>489</v>
      </c>
      <c r="M30" s="992"/>
      <c r="N30" s="993"/>
      <c r="O30" s="86"/>
    </row>
    <row r="31" spans="3:15" ht="19.5" customHeight="1">
      <c r="C31" s="978"/>
      <c r="D31" s="979"/>
      <c r="E31" s="978" t="s">
        <v>496</v>
      </c>
      <c r="F31" s="979"/>
      <c r="G31" s="978" t="s">
        <v>497</v>
      </c>
      <c r="H31" s="979"/>
      <c r="I31" s="978" t="s">
        <v>498</v>
      </c>
      <c r="J31" s="996"/>
      <c r="K31" s="996"/>
      <c r="L31" s="978" t="s">
        <v>502</v>
      </c>
      <c r="M31" s="996"/>
      <c r="N31" s="979"/>
      <c r="O31" s="86"/>
    </row>
    <row r="32" spans="3:15" ht="69.75" customHeight="1">
      <c r="C32" s="1012" t="s">
        <v>495</v>
      </c>
      <c r="D32" s="990"/>
      <c r="E32" s="994"/>
      <c r="F32" s="981"/>
      <c r="G32" s="994"/>
      <c r="H32" s="981"/>
      <c r="I32" s="994"/>
      <c r="J32" s="995"/>
      <c r="K32" s="981"/>
      <c r="L32" s="994"/>
      <c r="M32" s="995"/>
      <c r="N32" s="981"/>
      <c r="O32" s="292"/>
    </row>
    <row r="33" spans="3:17" ht="30" customHeight="1" thickBot="1">
      <c r="C33" s="125"/>
    </row>
    <row r="34" spans="3:17" ht="42" customHeight="1">
      <c r="C34" s="998" t="s">
        <v>300</v>
      </c>
      <c r="D34" s="998"/>
      <c r="E34" s="998"/>
      <c r="F34" s="998"/>
      <c r="G34" s="998"/>
      <c r="H34" s="998"/>
      <c r="I34" s="999" t="str">
        <f>IF(G32+I32=0,"",G32+I32)</f>
        <v/>
      </c>
      <c r="J34" s="1000"/>
      <c r="K34" s="997" t="s">
        <v>543</v>
      </c>
      <c r="L34" s="997"/>
      <c r="M34" s="997"/>
      <c r="N34" s="997"/>
      <c r="O34" s="997"/>
      <c r="P34" s="997"/>
      <c r="Q34" s="324"/>
    </row>
    <row r="35" spans="3:17" ht="18" customHeight="1" thickBot="1">
      <c r="H35" s="314" t="s">
        <v>503</v>
      </c>
      <c r="I35" s="1001"/>
      <c r="J35" s="1002"/>
      <c r="K35" s="997"/>
      <c r="L35" s="997"/>
      <c r="M35" s="997"/>
      <c r="N35" s="997"/>
      <c r="O35" s="997"/>
      <c r="P35" s="997"/>
      <c r="Q35" s="324"/>
    </row>
    <row r="36" spans="3:17" ht="54" customHeight="1">
      <c r="I36" s="294"/>
      <c r="J36" s="294"/>
      <c r="K36" s="997"/>
      <c r="L36" s="997"/>
      <c r="M36" s="997"/>
      <c r="N36" s="997"/>
      <c r="O36" s="997"/>
      <c r="P36" s="997"/>
    </row>
    <row r="37" spans="3:17" ht="69" customHeight="1">
      <c r="I37" s="294"/>
      <c r="J37" s="294"/>
      <c r="K37" s="294"/>
      <c r="L37" s="294"/>
      <c r="M37" s="294"/>
      <c r="N37" s="294"/>
      <c r="O37" s="294"/>
    </row>
    <row r="39" spans="3:17">
      <c r="I39" s="25"/>
    </row>
  </sheetData>
  <sheetProtection algorithmName="SHA-512" hashValue="NEgA2rsIaN9HkMKuHQBMMrTAkCtFJyokbAOKelBIiTAbxkv8SJ/tSPZ26NQZ2F41UfhKgHxO1m46xpw0Ex5EzA==" saltValue="UdmcZm1pW1ZNF5vDt+I/Ng==" spinCount="100000" sheet="1" objects="1" scenarios="1"/>
  <mergeCells count="84">
    <mergeCell ref="C26:D26"/>
    <mergeCell ref="E26:F26"/>
    <mergeCell ref="G26:H26"/>
    <mergeCell ref="I26:K26"/>
    <mergeCell ref="L26:N26"/>
    <mergeCell ref="I20:K20"/>
    <mergeCell ref="L20:N20"/>
    <mergeCell ref="C17:D19"/>
    <mergeCell ref="E17:F18"/>
    <mergeCell ref="G17:H18"/>
    <mergeCell ref="I17:K18"/>
    <mergeCell ref="K34:P36"/>
    <mergeCell ref="O23:O24"/>
    <mergeCell ref="C34:H34"/>
    <mergeCell ref="I34:J35"/>
    <mergeCell ref="C23:D25"/>
    <mergeCell ref="E23:F24"/>
    <mergeCell ref="G23:H24"/>
    <mergeCell ref="I23:K24"/>
    <mergeCell ref="L23:N24"/>
    <mergeCell ref="E25:F25"/>
    <mergeCell ref="G25:H25"/>
    <mergeCell ref="I25:K25"/>
    <mergeCell ref="L25:N25"/>
    <mergeCell ref="C29:D31"/>
    <mergeCell ref="C32:D32"/>
    <mergeCell ref="E32:F32"/>
    <mergeCell ref="G29:N29"/>
    <mergeCell ref="I30:K30"/>
    <mergeCell ref="L30:N30"/>
    <mergeCell ref="I32:K32"/>
    <mergeCell ref="L32:N32"/>
    <mergeCell ref="G30:H30"/>
    <mergeCell ref="G32:H32"/>
    <mergeCell ref="G31:H31"/>
    <mergeCell ref="I31:K31"/>
    <mergeCell ref="L31:N31"/>
    <mergeCell ref="E29:F30"/>
    <mergeCell ref="E31:F31"/>
    <mergeCell ref="C14:D14"/>
    <mergeCell ref="J14:K14"/>
    <mergeCell ref="L14:M14"/>
    <mergeCell ref="L17:N18"/>
    <mergeCell ref="E19:F19"/>
    <mergeCell ref="G19:H19"/>
    <mergeCell ref="I19:K19"/>
    <mergeCell ref="L19:N19"/>
    <mergeCell ref="C16:O16"/>
    <mergeCell ref="C22:O22"/>
    <mergeCell ref="O17:O18"/>
    <mergeCell ref="C20:D20"/>
    <mergeCell ref="E20:F20"/>
    <mergeCell ref="G20:H20"/>
    <mergeCell ref="J13:K13"/>
    <mergeCell ref="L13:M13"/>
    <mergeCell ref="N11:N12"/>
    <mergeCell ref="C9:K9"/>
    <mergeCell ref="C11:D13"/>
    <mergeCell ref="E11:E12"/>
    <mergeCell ref="F11:F12"/>
    <mergeCell ref="G11:G12"/>
    <mergeCell ref="H11:H12"/>
    <mergeCell ref="I11:I12"/>
    <mergeCell ref="J11:K12"/>
    <mergeCell ref="L11:M12"/>
    <mergeCell ref="C10:O10"/>
    <mergeCell ref="O11:O12"/>
    <mergeCell ref="C8:D8"/>
    <mergeCell ref="E8:F8"/>
    <mergeCell ref="G8:H8"/>
    <mergeCell ref="I8:K8"/>
    <mergeCell ref="L8:N8"/>
    <mergeCell ref="C3:O3"/>
    <mergeCell ref="E7:F7"/>
    <mergeCell ref="G7:H7"/>
    <mergeCell ref="I7:K7"/>
    <mergeCell ref="L7:N7"/>
    <mergeCell ref="C5:D7"/>
    <mergeCell ref="E5:F6"/>
    <mergeCell ref="G5:H6"/>
    <mergeCell ref="I5:K6"/>
    <mergeCell ref="L5:N6"/>
    <mergeCell ref="C4:O4"/>
    <mergeCell ref="O5:O6"/>
  </mergeCells>
  <phoneticPr fontId="5"/>
  <conditionalFormatting sqref="G32:H32">
    <cfRule type="expression" dxfId="22" priority="66">
      <formula>G32&lt;$O$8</formula>
    </cfRule>
  </conditionalFormatting>
  <conditionalFormatting sqref="I32:K32">
    <cfRule type="expression" dxfId="21" priority="65">
      <formula>I32&lt;$O$14</formula>
    </cfRule>
  </conditionalFormatting>
  <conditionalFormatting sqref="L32:N32">
    <cfRule type="expression" dxfId="20" priority="1">
      <formula>$L$32&lt;$O$20</formula>
    </cfRule>
  </conditionalFormatting>
  <pageMargins left="0.31496062992125984" right="0.31496062992125984" top="1.0236220472440944" bottom="0" header="0" footer="0.35433070866141736"/>
  <pageSetup paperSize="9" scale="64" orientation="portrait" r:id="rId1"/>
  <headerFooter alignWithMargins="0">
    <oddFooter>&amp;C&amp;14 6</oddFooter>
  </headerFooter>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471" id="{868ABEC7-3364-4D77-BB6E-FDDCDDFB763C}">
            <xm:f>E32&lt;'5ページ'!$K$32</xm:f>
            <x14:dxf>
              <fill>
                <patternFill>
                  <bgColor rgb="FFFF0000"/>
                </patternFill>
              </fill>
            </x14:dxf>
          </x14:cfRule>
          <xm:sqref>E32:F32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Y66"/>
  <sheetViews>
    <sheetView showGridLines="0" view="pageBreakPreview" zoomScale="75" zoomScaleNormal="70" zoomScaleSheetLayoutView="75" workbookViewId="0">
      <selection activeCell="G9" sqref="G9"/>
    </sheetView>
  </sheetViews>
  <sheetFormatPr defaultColWidth="9" defaultRowHeight="14"/>
  <cols>
    <col min="1" max="1" width="1.90625" style="1" customWidth="1"/>
    <col min="2" max="2" width="6.6328125" style="1" customWidth="1"/>
    <col min="3" max="3" width="24.6328125" style="1" customWidth="1"/>
    <col min="4" max="4" width="27.26953125" style="1" bestFit="1" customWidth="1"/>
    <col min="5" max="5" width="19.26953125" style="1" customWidth="1"/>
    <col min="6" max="6" width="12.6328125" style="1" customWidth="1"/>
    <col min="7" max="7" width="5.36328125" style="1" customWidth="1"/>
    <col min="8" max="8" width="12.6328125" style="1" customWidth="1"/>
    <col min="9" max="9" width="5.36328125" style="1" customWidth="1"/>
    <col min="10" max="10" width="6.7265625" style="1" customWidth="1"/>
    <col min="11" max="11" width="15.453125" style="1" customWidth="1"/>
    <col min="12" max="12" width="4.36328125" style="1" customWidth="1"/>
    <col min="13" max="13" width="6.7265625" style="1" bestFit="1" customWidth="1"/>
    <col min="14" max="14" width="7.6328125" style="1" hidden="1" customWidth="1"/>
    <col min="15" max="19" width="9" style="1" hidden="1" customWidth="1"/>
    <col min="20" max="20" width="3.90625" style="1" hidden="1" customWidth="1"/>
    <col min="21" max="21" width="0" style="1" hidden="1" customWidth="1"/>
    <col min="22" max="16384" width="9" style="1"/>
  </cols>
  <sheetData>
    <row r="1" spans="1:18" ht="20.25" customHeight="1">
      <c r="M1" s="172"/>
    </row>
    <row r="2" spans="1:18" s="125" customFormat="1" ht="30" customHeight="1">
      <c r="A2" s="112" t="s">
        <v>548</v>
      </c>
      <c r="B2" s="112"/>
      <c r="M2" s="126" t="str">
        <f>IF('実績報告書１ページ '!V2="","",'実績報告書１ページ '!V2&amp;"_"&amp;'実績報告書１ページ '!O2)</f>
        <v/>
      </c>
    </row>
    <row r="3" spans="1:18" s="125" customFormat="1" ht="30" customHeight="1">
      <c r="A3" s="112"/>
      <c r="B3" s="122" t="s">
        <v>200</v>
      </c>
      <c r="C3" s="122"/>
      <c r="M3" s="126"/>
    </row>
    <row r="4" spans="1:18" ht="24" customHeight="1">
      <c r="B4" s="830" t="s">
        <v>206</v>
      </c>
      <c r="C4" s="830"/>
      <c r="D4" s="97" t="s">
        <v>18</v>
      </c>
      <c r="E4" s="868" t="s">
        <v>207</v>
      </c>
      <c r="F4" s="869"/>
      <c r="G4" s="869"/>
      <c r="H4" s="869"/>
      <c r="I4" s="869"/>
      <c r="J4" s="1043"/>
      <c r="K4" s="1045" t="s">
        <v>208</v>
      </c>
      <c r="L4" s="1046"/>
      <c r="M4" s="885" t="s">
        <v>21</v>
      </c>
    </row>
    <row r="5" spans="1:18" ht="24" customHeight="1">
      <c r="B5" s="830"/>
      <c r="C5" s="830"/>
      <c r="D5" s="223" t="s">
        <v>19</v>
      </c>
      <c r="E5" s="870"/>
      <c r="F5" s="871"/>
      <c r="G5" s="871"/>
      <c r="H5" s="871"/>
      <c r="I5" s="871"/>
      <c r="J5" s="1044"/>
      <c r="K5" s="870" t="s">
        <v>20</v>
      </c>
      <c r="L5" s="1044"/>
      <c r="M5" s="1047"/>
    </row>
    <row r="6" spans="1:18" ht="30" customHeight="1">
      <c r="B6" s="313" t="s">
        <v>22</v>
      </c>
      <c r="C6" s="313"/>
      <c r="D6" s="10" t="s">
        <v>23</v>
      </c>
      <c r="E6" s="1029" t="str">
        <f>IF('４ページ'!W3="","預かり保育実施割合(ア)（  　　　  ）","預かり保育実施割合(ア)（  "&amp;'４ページ'!W3&amp;"  ）")</f>
        <v>預かり保育実施割合(ア)（  　　　  ）</v>
      </c>
      <c r="F6" s="1030"/>
      <c r="G6" s="1030"/>
      <c r="H6" s="1030"/>
      <c r="I6" s="1030"/>
      <c r="J6" s="1031"/>
      <c r="K6" s="127" t="str">
        <f>IF('４ページ'!W3="","0",IF('４ページ'!W3=0,0,IF('２ページ'!I27="☑",IF('４ページ'!W3&lt;0.3,200000,300000),0)))</f>
        <v>0</v>
      </c>
      <c r="L6" s="34" t="s">
        <v>63</v>
      </c>
      <c r="M6" s="232"/>
      <c r="P6" s="1">
        <f>'実績報告書１ページ '!Q24</f>
        <v>0</v>
      </c>
      <c r="Q6" s="128">
        <f>'実績報告書１ページ '!R24</f>
        <v>0</v>
      </c>
      <c r="R6" s="1">
        <f>'実績報告書１ページ '!T24</f>
        <v>0</v>
      </c>
    </row>
    <row r="7" spans="1:18" ht="25" hidden="1" customHeight="1">
      <c r="B7" s="317"/>
      <c r="C7" s="1024">
        <f>IF(C5=0,0,IF('7ページ'!H48-'7ページ'!D48&lt;0,0,))</f>
        <v>0</v>
      </c>
      <c r="D7" s="1081">
        <v>70000</v>
      </c>
      <c r="E7" s="920" t="str">
        <f>IF('４ページ'!U29="","延べ園児数(イ)　　（  　　　　人  ）","延べ園児数(イ)（  "&amp;'４ページ'!U29&amp;"人  ）")</f>
        <v>延べ園児数(イ)　　（  　　　　人  ）</v>
      </c>
      <c r="F7" s="825"/>
      <c r="G7" s="825"/>
      <c r="H7" s="825"/>
      <c r="I7" s="825"/>
      <c r="J7" s="1082"/>
      <c r="K7" s="1063" t="str">
        <f>IF('４ページ'!U29="","0",D7*ROUNDUP('４ページ'!U29/500,0))</f>
        <v>0</v>
      </c>
      <c r="L7" s="1066" t="s">
        <v>63</v>
      </c>
      <c r="M7" s="1032"/>
      <c r="P7" s="1">
        <f>(IF(P6="午前",0,12)+Q6)*60+R6</f>
        <v>720</v>
      </c>
    </row>
    <row r="8" spans="1:18" ht="25" hidden="1" customHeight="1">
      <c r="B8" s="317"/>
      <c r="C8" s="1024"/>
      <c r="D8" s="1081"/>
      <c r="E8" s="921" t="str">
        <f>IF('４ページ'!U29="","(イ)÷500人＝  　　　　　≒　　　  （小数点切上げ）","(イ)÷500人＝  "&amp;'４ページ'!U29/500&amp;"　≒  "&amp;ROUNDUP('４ページ'!U29/500,0)&amp;" （小数点切上げ）")</f>
        <v>(イ)÷500人＝  　　　　　≒　　　  （小数点切上げ）</v>
      </c>
      <c r="F8" s="828"/>
      <c r="G8" s="828"/>
      <c r="H8" s="828"/>
      <c r="I8" s="828"/>
      <c r="J8" s="1033"/>
      <c r="K8" s="1065"/>
      <c r="L8" s="1042"/>
      <c r="M8" s="1032"/>
    </row>
    <row r="9" spans="1:18" ht="30" customHeight="1">
      <c r="B9" s="1024" t="s">
        <v>357</v>
      </c>
      <c r="C9" s="1024"/>
      <c r="D9" s="113">
        <v>3000</v>
      </c>
      <c r="E9" s="11" t="s">
        <v>160</v>
      </c>
      <c r="F9" s="129" t="s">
        <v>209</v>
      </c>
      <c r="G9" s="130"/>
      <c r="H9" s="12" t="s">
        <v>210</v>
      </c>
      <c r="I9" s="130"/>
      <c r="J9" s="230" t="s">
        <v>211</v>
      </c>
      <c r="K9" s="1036" t="str">
        <f>IF('実績報告書１ページ '!C54="☑","0",IF(G9="","0",IF('２ページ'!I29="☑",IF(G9+I9&gt;12,"月数合計が12か月超えています。",G9*D9+I9*D10),0)))</f>
        <v>0</v>
      </c>
      <c r="L9" s="1066" t="s">
        <v>63</v>
      </c>
      <c r="M9" s="1032" t="s">
        <v>292</v>
      </c>
      <c r="O9" s="1" t="str">
        <f>'２ページ'!I29</f>
        <v>☑</v>
      </c>
    </row>
    <row r="10" spans="1:18" ht="30" customHeight="1">
      <c r="B10" s="1024"/>
      <c r="C10" s="1024"/>
      <c r="D10" s="131">
        <v>6000</v>
      </c>
      <c r="E10" s="132"/>
      <c r="F10" s="86" t="str">
        <f>IF('実績報告書１ページ '!Q19="","（　終了時間　　 時　　 分）","（　終了時間   "&amp;'実績報告書１ページ '!AD33&amp;"　）")</f>
        <v>（　終了時間　　 時　　 分）</v>
      </c>
      <c r="G10" s="86"/>
      <c r="H10" s="86"/>
      <c r="I10" s="133"/>
      <c r="J10" s="231"/>
      <c r="K10" s="1037"/>
      <c r="L10" s="1067"/>
      <c r="M10" s="1070"/>
    </row>
    <row r="11" spans="1:18" ht="25" hidden="1" customHeight="1">
      <c r="B11" s="1024"/>
      <c r="C11" s="1024"/>
      <c r="D11" s="134" t="s">
        <v>212</v>
      </c>
      <c r="E11" s="135"/>
      <c r="F11" s="136"/>
      <c r="G11" s="136"/>
      <c r="H11" s="136"/>
      <c r="I11" s="137"/>
      <c r="J11" s="226"/>
      <c r="K11" s="1039" t="str">
        <f>IF('実績報告書１ページ '!M54="☑",IF('実績報告書１ページ '!D56="☑","0",72000),IF('実績報告書１ページ '!S54="☑",IF('実績報告書１ページ '!D56="☑","0",144000),"0"))</f>
        <v>0</v>
      </c>
      <c r="L11" s="1041" t="s">
        <v>63</v>
      </c>
      <c r="M11" s="1080" t="s">
        <v>180</v>
      </c>
    </row>
    <row r="12" spans="1:18" ht="25" hidden="1" customHeight="1">
      <c r="B12" s="1024"/>
      <c r="C12" s="1024"/>
      <c r="D12" s="138" t="s">
        <v>213</v>
      </c>
      <c r="E12" s="139"/>
      <c r="F12" s="140"/>
      <c r="G12" s="140"/>
      <c r="H12" s="140"/>
      <c r="I12" s="141"/>
      <c r="J12" s="227"/>
      <c r="K12" s="1040"/>
      <c r="L12" s="1042"/>
      <c r="M12" s="1072"/>
    </row>
    <row r="13" spans="1:18" ht="25" hidden="1" customHeight="1">
      <c r="B13" s="317"/>
      <c r="C13" s="1024" t="s">
        <v>25</v>
      </c>
      <c r="D13" s="115">
        <v>10000</v>
      </c>
      <c r="E13" s="1038" t="str">
        <f>"休業日補助対象日数(ウ) （　"&amp;'４ページ'!U20&amp;"　　日）"</f>
        <v>休業日補助対象日数(ウ) （　　　日）</v>
      </c>
      <c r="F13" s="1034"/>
      <c r="G13" s="1034"/>
      <c r="H13" s="1034"/>
      <c r="I13" s="1034"/>
      <c r="J13" s="1035"/>
      <c r="K13" s="142" t="str">
        <f>IF('実績報告書１ページ '!C54="☑","0",IF('４ページ'!U18="","0",IF(AND('２ページ'!G32="☑",'２ページ'!G34&gt;0),0,IF('２ページ'!I32="☑",'４ページ'!U18*D13,IF(AND('２ページ'!G32="☐",'２ページ'!I32="☐"),'４ページ'!U18*D13,0)))))</f>
        <v>0</v>
      </c>
      <c r="L13" s="75" t="s">
        <v>63</v>
      </c>
      <c r="M13" s="76"/>
    </row>
    <row r="14" spans="1:18" ht="25" hidden="1" customHeight="1">
      <c r="B14" s="317"/>
      <c r="C14" s="1024"/>
      <c r="D14" s="143" t="s">
        <v>214</v>
      </c>
      <c r="E14" s="144"/>
      <c r="F14" s="137"/>
      <c r="G14" s="137"/>
      <c r="H14" s="137"/>
      <c r="I14" s="137"/>
      <c r="J14" s="145"/>
      <c r="K14" s="1039" t="str">
        <f>IF('実績報告書１ページ '!M54="☑",IF('実績報告書１ページ '!D56="☑","0",1300000),IF('実績報告書１ページ '!S54="☑",IF('実績報告書１ページ '!D56="☑","0",1500000),"0"))</f>
        <v>0</v>
      </c>
      <c r="L14" s="1041" t="s">
        <v>63</v>
      </c>
      <c r="M14" s="1080" t="s">
        <v>180</v>
      </c>
    </row>
    <row r="15" spans="1:18" ht="25" hidden="1" customHeight="1">
      <c r="B15" s="317"/>
      <c r="C15" s="1024"/>
      <c r="D15" s="146" t="s">
        <v>215</v>
      </c>
      <c r="E15" s="234"/>
      <c r="F15" s="141"/>
      <c r="G15" s="141"/>
      <c r="H15" s="141"/>
      <c r="I15" s="141"/>
      <c r="J15" s="235"/>
      <c r="K15" s="1040"/>
      <c r="L15" s="1042"/>
      <c r="M15" s="1072"/>
    </row>
    <row r="16" spans="1:18" ht="30" customHeight="1" thickBot="1">
      <c r="B16" s="1024" t="s">
        <v>358</v>
      </c>
      <c r="C16" s="1024"/>
      <c r="D16" s="115">
        <v>1500</v>
      </c>
      <c r="E16" s="1034" t="str">
        <f>"早朝補助対象日数(イ)　 （　"&amp;'４ページ'!U11&amp;"　　日）"</f>
        <v>早朝補助対象日数(イ)　 （　　　日）</v>
      </c>
      <c r="F16" s="1034"/>
      <c r="G16" s="1034"/>
      <c r="H16" s="1034"/>
      <c r="I16" s="1034"/>
      <c r="J16" s="1035"/>
      <c r="K16" s="142" t="str">
        <f>IF('実績報告書１ページ '!C54="☑","0",IF('４ページ'!U11="","0",D16*'４ページ'!U11))</f>
        <v>0</v>
      </c>
      <c r="L16" s="75" t="s">
        <v>63</v>
      </c>
      <c r="M16" s="147"/>
    </row>
    <row r="17" spans="2:13" ht="25" hidden="1" customHeight="1" thickBot="1">
      <c r="B17" s="1025"/>
      <c r="C17" s="1025"/>
      <c r="D17" s="143" t="s">
        <v>216</v>
      </c>
      <c r="E17" s="137"/>
      <c r="F17" s="137"/>
      <c r="G17" s="137"/>
      <c r="H17" s="137"/>
      <c r="I17" s="137"/>
      <c r="J17" s="145"/>
      <c r="K17" s="148" t="str">
        <f>IF('実績報告書１ページ '!C54="☑",IF('実績報告書１ページ '!D56="☑","0",576000),"0")</f>
        <v>0</v>
      </c>
      <c r="L17" s="226" t="s">
        <v>63</v>
      </c>
      <c r="M17" s="77" t="s">
        <v>180</v>
      </c>
    </row>
    <row r="18" spans="2:13" ht="29.25" customHeight="1" thickTop="1" thickBot="1">
      <c r="B18" s="1026" t="s">
        <v>201</v>
      </c>
      <c r="C18" s="1027"/>
      <c r="D18" s="1027"/>
      <c r="E18" s="1027"/>
      <c r="F18" s="1027"/>
      <c r="G18" s="1027"/>
      <c r="H18" s="1027"/>
      <c r="I18" s="1027"/>
      <c r="J18" s="1028"/>
      <c r="K18" s="121">
        <f>IF(K7="","0",IF('実績報告書１ページ '!D56="☑","0",SUM(K6:K17)))</f>
        <v>0</v>
      </c>
      <c r="L18" s="120" t="s">
        <v>63</v>
      </c>
      <c r="M18" s="119"/>
    </row>
    <row r="19" spans="2:13" ht="24" customHeight="1" thickTop="1">
      <c r="B19" s="914" t="s">
        <v>274</v>
      </c>
      <c r="C19" s="914"/>
      <c r="D19" s="914"/>
      <c r="E19" s="914"/>
      <c r="F19" s="914"/>
      <c r="G19" s="914"/>
      <c r="H19" s="914"/>
      <c r="I19" s="914"/>
      <c r="J19" s="914"/>
      <c r="K19" s="914"/>
      <c r="L19" s="914"/>
      <c r="M19" s="914"/>
    </row>
    <row r="20" spans="2:13" ht="24" customHeight="1">
      <c r="B20" s="914"/>
      <c r="C20" s="914"/>
      <c r="D20" s="914"/>
      <c r="E20" s="914"/>
      <c r="F20" s="914"/>
      <c r="G20" s="914"/>
      <c r="H20" s="914"/>
      <c r="I20" s="914"/>
      <c r="J20" s="914"/>
      <c r="K20" s="914"/>
      <c r="L20" s="914"/>
      <c r="M20" s="914"/>
    </row>
    <row r="21" spans="2:13" ht="24" customHeight="1">
      <c r="B21" s="914"/>
      <c r="C21" s="914"/>
      <c r="D21" s="914"/>
      <c r="E21" s="914"/>
      <c r="F21" s="914"/>
      <c r="G21" s="914"/>
      <c r="H21" s="914"/>
      <c r="I21" s="914"/>
      <c r="J21" s="914"/>
      <c r="K21" s="914"/>
      <c r="L21" s="914"/>
      <c r="M21" s="914"/>
    </row>
    <row r="22" spans="2:13" ht="24" customHeight="1">
      <c r="B22" s="914"/>
      <c r="C22" s="914"/>
      <c r="D22" s="914"/>
      <c r="E22" s="914"/>
      <c r="F22" s="914"/>
      <c r="G22" s="914"/>
      <c r="H22" s="914"/>
      <c r="I22" s="914"/>
      <c r="J22" s="914"/>
      <c r="K22" s="914"/>
      <c r="L22" s="914"/>
      <c r="M22" s="914"/>
    </row>
    <row r="23" spans="2:13" ht="24" customHeight="1">
      <c r="B23" s="914"/>
      <c r="C23" s="914"/>
      <c r="D23" s="914"/>
      <c r="E23" s="914"/>
      <c r="F23" s="914"/>
      <c r="G23" s="914"/>
      <c r="H23" s="914"/>
      <c r="I23" s="914"/>
      <c r="J23" s="914"/>
      <c r="K23" s="914"/>
      <c r="L23" s="914"/>
      <c r="M23" s="914"/>
    </row>
    <row r="24" spans="2:13" s="149" customFormat="1" ht="19">
      <c r="B24" s="122" t="s">
        <v>204</v>
      </c>
    </row>
    <row r="25" spans="2:13" s="149" customFormat="1" ht="13"/>
    <row r="26" spans="2:13" ht="24.75" customHeight="1">
      <c r="B26" s="830" t="s">
        <v>206</v>
      </c>
      <c r="C26" s="830"/>
      <c r="D26" s="97" t="s">
        <v>18</v>
      </c>
      <c r="E26" s="868" t="s">
        <v>207</v>
      </c>
      <c r="F26" s="869"/>
      <c r="G26" s="869"/>
      <c r="H26" s="869"/>
      <c r="I26" s="869"/>
      <c r="J26" s="1043"/>
      <c r="K26" s="1045" t="s">
        <v>208</v>
      </c>
      <c r="L26" s="1046"/>
      <c r="M26" s="885" t="s">
        <v>21</v>
      </c>
    </row>
    <row r="27" spans="2:13" ht="24" customHeight="1">
      <c r="B27" s="830"/>
      <c r="C27" s="830"/>
      <c r="D27" s="223" t="s">
        <v>19</v>
      </c>
      <c r="E27" s="870"/>
      <c r="F27" s="871"/>
      <c r="G27" s="871"/>
      <c r="H27" s="871"/>
      <c r="I27" s="871"/>
      <c r="J27" s="1044"/>
      <c r="K27" s="870" t="s">
        <v>20</v>
      </c>
      <c r="L27" s="1044"/>
      <c r="M27" s="1047"/>
    </row>
    <row r="28" spans="2:13" ht="30" customHeight="1">
      <c r="B28" s="318" t="s">
        <v>511</v>
      </c>
      <c r="C28" s="318"/>
      <c r="D28" s="113">
        <v>4000</v>
      </c>
      <c r="E28" s="1017" t="s">
        <v>512</v>
      </c>
      <c r="F28" s="1018"/>
      <c r="G28" s="129" t="s">
        <v>202</v>
      </c>
      <c r="H28" s="325" t="str">
        <f>IF('5ページ'!K32=0,"",'5ページ'!K32)</f>
        <v/>
      </c>
      <c r="I28" s="118" t="s">
        <v>196</v>
      </c>
      <c r="J28" s="230" t="s">
        <v>203</v>
      </c>
      <c r="K28" s="224" t="str">
        <f>IF(H28="","",D28*H28)</f>
        <v/>
      </c>
      <c r="L28" s="230" t="s">
        <v>63</v>
      </c>
      <c r="M28" s="166"/>
    </row>
    <row r="29" spans="2:13" ht="37.5" customHeight="1">
      <c r="B29" s="1057" t="s">
        <v>513</v>
      </c>
      <c r="C29" s="1061" t="s">
        <v>293</v>
      </c>
      <c r="D29" s="113">
        <v>400</v>
      </c>
      <c r="E29" s="920" t="s">
        <v>504</v>
      </c>
      <c r="F29" s="825"/>
      <c r="G29" s="129" t="s">
        <v>202</v>
      </c>
      <c r="H29" s="326">
        <f>IF('6ページ'!I34&gt;2000,'6ページ'!O8,0)</f>
        <v>0</v>
      </c>
      <c r="I29" s="118" t="s">
        <v>196</v>
      </c>
      <c r="J29" s="230" t="s">
        <v>203</v>
      </c>
      <c r="K29" s="1063" t="str">
        <f>IF(H29+H30=0,"",IF(H29=0,D30*H30,D29*H29))</f>
        <v/>
      </c>
      <c r="L29" s="1066" t="s">
        <v>63</v>
      </c>
      <c r="M29" s="1070" t="s">
        <v>292</v>
      </c>
    </row>
    <row r="30" spans="2:13" ht="37.5" customHeight="1">
      <c r="B30" s="1058"/>
      <c r="C30" s="1061"/>
      <c r="D30" s="114" t="str">
        <f>IF(AND('6ページ'!I34="",'6ページ'!I34&gt;2000),"又は　    　円",ROUNDDOWN(1600000/('6ページ'!G32)-400,-1))</f>
        <v>又は　    　円</v>
      </c>
      <c r="E30" s="1073" t="s">
        <v>504</v>
      </c>
      <c r="F30" s="851"/>
      <c r="G30" s="1074" t="s">
        <v>202</v>
      </c>
      <c r="H30" s="1076">
        <f>IF('6ページ'!I34&gt;2000,0,'6ページ'!O8)</f>
        <v>0</v>
      </c>
      <c r="I30" s="1078" t="s">
        <v>196</v>
      </c>
      <c r="J30" s="1067" t="s">
        <v>203</v>
      </c>
      <c r="K30" s="1064"/>
      <c r="L30" s="1067"/>
      <c r="M30" s="1071"/>
    </row>
    <row r="31" spans="2:13" ht="59.25" customHeight="1">
      <c r="B31" s="1058"/>
      <c r="C31" s="1062"/>
      <c r="D31" s="197" t="s">
        <v>297</v>
      </c>
      <c r="E31" s="921"/>
      <c r="F31" s="828"/>
      <c r="G31" s="1075"/>
      <c r="H31" s="1077"/>
      <c r="I31" s="1079"/>
      <c r="J31" s="1042"/>
      <c r="K31" s="1065"/>
      <c r="L31" s="1042"/>
      <c r="M31" s="1072"/>
    </row>
    <row r="32" spans="2:13" ht="45.75" customHeight="1">
      <c r="B32" s="1058"/>
      <c r="C32" s="236" t="s">
        <v>294</v>
      </c>
      <c r="D32" s="114" t="s">
        <v>295</v>
      </c>
      <c r="E32" s="198" t="s">
        <v>505</v>
      </c>
      <c r="F32" s="327">
        <f>SUM('6ページ'!E14:H14)</f>
        <v>0</v>
      </c>
      <c r="G32" s="1018" t="s">
        <v>506</v>
      </c>
      <c r="H32" s="1019"/>
      <c r="I32" s="1068">
        <f>SUM('6ページ'!I14:N14)</f>
        <v>0</v>
      </c>
      <c r="J32" s="1069"/>
      <c r="K32" s="225">
        <f>F32*400+I32*800</f>
        <v>0</v>
      </c>
      <c r="L32" s="231" t="s">
        <v>63</v>
      </c>
      <c r="M32" s="228"/>
    </row>
    <row r="33" spans="1:25" ht="30" customHeight="1">
      <c r="B33" s="1058"/>
      <c r="C33" s="159" t="s">
        <v>296</v>
      </c>
      <c r="D33" s="113">
        <v>800</v>
      </c>
      <c r="E33" s="920" t="s">
        <v>507</v>
      </c>
      <c r="F33" s="825"/>
      <c r="G33" s="129" t="s">
        <v>202</v>
      </c>
      <c r="H33" s="326">
        <f>SUM('6ページ'!E20:N20,'6ページ'!E26:N26)</f>
        <v>0</v>
      </c>
      <c r="I33" s="118" t="s">
        <v>196</v>
      </c>
      <c r="J33" s="230" t="s">
        <v>203</v>
      </c>
      <c r="K33" s="229">
        <f>IF(H33="","",D33*H33)</f>
        <v>0</v>
      </c>
      <c r="L33" s="230" t="s">
        <v>63</v>
      </c>
      <c r="M33" s="232"/>
    </row>
    <row r="34" spans="1:25" ht="50.15" customHeight="1">
      <c r="B34" s="1058"/>
      <c r="C34" s="237" t="s">
        <v>376</v>
      </c>
      <c r="D34" s="158"/>
      <c r="E34" s="1020"/>
      <c r="F34" s="1021"/>
      <c r="G34" s="1022"/>
      <c r="H34" s="1022"/>
      <c r="I34" s="1022"/>
      <c r="J34" s="1023"/>
      <c r="K34" s="1056"/>
      <c r="L34" s="1023"/>
      <c r="M34" s="76"/>
    </row>
    <row r="35" spans="1:25" ht="30" customHeight="1">
      <c r="B35" s="1058"/>
      <c r="C35" s="159" t="s">
        <v>377</v>
      </c>
      <c r="D35" s="115">
        <v>150</v>
      </c>
      <c r="E35" s="1017" t="s">
        <v>371</v>
      </c>
      <c r="F35" s="1018"/>
      <c r="G35" s="129" t="s">
        <v>202</v>
      </c>
      <c r="H35" s="326" t="str">
        <f>IF(SUM('6ページ'!G8,'6ページ'!J14,'6ページ'!G20,'6ページ'!G26)=0,"",SUM('6ページ'!G8,'6ページ'!J14,'6ページ'!G20,'6ページ'!G26))</f>
        <v/>
      </c>
      <c r="I35" s="118" t="s">
        <v>196</v>
      </c>
      <c r="J35" s="230" t="s">
        <v>203</v>
      </c>
      <c r="K35" s="224" t="str">
        <f>IF(H35="","",D35*H35)</f>
        <v/>
      </c>
      <c r="L35" s="230" t="s">
        <v>63</v>
      </c>
      <c r="M35" s="233"/>
    </row>
    <row r="36" spans="1:25" ht="30" customHeight="1">
      <c r="B36" s="1058"/>
      <c r="C36" s="159" t="s">
        <v>378</v>
      </c>
      <c r="D36" s="113">
        <v>300</v>
      </c>
      <c r="E36" s="1017" t="s">
        <v>372</v>
      </c>
      <c r="F36" s="1018"/>
      <c r="G36" s="129" t="s">
        <v>202</v>
      </c>
      <c r="H36" s="326" t="str">
        <f>IF(SUM('6ページ'!I8,'6ページ'!L14,'6ページ'!I20,'6ページ'!I26)=0,"",SUM('6ページ'!I8,'6ページ'!L14,'6ページ'!I20,'6ページ'!I26))</f>
        <v/>
      </c>
      <c r="I36" s="118" t="s">
        <v>196</v>
      </c>
      <c r="J36" s="230" t="s">
        <v>203</v>
      </c>
      <c r="K36" s="224" t="str">
        <f>IF(H36="","",D36*H36)</f>
        <v/>
      </c>
      <c r="L36" s="230" t="s">
        <v>63</v>
      </c>
      <c r="M36" s="233"/>
    </row>
    <row r="37" spans="1:25" ht="30" customHeight="1">
      <c r="B37" s="1058"/>
      <c r="C37" s="159" t="s">
        <v>379</v>
      </c>
      <c r="D37" s="115">
        <v>450</v>
      </c>
      <c r="E37" s="1017" t="s">
        <v>508</v>
      </c>
      <c r="F37" s="1018"/>
      <c r="G37" s="129" t="s">
        <v>202</v>
      </c>
      <c r="H37" s="326" t="str">
        <f>IF(SUM('6ページ'!L8,'6ページ'!N14,'6ページ'!L20,'6ページ'!L26)=0,"",SUM('6ページ'!L8,'6ページ'!N14,'6ページ'!L20,'6ページ'!L26))</f>
        <v/>
      </c>
      <c r="I37" s="118" t="s">
        <v>196</v>
      </c>
      <c r="J37" s="230" t="s">
        <v>203</v>
      </c>
      <c r="K37" s="224" t="str">
        <f>IF(H37="","",D37*H37)</f>
        <v/>
      </c>
      <c r="L37" s="230" t="s">
        <v>63</v>
      </c>
      <c r="M37" s="76"/>
    </row>
    <row r="38" spans="1:25" ht="50.15" customHeight="1">
      <c r="B38" s="1058"/>
      <c r="C38" s="237" t="s">
        <v>375</v>
      </c>
      <c r="D38" s="158"/>
      <c r="E38" s="1054"/>
      <c r="F38" s="1055"/>
      <c r="G38" s="1022"/>
      <c r="H38" s="1022"/>
      <c r="I38" s="1022"/>
      <c r="J38" s="1023"/>
      <c r="K38" s="1056"/>
      <c r="L38" s="1023"/>
      <c r="M38" s="76"/>
    </row>
    <row r="39" spans="1:25" ht="30" customHeight="1">
      <c r="B39" s="1058"/>
      <c r="C39" s="159" t="s">
        <v>380</v>
      </c>
      <c r="D39" s="115">
        <v>100</v>
      </c>
      <c r="E39" s="1017" t="s">
        <v>373</v>
      </c>
      <c r="F39" s="1018"/>
      <c r="G39" s="129" t="s">
        <v>202</v>
      </c>
      <c r="H39" s="326" t="str">
        <f>IF('6ページ'!F14=0,"",'6ページ'!F14)</f>
        <v/>
      </c>
      <c r="I39" s="118" t="s">
        <v>196</v>
      </c>
      <c r="J39" s="230" t="s">
        <v>203</v>
      </c>
      <c r="K39" s="224" t="str">
        <f>IF(H39="","",D39*H39)</f>
        <v/>
      </c>
      <c r="L39" s="230" t="s">
        <v>63</v>
      </c>
      <c r="M39" s="233"/>
    </row>
    <row r="40" spans="1:25" ht="30" customHeight="1">
      <c r="B40" s="1058"/>
      <c r="C40" s="159" t="s">
        <v>381</v>
      </c>
      <c r="D40" s="113">
        <v>200</v>
      </c>
      <c r="E40" s="1017" t="s">
        <v>374</v>
      </c>
      <c r="F40" s="1018"/>
      <c r="G40" s="129" t="s">
        <v>202</v>
      </c>
      <c r="H40" s="326" t="str">
        <f>IF('6ページ'!G14=0,"",'6ページ'!G14)</f>
        <v/>
      </c>
      <c r="I40" s="118" t="s">
        <v>196</v>
      </c>
      <c r="J40" s="230" t="s">
        <v>203</v>
      </c>
      <c r="K40" s="224" t="str">
        <f>IF(H40="","",D40*H40)</f>
        <v/>
      </c>
      <c r="L40" s="230" t="s">
        <v>63</v>
      </c>
      <c r="M40" s="233"/>
    </row>
    <row r="41" spans="1:25" ht="30" customHeight="1" thickBot="1">
      <c r="B41" s="1058"/>
      <c r="C41" s="159" t="s">
        <v>382</v>
      </c>
      <c r="D41" s="113">
        <v>300</v>
      </c>
      <c r="E41" s="1015" t="s">
        <v>509</v>
      </c>
      <c r="F41" s="1016"/>
      <c r="G41" s="129" t="s">
        <v>202</v>
      </c>
      <c r="H41" s="326" t="str">
        <f>IF('6ページ'!H14=0,"",'6ページ'!H14)</f>
        <v/>
      </c>
      <c r="I41" s="118" t="s">
        <v>196</v>
      </c>
      <c r="J41" s="230" t="s">
        <v>203</v>
      </c>
      <c r="K41" s="224" t="str">
        <f>IF(H41="","",D41*H41)</f>
        <v/>
      </c>
      <c r="L41" s="230" t="s">
        <v>63</v>
      </c>
      <c r="M41" s="76"/>
    </row>
    <row r="42" spans="1:25" ht="29.25" customHeight="1" thickTop="1" thickBot="1">
      <c r="B42" s="1026" t="s">
        <v>201</v>
      </c>
      <c r="C42" s="1027"/>
      <c r="D42" s="1027"/>
      <c r="E42" s="1027"/>
      <c r="F42" s="1027"/>
      <c r="G42" s="1027"/>
      <c r="H42" s="1027"/>
      <c r="I42" s="1027"/>
      <c r="J42" s="1028"/>
      <c r="K42" s="121">
        <f>SUM(K28:K41)</f>
        <v>0</v>
      </c>
      <c r="L42" s="120" t="s">
        <v>63</v>
      </c>
      <c r="M42" s="119"/>
    </row>
    <row r="43" spans="1:25" ht="21.75" customHeight="1" thickTop="1">
      <c r="B43" s="205" t="s">
        <v>514</v>
      </c>
      <c r="C43" s="241"/>
      <c r="D43" s="241"/>
      <c r="E43" s="241"/>
      <c r="F43" s="241"/>
      <c r="G43" s="241"/>
      <c r="H43" s="241"/>
      <c r="I43" s="241"/>
      <c r="J43" s="241"/>
      <c r="K43" s="241"/>
      <c r="L43" s="241"/>
      <c r="M43" s="241"/>
    </row>
    <row r="44" spans="1:25" ht="18" customHeight="1">
      <c r="C44" s="161"/>
      <c r="D44" s="161"/>
      <c r="E44" s="161"/>
      <c r="F44" s="161"/>
      <c r="G44" s="161"/>
      <c r="H44" s="161"/>
      <c r="I44" s="161"/>
      <c r="J44" s="161"/>
      <c r="K44" s="161"/>
      <c r="L44" s="161"/>
      <c r="M44" s="161"/>
    </row>
    <row r="45" spans="1:25" ht="21" customHeight="1" thickBot="1">
      <c r="A45" s="112" t="s">
        <v>557</v>
      </c>
      <c r="B45" s="112"/>
    </row>
    <row r="46" spans="1:25" ht="26.25" customHeight="1">
      <c r="B46" s="1059" t="s">
        <v>359</v>
      </c>
      <c r="C46" s="1060"/>
      <c r="D46" s="123" t="s">
        <v>26</v>
      </c>
      <c r="E46" s="1085" t="s">
        <v>27</v>
      </c>
      <c r="F46" s="1085"/>
      <c r="G46" s="1085"/>
      <c r="H46" s="1085"/>
      <c r="I46" s="1086"/>
      <c r="J46" s="830" t="s">
        <v>461</v>
      </c>
      <c r="K46" s="830"/>
      <c r="L46" s="830"/>
      <c r="M46" s="86"/>
      <c r="N46" s="238"/>
      <c r="O46" s="238"/>
      <c r="P46" s="238"/>
      <c r="Q46" s="238"/>
      <c r="R46" s="238"/>
      <c r="S46" s="238"/>
      <c r="T46" s="238"/>
      <c r="U46" s="249"/>
      <c r="V46" s="249"/>
      <c r="W46" s="249"/>
      <c r="X46" s="249"/>
      <c r="Y46" s="249"/>
    </row>
    <row r="47" spans="1:25" ht="26.25" customHeight="1">
      <c r="B47" s="1059"/>
      <c r="C47" s="1060"/>
      <c r="D47" s="150" t="s">
        <v>217</v>
      </c>
      <c r="E47" s="306" t="s">
        <v>360</v>
      </c>
      <c r="F47" s="1059" t="s">
        <v>361</v>
      </c>
      <c r="G47" s="1086"/>
      <c r="H47" s="1059" t="s">
        <v>85</v>
      </c>
      <c r="I47" s="1086"/>
      <c r="J47" s="830"/>
      <c r="K47" s="830"/>
      <c r="L47" s="830"/>
      <c r="M47" s="86"/>
      <c r="N47" s="892"/>
      <c r="O47" s="892"/>
      <c r="P47" s="892"/>
      <c r="Q47" s="892"/>
      <c r="R47" s="892"/>
      <c r="S47" s="892"/>
      <c r="T47" s="892"/>
      <c r="U47" s="1083"/>
      <c r="V47" s="1083"/>
      <c r="W47" s="249"/>
      <c r="X47" s="249"/>
      <c r="Y47" s="249"/>
    </row>
    <row r="48" spans="1:25" ht="45" customHeight="1">
      <c r="B48" s="1013" t="s">
        <v>462</v>
      </c>
      <c r="C48" s="1014"/>
      <c r="D48" s="309">
        <f>K18</f>
        <v>0</v>
      </c>
      <c r="E48" s="1049">
        <f>IF('２ページ'!I27="☑",'9ページ'!G5,"　　　　　円")</f>
        <v>0</v>
      </c>
      <c r="F48" s="1050">
        <f>IF('２ページ'!I27="☑",SUM('9ページ'!G8:G30,'8ページ'!B17-'8ページ'!I17),"　　　　　円")</f>
        <v>0</v>
      </c>
      <c r="G48" s="1050"/>
      <c r="H48" s="1050">
        <f>IFERROR(IF('２ページ'!I27="☑",E48+F48,"　　　　　円"),"")</f>
        <v>0</v>
      </c>
      <c r="I48" s="1050"/>
      <c r="J48" s="1048">
        <f>IF('２ページ'!I27="☑",IF(D48&lt;H48-J49-'8ページ'!I7,D48,H48-J49-'8ページ'!I7),"　　　　　　円")</f>
        <v>0</v>
      </c>
      <c r="K48" s="1048"/>
      <c r="L48" s="1048"/>
      <c r="M48" s="239"/>
      <c r="N48" s="1084"/>
      <c r="O48" s="1084"/>
      <c r="P48" s="1084"/>
      <c r="Q48" s="1084"/>
      <c r="R48" s="1084"/>
      <c r="S48" s="1084"/>
      <c r="T48" s="1084"/>
      <c r="U48" s="1084"/>
      <c r="V48" s="1084"/>
      <c r="W48" s="240"/>
      <c r="X48" s="240"/>
      <c r="Y48" s="240"/>
    </row>
    <row r="49" spans="1:25" ht="45" customHeight="1" thickBot="1">
      <c r="B49" s="1013" t="s">
        <v>463</v>
      </c>
      <c r="C49" s="1014"/>
      <c r="D49" s="151">
        <f>K42</f>
        <v>0</v>
      </c>
      <c r="E49" s="1049"/>
      <c r="F49" s="1050"/>
      <c r="G49" s="1050"/>
      <c r="H49" s="1050"/>
      <c r="I49" s="1050"/>
      <c r="J49" s="1051">
        <f>IF('２ページ'!I27="☑",IF(D49&lt;H48,D49,H48),"　　　　　　円")</f>
        <v>0</v>
      </c>
      <c r="K49" s="1052"/>
      <c r="L49" s="1053"/>
      <c r="M49" s="239"/>
      <c r="N49" s="305"/>
      <c r="O49" s="305"/>
      <c r="P49" s="305"/>
      <c r="Q49" s="305"/>
      <c r="R49" s="305"/>
      <c r="S49" s="305"/>
      <c r="T49" s="305"/>
      <c r="U49" s="305"/>
      <c r="V49" s="305"/>
      <c r="W49" s="240"/>
      <c r="X49" s="240"/>
      <c r="Y49" s="240"/>
    </row>
    <row r="50" spans="1:25" ht="18" customHeight="1">
      <c r="A50" s="241"/>
      <c r="B50" s="86" t="s">
        <v>515</v>
      </c>
      <c r="C50" s="241"/>
      <c r="D50" s="241"/>
      <c r="E50" s="319"/>
      <c r="F50" s="319"/>
      <c r="G50" s="319"/>
      <c r="H50" s="319"/>
      <c r="I50" s="319"/>
      <c r="J50" s="319"/>
      <c r="K50" s="319"/>
      <c r="L50" s="319"/>
      <c r="M50" s="241"/>
      <c r="N50" s="241"/>
      <c r="O50" s="241"/>
      <c r="P50" s="241"/>
      <c r="Q50" s="241"/>
      <c r="R50" s="241"/>
      <c r="S50" s="241"/>
      <c r="T50" s="241"/>
      <c r="U50" s="241"/>
      <c r="V50" s="241"/>
      <c r="W50" s="241"/>
      <c r="X50" s="241"/>
    </row>
    <row r="51" spans="1:25" ht="53.25" customHeight="1">
      <c r="A51" s="241"/>
      <c r="B51" s="914" t="s">
        <v>549</v>
      </c>
      <c r="C51" s="914"/>
      <c r="D51" s="914"/>
      <c r="E51" s="914"/>
      <c r="F51" s="914"/>
      <c r="G51" s="914"/>
      <c r="H51" s="914"/>
      <c r="I51" s="914"/>
      <c r="J51" s="914"/>
      <c r="K51" s="914"/>
      <c r="L51" s="914"/>
      <c r="M51" s="241"/>
      <c r="N51" s="241"/>
      <c r="O51" s="241"/>
      <c r="P51" s="241"/>
      <c r="Q51" s="241"/>
      <c r="R51" s="241"/>
      <c r="S51" s="241"/>
      <c r="T51" s="241"/>
      <c r="U51" s="241"/>
      <c r="V51" s="241"/>
      <c r="W51" s="241"/>
      <c r="X51" s="241"/>
    </row>
    <row r="52" spans="1:25" ht="25.5" customHeight="1">
      <c r="A52" s="241"/>
      <c r="B52" s="241"/>
      <c r="C52" s="241"/>
      <c r="D52" s="241"/>
      <c r="E52" s="241"/>
      <c r="F52" s="241"/>
      <c r="G52" s="241"/>
      <c r="H52" s="241"/>
      <c r="I52" s="241"/>
      <c r="J52" s="241"/>
      <c r="K52" s="241"/>
      <c r="L52" s="241"/>
      <c r="M52" s="241"/>
      <c r="N52" s="241"/>
      <c r="O52" s="241"/>
      <c r="P52" s="241"/>
      <c r="Q52" s="241"/>
      <c r="R52" s="241"/>
      <c r="S52" s="241"/>
      <c r="T52" s="241"/>
      <c r="U52" s="241"/>
      <c r="V52" s="241"/>
      <c r="W52" s="241"/>
      <c r="X52" s="241"/>
    </row>
    <row r="53" spans="1:25" s="14" customFormat="1" ht="25" customHeight="1">
      <c r="A53" s="1"/>
      <c r="B53" s="1"/>
      <c r="C53" s="161"/>
      <c r="D53" s="161"/>
      <c r="E53" s="161"/>
      <c r="F53" s="161"/>
      <c r="G53" s="161"/>
      <c r="H53" s="161"/>
      <c r="I53" s="161"/>
      <c r="J53" s="161"/>
      <c r="K53" s="161"/>
      <c r="L53" s="161"/>
      <c r="M53" s="161"/>
      <c r="N53" s="1"/>
      <c r="O53" s="1"/>
      <c r="P53" s="1"/>
      <c r="Q53" s="1"/>
      <c r="R53" s="1"/>
      <c r="S53" s="1"/>
      <c r="T53" s="1"/>
      <c r="U53" s="1"/>
      <c r="V53" s="1"/>
      <c r="W53" s="1"/>
      <c r="X53" s="1"/>
    </row>
    <row r="54" spans="1:25" ht="24.75" customHeight="1">
      <c r="C54" s="161"/>
      <c r="D54" s="161"/>
      <c r="E54" s="161"/>
      <c r="F54" s="161"/>
      <c r="G54" s="161"/>
      <c r="H54" s="161"/>
      <c r="I54" s="161"/>
      <c r="J54" s="161"/>
      <c r="K54" s="161"/>
      <c r="L54" s="161"/>
      <c r="M54" s="161"/>
    </row>
    <row r="55" spans="1:25" ht="35.25" customHeight="1">
      <c r="C55" s="161"/>
      <c r="D55" s="161"/>
      <c r="E55" s="161"/>
      <c r="F55" s="161"/>
      <c r="G55" s="161"/>
      <c r="H55" s="161"/>
      <c r="I55" s="161"/>
      <c r="J55" s="161"/>
      <c r="K55" s="161"/>
      <c r="L55" s="161"/>
      <c r="M55" s="161"/>
    </row>
    <row r="65" spans="3:13" ht="16.5">
      <c r="C65" s="161"/>
      <c r="D65" s="161"/>
      <c r="E65" s="161"/>
      <c r="F65" s="161"/>
      <c r="G65" s="161"/>
      <c r="H65" s="161"/>
      <c r="I65" s="161"/>
      <c r="J65" s="161"/>
      <c r="K65" s="161"/>
      <c r="L65" s="161"/>
      <c r="M65" s="161"/>
    </row>
    <row r="66" spans="3:13" ht="16.5">
      <c r="C66" s="914"/>
      <c r="D66" s="914"/>
      <c r="E66" s="914"/>
      <c r="F66" s="914"/>
      <c r="G66" s="914"/>
      <c r="H66" s="914"/>
      <c r="I66" s="914"/>
      <c r="J66" s="914"/>
      <c r="K66" s="914"/>
      <c r="L66" s="914"/>
    </row>
  </sheetData>
  <sheetProtection algorithmName="SHA-512" hashValue="GIuPWXwM/dZln/hefzgSMZdUo8q3iU3maoDd4TaAjBDKYMpQYQKVd7eDfEaz12Cl580nzGGzkOzrvR8p8O8jcA==" saltValue="XlwHgStkOzxP9bq8c4bn3A==" spinCount="100000" sheet="1" selectLockedCells="1"/>
  <mergeCells count="78">
    <mergeCell ref="N47:T47"/>
    <mergeCell ref="U47:V47"/>
    <mergeCell ref="N48:T48"/>
    <mergeCell ref="U48:V48"/>
    <mergeCell ref="E46:I46"/>
    <mergeCell ref="J46:L47"/>
    <mergeCell ref="F47:G47"/>
    <mergeCell ref="H47:I47"/>
    <mergeCell ref="K5:L5"/>
    <mergeCell ref="M9:M10"/>
    <mergeCell ref="K11:K12"/>
    <mergeCell ref="L11:L12"/>
    <mergeCell ref="M11:M12"/>
    <mergeCell ref="L7:L8"/>
    <mergeCell ref="K7:K8"/>
    <mergeCell ref="L9:L10"/>
    <mergeCell ref="E28:F28"/>
    <mergeCell ref="M14:M15"/>
    <mergeCell ref="C7:C8"/>
    <mergeCell ref="D7:D8"/>
    <mergeCell ref="E7:J7"/>
    <mergeCell ref="C13:C15"/>
    <mergeCell ref="B26:C27"/>
    <mergeCell ref="E26:J27"/>
    <mergeCell ref="K26:L26"/>
    <mergeCell ref="M26:M27"/>
    <mergeCell ref="K27:L27"/>
    <mergeCell ref="M29:M31"/>
    <mergeCell ref="E30:F31"/>
    <mergeCell ref="G30:G31"/>
    <mergeCell ref="H30:H31"/>
    <mergeCell ref="I30:I31"/>
    <mergeCell ref="J30:J31"/>
    <mergeCell ref="K34:L34"/>
    <mergeCell ref="C29:C31"/>
    <mergeCell ref="E29:F29"/>
    <mergeCell ref="K29:K31"/>
    <mergeCell ref="L29:L31"/>
    <mergeCell ref="I32:J32"/>
    <mergeCell ref="C66:L66"/>
    <mergeCell ref="E36:F36"/>
    <mergeCell ref="E37:F37"/>
    <mergeCell ref="J48:L48"/>
    <mergeCell ref="E48:E49"/>
    <mergeCell ref="F48:G49"/>
    <mergeCell ref="H48:I49"/>
    <mergeCell ref="J49:L49"/>
    <mergeCell ref="B51:L51"/>
    <mergeCell ref="E38:J38"/>
    <mergeCell ref="K38:L38"/>
    <mergeCell ref="E39:F39"/>
    <mergeCell ref="E40:F40"/>
    <mergeCell ref="B29:B41"/>
    <mergeCell ref="B42:J42"/>
    <mergeCell ref="B46:C47"/>
    <mergeCell ref="B4:C5"/>
    <mergeCell ref="B9:C12"/>
    <mergeCell ref="B16:C17"/>
    <mergeCell ref="B18:J18"/>
    <mergeCell ref="B19:M23"/>
    <mergeCell ref="E6:J6"/>
    <mergeCell ref="M7:M8"/>
    <mergeCell ref="E8:J8"/>
    <mergeCell ref="E16:J16"/>
    <mergeCell ref="K9:K10"/>
    <mergeCell ref="E13:J13"/>
    <mergeCell ref="K14:K15"/>
    <mergeCell ref="L14:L15"/>
    <mergeCell ref="E4:J5"/>
    <mergeCell ref="K4:L4"/>
    <mergeCell ref="M4:M5"/>
    <mergeCell ref="B48:C48"/>
    <mergeCell ref="B49:C49"/>
    <mergeCell ref="E41:F41"/>
    <mergeCell ref="E35:F35"/>
    <mergeCell ref="G32:H32"/>
    <mergeCell ref="E33:F33"/>
    <mergeCell ref="E34:J34"/>
  </mergeCells>
  <phoneticPr fontId="5"/>
  <conditionalFormatting sqref="G9">
    <cfRule type="expression" dxfId="19" priority="1" stopIfTrue="1">
      <formula>AND(OR(G9&gt;12,(G9+I9)&gt;12),G9&lt;&gt;"")</formula>
    </cfRule>
    <cfRule type="expression" dxfId="18" priority="2" stopIfTrue="1">
      <formula>OR(AND(G9&gt;0,P7&lt;1051),AND(G9="",P7&gt;1050))</formula>
    </cfRule>
  </conditionalFormatting>
  <conditionalFormatting sqref="I9">
    <cfRule type="expression" dxfId="17" priority="3" stopIfTrue="1">
      <formula>OR(I9&gt;12,(G9+I9)&gt;12,)</formula>
    </cfRule>
    <cfRule type="expression" dxfId="16" priority="4" stopIfTrue="1">
      <formula>OR(AND(I9&gt;0,P7&lt;1111),AND(I9="",P7&gt;1110))</formula>
    </cfRule>
  </conditionalFormatting>
  <dataValidations count="1">
    <dataValidation type="whole" imeMode="disabled" allowBlank="1" showInputMessage="1" showErrorMessage="1" sqref="I9 G9" xr:uid="{00000000-0002-0000-0C00-000000000000}">
      <formula1>0</formula1>
      <formula2>12</formula2>
    </dataValidation>
  </dataValidations>
  <pageMargins left="0.59055118110236227" right="0.51181102362204722" top="0.59055118110236227" bottom="0.51181102362204722" header="0.43307086614173229" footer="0.31496062992125984"/>
  <pageSetup paperSize="9" scale="60" orientation="portrait" r:id="rId1"/>
  <headerFooter alignWithMargins="0">
    <oddFooter>&amp;C&amp;14 7</oddFooter>
  </headerFooter>
  <colBreaks count="1" manualBreakCount="1">
    <brk id="14" max="1048575"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E51"/>
  <sheetViews>
    <sheetView showGridLines="0" view="pageBreakPreview" zoomScale="75" zoomScaleNormal="70" zoomScaleSheetLayoutView="75" workbookViewId="0">
      <selection activeCell="F28" sqref="F28"/>
    </sheetView>
  </sheetViews>
  <sheetFormatPr defaultColWidth="9" defaultRowHeight="14"/>
  <cols>
    <col min="1" max="1" width="1.90625" style="1" customWidth="1"/>
    <col min="2" max="5" width="6.6328125" style="1" customWidth="1"/>
    <col min="6" max="6" width="21.90625" style="1" customWidth="1"/>
    <col min="7" max="18" width="4.6328125" style="1" customWidth="1"/>
    <col min="19" max="19" width="5.36328125" style="1" customWidth="1"/>
    <col min="20" max="20" width="12.6328125" style="1" customWidth="1"/>
    <col min="21" max="21" width="5.36328125" style="1" customWidth="1"/>
    <col min="22" max="22" width="6.7265625" style="1" customWidth="1"/>
    <col min="23" max="23" width="15.453125" style="1" customWidth="1"/>
    <col min="24" max="24" width="4.36328125" style="1" customWidth="1"/>
    <col min="25" max="25" width="6.7265625" style="1" bestFit="1" customWidth="1"/>
    <col min="26" max="26" width="7.6328125" style="1" customWidth="1"/>
    <col min="27" max="29" width="9" style="1" customWidth="1"/>
    <col min="30" max="31" width="9" style="1" hidden="1" customWidth="1"/>
    <col min="32" max="32" width="3.90625" style="1" customWidth="1"/>
    <col min="33" max="33" width="9" style="1" customWidth="1"/>
    <col min="34" max="16384" width="9" style="1"/>
  </cols>
  <sheetData>
    <row r="1" spans="1:25">
      <c r="M1" s="81"/>
    </row>
    <row r="2" spans="1:25" ht="25.5" customHeight="1">
      <c r="A2" s="112" t="s">
        <v>550</v>
      </c>
      <c r="B2" s="285"/>
      <c r="C2" s="285"/>
      <c r="D2" s="285"/>
      <c r="E2" s="285"/>
      <c r="F2" s="285"/>
      <c r="G2" s="285"/>
      <c r="H2" s="285"/>
      <c r="I2" s="285"/>
      <c r="J2" s="285"/>
      <c r="K2" s="285"/>
      <c r="L2" s="286"/>
      <c r="M2" s="155"/>
      <c r="N2" s="155"/>
      <c r="O2" s="155"/>
      <c r="P2" s="155"/>
      <c r="Q2" s="155"/>
      <c r="R2" s="155"/>
      <c r="S2" s="155"/>
      <c r="T2" s="155"/>
      <c r="U2" s="155"/>
      <c r="V2" s="155"/>
      <c r="W2" s="1102" t="str">
        <f>IF('実績報告書１ページ '!V2="","",'実績報告書１ページ '!V2&amp;"_"&amp;'実績報告書１ページ '!O2)</f>
        <v/>
      </c>
      <c r="X2" s="1102"/>
      <c r="Y2" s="1102"/>
    </row>
    <row r="3" spans="1:25" ht="35.25" customHeight="1">
      <c r="A3" s="87"/>
      <c r="B3" s="914" t="s">
        <v>439</v>
      </c>
      <c r="C3" s="914"/>
      <c r="D3" s="914"/>
      <c r="E3" s="914"/>
      <c r="F3" s="914"/>
      <c r="G3" s="914"/>
      <c r="H3" s="914"/>
      <c r="I3" s="914"/>
      <c r="J3" s="914"/>
      <c r="K3" s="914"/>
      <c r="L3" s="914"/>
      <c r="M3" s="276"/>
      <c r="N3" s="276"/>
      <c r="O3" s="276"/>
      <c r="P3" s="276"/>
      <c r="Q3" s="276"/>
      <c r="R3" s="276"/>
      <c r="S3" s="276"/>
      <c r="T3" s="276"/>
      <c r="U3" s="276"/>
      <c r="V3" s="276"/>
      <c r="W3" s="276"/>
      <c r="X3" s="155"/>
      <c r="Y3" s="155"/>
    </row>
    <row r="4" spans="1:25" ht="20.25" customHeight="1">
      <c r="A4" s="87"/>
      <c r="B4" s="1109" t="s">
        <v>428</v>
      </c>
      <c r="C4" s="1109"/>
      <c r="D4" s="1109"/>
      <c r="E4" s="1109"/>
      <c r="F4" s="1109"/>
      <c r="G4" s="1109"/>
      <c r="H4" s="1109"/>
      <c r="I4" s="1109"/>
      <c r="J4" s="1109"/>
      <c r="K4" s="1109"/>
      <c r="L4" s="1109"/>
      <c r="M4" s="1109"/>
      <c r="N4" s="1109"/>
      <c r="O4" s="1109"/>
      <c r="P4" s="1109"/>
      <c r="Q4" s="1109"/>
      <c r="R4" s="1109"/>
      <c r="S4" s="1109"/>
      <c r="T4" s="14"/>
      <c r="U4" s="14"/>
      <c r="V4" s="14"/>
      <c r="W4" s="14"/>
    </row>
    <row r="5" spans="1:25" ht="35.15" customHeight="1">
      <c r="B5" s="1110">
        <f>IF(SUM('6ページ'!E32:N32)&lt;=2000,0,IF(AND('３ページ'!C4="☑",OR('３ページ'!B8="☑",'３ページ'!B10="☑"),'３ページ'!B12="☑",'３ページ'!B14="☑",'３ページ'!C16="☑"),2892400,IF(AND('３ページ'!C4="☑",OR('３ページ'!B8="☑",'３ページ'!B10="☑"),'３ページ'!B12="☑",'３ページ'!B14="☑",'３ページ'!C16="☐",'３ページ'!C18="☑"),1446200,0)))</f>
        <v>0</v>
      </c>
      <c r="C5" s="1110"/>
      <c r="D5" s="1110"/>
      <c r="E5" s="1110"/>
      <c r="F5" s="1110"/>
      <c r="G5" s="1110"/>
      <c r="H5" s="1110"/>
      <c r="I5" s="1110"/>
      <c r="J5" s="1110"/>
      <c r="K5" s="1110"/>
      <c r="L5" s="1110"/>
      <c r="M5" s="1110"/>
      <c r="N5" s="1110"/>
      <c r="O5" s="1110"/>
      <c r="P5" s="1110"/>
      <c r="Q5" s="1110"/>
      <c r="R5" s="1105"/>
      <c r="S5" s="36" t="s">
        <v>63</v>
      </c>
      <c r="T5" s="295"/>
    </row>
    <row r="6" spans="1:25" ht="20.25" customHeight="1">
      <c r="B6" s="1103" t="s">
        <v>425</v>
      </c>
      <c r="C6" s="1103"/>
      <c r="D6" s="1103"/>
      <c r="E6" s="1103"/>
      <c r="F6" s="1103"/>
      <c r="G6" s="1103"/>
      <c r="H6" s="1103"/>
      <c r="I6" s="1104" t="s">
        <v>426</v>
      </c>
      <c r="J6" s="1104"/>
      <c r="K6" s="1104"/>
      <c r="L6" s="1104"/>
      <c r="M6" s="1104"/>
      <c r="N6" s="1104"/>
      <c r="O6" s="1104"/>
      <c r="P6" s="1104"/>
      <c r="Q6" s="1104"/>
      <c r="R6" s="1104"/>
      <c r="S6" s="1104"/>
    </row>
    <row r="7" spans="1:25" ht="35.15" customHeight="1">
      <c r="B7" s="1105">
        <f>IF(B5=0,0,IF('7ページ'!H48-'7ページ'!J49&lt;0,0,'7ページ'!H48-'7ページ'!J49))</f>
        <v>0</v>
      </c>
      <c r="C7" s="1106"/>
      <c r="D7" s="1106"/>
      <c r="E7" s="1106"/>
      <c r="F7" s="1106"/>
      <c r="G7" s="1106"/>
      <c r="H7" s="243" t="s">
        <v>63</v>
      </c>
      <c r="I7" s="1107">
        <f>IF(B5&lt;B7,B5,B7)</f>
        <v>0</v>
      </c>
      <c r="J7" s="1108"/>
      <c r="K7" s="1108"/>
      <c r="L7" s="1108"/>
      <c r="M7" s="1108"/>
      <c r="N7" s="1108"/>
      <c r="O7" s="1108"/>
      <c r="P7" s="1108"/>
      <c r="Q7" s="1108"/>
      <c r="R7" s="1108"/>
      <c r="S7" s="243" t="s">
        <v>63</v>
      </c>
      <c r="T7" s="296"/>
    </row>
    <row r="8" spans="1:25" s="14" customFormat="1" ht="20.25" customHeight="1">
      <c r="B8" s="1087" t="s">
        <v>551</v>
      </c>
      <c r="C8" s="1087"/>
      <c r="D8" s="1087"/>
      <c r="E8" s="1087"/>
      <c r="F8" s="1087"/>
      <c r="G8" s="1087"/>
      <c r="H8" s="1087"/>
      <c r="I8" s="1087"/>
      <c r="J8" s="1087"/>
      <c r="K8" s="1087"/>
      <c r="L8" s="1087"/>
      <c r="M8" s="1087"/>
      <c r="N8" s="1087"/>
      <c r="O8" s="1087"/>
      <c r="P8" s="1087"/>
      <c r="Q8" s="1087"/>
      <c r="R8" s="1087"/>
      <c r="S8" s="1087"/>
      <c r="T8" s="1087"/>
      <c r="U8" s="310"/>
      <c r="V8" s="310"/>
    </row>
    <row r="9" spans="1:25" s="14" customFormat="1" ht="19.5" customHeight="1">
      <c r="B9" s="1087" t="s">
        <v>464</v>
      </c>
      <c r="C9" s="1087"/>
      <c r="D9" s="1087"/>
      <c r="E9" s="1087"/>
      <c r="F9" s="1087"/>
      <c r="G9" s="1087"/>
      <c r="H9" s="1087"/>
      <c r="I9" s="1087"/>
      <c r="J9" s="1087"/>
      <c r="K9" s="1087"/>
      <c r="L9" s="1087"/>
      <c r="M9" s="1087"/>
      <c r="N9" s="1087"/>
      <c r="O9" s="1087"/>
      <c r="P9" s="1087"/>
      <c r="Q9" s="1087"/>
      <c r="R9" s="1087"/>
      <c r="S9" s="1087"/>
      <c r="T9" s="1087"/>
      <c r="U9" s="311"/>
      <c r="V9" s="311"/>
      <c r="W9" s="311"/>
      <c r="X9" s="311"/>
      <c r="Y9" s="307"/>
    </row>
    <row r="10" spans="1:25" ht="17.25" customHeight="1">
      <c r="B10" s="914" t="s">
        <v>427</v>
      </c>
      <c r="C10" s="914"/>
      <c r="D10" s="914"/>
      <c r="E10" s="914"/>
      <c r="F10" s="914"/>
      <c r="G10" s="914"/>
      <c r="H10" s="914"/>
      <c r="I10" s="914"/>
      <c r="J10" s="914"/>
      <c r="K10" s="914"/>
      <c r="L10" s="914"/>
      <c r="M10" s="914"/>
      <c r="N10" s="914"/>
      <c r="O10" s="914"/>
      <c r="P10" s="914"/>
      <c r="Q10" s="914"/>
      <c r="R10" s="914"/>
      <c r="S10" s="914"/>
      <c r="T10" s="914"/>
      <c r="U10" s="241"/>
      <c r="V10" s="241"/>
      <c r="W10" s="241"/>
      <c r="X10" s="241"/>
      <c r="Y10" s="241"/>
    </row>
    <row r="11" spans="1:25" ht="25" customHeight="1">
      <c r="B11" s="161"/>
      <c r="C11" s="161"/>
      <c r="D11" s="161"/>
      <c r="E11" s="161"/>
      <c r="F11" s="161"/>
      <c r="G11" s="161"/>
      <c r="H11" s="161"/>
      <c r="I11" s="161"/>
      <c r="J11" s="161"/>
      <c r="K11" s="161"/>
      <c r="L11" s="161"/>
    </row>
    <row r="12" spans="1:25" ht="25.5" customHeight="1">
      <c r="A12" s="112" t="s">
        <v>552</v>
      </c>
      <c r="B12" s="161"/>
      <c r="C12" s="161"/>
      <c r="D12" s="161"/>
      <c r="E12" s="161"/>
      <c r="F12" s="161"/>
      <c r="G12" s="161"/>
      <c r="H12" s="161"/>
      <c r="I12" s="161"/>
      <c r="J12" s="161"/>
      <c r="K12" s="161"/>
      <c r="L12" s="242"/>
      <c r="W12" s="1089"/>
      <c r="X12" s="1089"/>
      <c r="Y12" s="1089"/>
    </row>
    <row r="13" spans="1:25" ht="35.25" customHeight="1">
      <c r="A13" s="87"/>
      <c r="B13" s="1124" t="s">
        <v>334</v>
      </c>
      <c r="C13" s="1124"/>
      <c r="D13" s="1124"/>
      <c r="E13" s="1124"/>
      <c r="F13" s="1124"/>
      <c r="G13" s="1124"/>
      <c r="H13" s="1124"/>
      <c r="I13" s="1124"/>
      <c r="J13" s="1124"/>
      <c r="K13" s="1124"/>
      <c r="L13" s="1124"/>
      <c r="M13" s="14"/>
      <c r="N13" s="14"/>
      <c r="O13" s="14"/>
      <c r="P13" s="14"/>
      <c r="Q13" s="14"/>
      <c r="R13" s="14"/>
      <c r="S13" s="14"/>
      <c r="T13" s="14"/>
      <c r="U13" s="14"/>
      <c r="V13" s="14"/>
      <c r="W13" s="14"/>
    </row>
    <row r="14" spans="1:25" ht="20.25" customHeight="1">
      <c r="B14" s="1109" t="s">
        <v>363</v>
      </c>
      <c r="C14" s="1109"/>
      <c r="D14" s="1109"/>
      <c r="E14" s="1109"/>
      <c r="F14" s="1109"/>
      <c r="G14" s="1109"/>
      <c r="H14" s="1109"/>
      <c r="I14" s="1109" t="s">
        <v>364</v>
      </c>
      <c r="J14" s="1109"/>
      <c r="K14" s="1109"/>
      <c r="L14" s="1109"/>
      <c r="M14" s="1109"/>
      <c r="N14" s="1109"/>
      <c r="O14" s="1109"/>
      <c r="P14" s="1109"/>
      <c r="Q14" s="1109"/>
      <c r="R14" s="1109"/>
      <c r="S14" s="1109"/>
      <c r="T14" s="244" t="s">
        <v>366</v>
      </c>
    </row>
    <row r="15" spans="1:25" ht="35.15" customHeight="1">
      <c r="B15" s="1125" t="s">
        <v>383</v>
      </c>
      <c r="C15" s="1126"/>
      <c r="D15" s="1126"/>
      <c r="E15" s="1126"/>
      <c r="F15" s="1126"/>
      <c r="G15" s="308" t="str">
        <f>IF('３ページ'!C22="□","",'３ページ'!J26+'３ページ'!J27)</f>
        <v/>
      </c>
      <c r="H15" s="243" t="s">
        <v>362</v>
      </c>
      <c r="I15" s="1105">
        <f>IF(G15="",0,IF(G15&gt;=6,1383200,691600))</f>
        <v>0</v>
      </c>
      <c r="J15" s="1106"/>
      <c r="K15" s="1106"/>
      <c r="L15" s="1106"/>
      <c r="M15" s="1106"/>
      <c r="N15" s="1106"/>
      <c r="O15" s="1106"/>
      <c r="P15" s="1106"/>
      <c r="Q15" s="1106"/>
      <c r="R15" s="1106"/>
      <c r="S15" s="36" t="s">
        <v>365</v>
      </c>
      <c r="T15" s="245" t="s">
        <v>367</v>
      </c>
    </row>
    <row r="16" spans="1:25" ht="20.25" customHeight="1">
      <c r="B16" s="1103" t="s">
        <v>368</v>
      </c>
      <c r="C16" s="1103"/>
      <c r="D16" s="1103"/>
      <c r="E16" s="1103"/>
      <c r="F16" s="1103"/>
      <c r="G16" s="1103"/>
      <c r="H16" s="1103"/>
      <c r="I16" s="1104" t="s">
        <v>369</v>
      </c>
      <c r="J16" s="1104"/>
      <c r="K16" s="1104"/>
      <c r="L16" s="1104"/>
      <c r="M16" s="1104"/>
      <c r="N16" s="1104"/>
      <c r="O16" s="1104"/>
      <c r="P16" s="1104"/>
      <c r="Q16" s="1104"/>
      <c r="R16" s="1104"/>
      <c r="S16" s="1104"/>
      <c r="T16" s="246"/>
    </row>
    <row r="17" spans="1:31" ht="35.15" customHeight="1">
      <c r="B17" s="1105">
        <f>IF(AND('２ページ'!I27="☑",'３ページ'!C22="☑"),SUM('9ページ'!G34:G36),0)</f>
        <v>0</v>
      </c>
      <c r="C17" s="1106"/>
      <c r="D17" s="1106"/>
      <c r="E17" s="1106"/>
      <c r="F17" s="1106"/>
      <c r="G17" s="1106"/>
      <c r="H17" s="243" t="s">
        <v>365</v>
      </c>
      <c r="I17" s="1107">
        <f>IF(I15&lt;B17,I15,B17)</f>
        <v>0</v>
      </c>
      <c r="J17" s="1108"/>
      <c r="K17" s="1108"/>
      <c r="L17" s="1108"/>
      <c r="M17" s="1108"/>
      <c r="N17" s="1108"/>
      <c r="O17" s="1108"/>
      <c r="P17" s="1108"/>
      <c r="Q17" s="1108"/>
      <c r="R17" s="1108"/>
      <c r="S17" s="243" t="s">
        <v>365</v>
      </c>
      <c r="T17" s="246"/>
    </row>
    <row r="18" spans="1:31" ht="18" customHeight="1">
      <c r="B18" s="914" t="s">
        <v>332</v>
      </c>
      <c r="C18" s="914"/>
      <c r="D18" s="914"/>
      <c r="E18" s="914"/>
      <c r="F18" s="914"/>
      <c r="G18" s="914"/>
      <c r="H18" s="914"/>
      <c r="I18" s="914"/>
      <c r="J18" s="914"/>
      <c r="K18" s="914"/>
      <c r="L18" s="914"/>
      <c r="M18" s="914"/>
      <c r="N18" s="914"/>
      <c r="O18" s="914"/>
      <c r="P18" s="914"/>
      <c r="Q18" s="914"/>
      <c r="R18" s="914"/>
      <c r="S18" s="914"/>
      <c r="T18" s="914"/>
      <c r="U18" s="914"/>
      <c r="V18" s="914"/>
      <c r="W18" s="914"/>
      <c r="X18" s="914"/>
      <c r="Y18" s="914"/>
    </row>
    <row r="19" spans="1:31" ht="18" customHeight="1">
      <c r="B19" s="914" t="s">
        <v>370</v>
      </c>
      <c r="C19" s="914"/>
      <c r="D19" s="914"/>
      <c r="E19" s="914"/>
      <c r="F19" s="914"/>
      <c r="G19" s="914"/>
      <c r="H19" s="914"/>
      <c r="I19" s="914"/>
      <c r="J19" s="914"/>
      <c r="K19" s="914"/>
      <c r="L19" s="914"/>
      <c r="M19" s="914"/>
      <c r="N19" s="914"/>
      <c r="O19" s="914"/>
      <c r="P19" s="914"/>
      <c r="Q19" s="914"/>
      <c r="R19" s="914"/>
      <c r="S19" s="914"/>
      <c r="T19" s="914"/>
      <c r="U19" s="914"/>
      <c r="V19" s="914"/>
      <c r="W19" s="914"/>
      <c r="X19" s="914"/>
      <c r="Y19" s="914"/>
    </row>
    <row r="20" spans="1:31" ht="17.25" customHeight="1">
      <c r="B20" s="914" t="s">
        <v>333</v>
      </c>
      <c r="C20" s="914"/>
      <c r="D20" s="914"/>
      <c r="E20" s="914"/>
      <c r="F20" s="914"/>
      <c r="G20" s="914"/>
      <c r="H20" s="914"/>
      <c r="I20" s="914"/>
      <c r="J20" s="914"/>
      <c r="K20" s="914"/>
      <c r="L20" s="914"/>
      <c r="M20" s="914"/>
      <c r="N20" s="914"/>
      <c r="O20" s="914"/>
      <c r="P20" s="914"/>
      <c r="Q20" s="914"/>
      <c r="R20" s="914"/>
      <c r="S20" s="914"/>
      <c r="T20" s="914"/>
      <c r="U20" s="914"/>
      <c r="V20" s="914"/>
      <c r="W20" s="914"/>
      <c r="X20" s="914"/>
      <c r="Y20" s="914"/>
    </row>
    <row r="21" spans="1:31" ht="25" customHeight="1">
      <c r="B21" s="161"/>
      <c r="C21" s="161"/>
      <c r="D21" s="161"/>
      <c r="E21" s="161"/>
      <c r="F21" s="161"/>
      <c r="G21" s="161"/>
      <c r="H21" s="161"/>
      <c r="I21" s="161"/>
      <c r="J21" s="161"/>
      <c r="K21" s="161"/>
      <c r="L21" s="161"/>
    </row>
    <row r="22" spans="1:31" s="14" customFormat="1" ht="25.5" customHeight="1">
      <c r="A22" s="112" t="s">
        <v>553</v>
      </c>
      <c r="Y22" s="19"/>
    </row>
    <row r="23" spans="1:31" s="14" customFormat="1" ht="40.5" customHeight="1">
      <c r="A23" s="87"/>
      <c r="B23" s="914" t="s">
        <v>510</v>
      </c>
      <c r="C23" s="914"/>
      <c r="D23" s="914"/>
      <c r="E23" s="914"/>
      <c r="F23" s="914"/>
      <c r="G23" s="914"/>
      <c r="H23" s="914"/>
      <c r="I23" s="914"/>
      <c r="J23" s="914"/>
      <c r="K23" s="914"/>
      <c r="L23" s="914"/>
      <c r="M23" s="914"/>
      <c r="N23" s="914"/>
      <c r="O23" s="914"/>
      <c r="P23" s="914"/>
      <c r="Q23" s="914"/>
      <c r="R23" s="914"/>
      <c r="S23" s="914"/>
      <c r="T23" s="914"/>
      <c r="U23" s="914"/>
      <c r="V23" s="914"/>
      <c r="W23" s="914"/>
      <c r="X23" s="914"/>
      <c r="Y23" s="914"/>
    </row>
    <row r="24" spans="1:31" s="14" customFormat="1" ht="20.25" customHeight="1">
      <c r="A24" s="87"/>
      <c r="B24" s="297" t="s">
        <v>353</v>
      </c>
      <c r="C24" s="112"/>
      <c r="D24" s="112"/>
      <c r="E24" s="112"/>
      <c r="F24" s="161"/>
      <c r="G24" s="257" t="s">
        <v>795</v>
      </c>
      <c r="H24" s="161" t="s">
        <v>196</v>
      </c>
      <c r="I24" s="161"/>
      <c r="J24" s="205" t="s">
        <v>349</v>
      </c>
      <c r="K24" s="161"/>
      <c r="L24" s="161"/>
      <c r="M24" s="161"/>
      <c r="N24" s="161"/>
      <c r="O24" s="208">
        <f>IF(G24&lt;2,0,IF(G24&lt;4,0.5,IF(G24&lt;7,0.75,1)))</f>
        <v>1</v>
      </c>
      <c r="P24" s="161"/>
      <c r="Q24" s="210"/>
      <c r="R24" s="161"/>
      <c r="S24" s="161"/>
      <c r="T24" s="161"/>
      <c r="U24" s="161"/>
      <c r="V24" s="161"/>
      <c r="W24" s="161"/>
      <c r="X24" s="161"/>
      <c r="Y24" s="161"/>
    </row>
    <row r="25" spans="1:31" s="14" customFormat="1" ht="20.25" customHeight="1">
      <c r="A25" s="87"/>
      <c r="B25" s="161"/>
      <c r="C25" s="161"/>
      <c r="D25" s="161"/>
      <c r="E25" s="161"/>
      <c r="F25" s="161"/>
      <c r="G25" s="209"/>
      <c r="H25" s="161"/>
      <c r="I25" s="161"/>
      <c r="J25" s="161"/>
      <c r="K25" s="291"/>
      <c r="L25" s="161"/>
      <c r="M25" s="161"/>
      <c r="N25" s="161"/>
      <c r="O25" s="161"/>
      <c r="P25" s="161"/>
      <c r="Q25" s="161"/>
      <c r="R25" s="161"/>
      <c r="S25" s="161"/>
      <c r="T25" s="161"/>
      <c r="U25" s="161"/>
      <c r="V25" s="161"/>
      <c r="W25" s="161"/>
      <c r="X25" s="161"/>
      <c r="Y25" s="161"/>
    </row>
    <row r="26" spans="1:31" s="14" customFormat="1" ht="25" customHeight="1">
      <c r="B26" s="1090" t="s">
        <v>386</v>
      </c>
      <c r="C26" s="1090"/>
      <c r="D26" s="1090"/>
      <c r="E26" s="1090"/>
      <c r="F26" s="1090"/>
      <c r="G26" s="1090"/>
      <c r="H26" s="1090"/>
      <c r="I26" s="1090"/>
      <c r="J26" s="1090"/>
      <c r="K26" s="207" t="s">
        <v>183</v>
      </c>
      <c r="L26" s="266" t="s">
        <v>310</v>
      </c>
      <c r="M26" s="207"/>
      <c r="N26" s="207" t="s">
        <v>347</v>
      </c>
      <c r="O26" s="266" t="s">
        <v>310</v>
      </c>
      <c r="P26" s="125"/>
      <c r="Q26" s="1129" t="s">
        <v>352</v>
      </c>
      <c r="R26" s="1129"/>
      <c r="S26" s="1129"/>
      <c r="T26" s="1129"/>
      <c r="U26" s="1129"/>
      <c r="V26" s="1129"/>
      <c r="W26" s="1129"/>
      <c r="X26" s="1129"/>
      <c r="Y26" s="1129"/>
    </row>
    <row r="27" spans="1:31" s="14" customFormat="1" ht="70" customHeight="1">
      <c r="B27" s="1130" t="s">
        <v>1210</v>
      </c>
      <c r="C27" s="1131"/>
      <c r="D27" s="1131"/>
      <c r="E27" s="1132"/>
      <c r="F27" s="270" t="s">
        <v>387</v>
      </c>
      <c r="G27" s="1096" t="s">
        <v>349</v>
      </c>
      <c r="H27" s="1097"/>
      <c r="I27" s="1097"/>
      <c r="J27" s="1097"/>
      <c r="K27" s="1098"/>
      <c r="L27" s="1096" t="s">
        <v>350</v>
      </c>
      <c r="M27" s="1097"/>
      <c r="N27" s="1097"/>
      <c r="O27" s="1097"/>
      <c r="P27" s="1097"/>
      <c r="Q27" s="1123" t="s">
        <v>384</v>
      </c>
      <c r="R27" s="1123"/>
      <c r="S27" s="1123"/>
      <c r="T27" s="217" t="s">
        <v>385</v>
      </c>
      <c r="U27" s="1123" t="s">
        <v>390</v>
      </c>
      <c r="V27" s="1123"/>
      <c r="AE27" s="25" t="s">
        <v>354</v>
      </c>
    </row>
    <row r="28" spans="1:31" s="14" customFormat="1" ht="25" customHeight="1">
      <c r="B28" s="258"/>
      <c r="C28" s="211" t="s">
        <v>331</v>
      </c>
      <c r="D28" s="259"/>
      <c r="E28" s="212" t="s">
        <v>50</v>
      </c>
      <c r="F28" s="260"/>
      <c r="G28" s="1099">
        <f>IF(F28&lt;2,0,IF(F28&lt;4,0.5,IF(F28&lt;7,0.75,1)))</f>
        <v>0</v>
      </c>
      <c r="H28" s="1100"/>
      <c r="I28" s="1100"/>
      <c r="J28" s="1100"/>
      <c r="K28" s="1101"/>
      <c r="L28" s="1099" t="str">
        <f>IF(B28="","",IF(D28=1,B28,IF(B28+1=13,1,IF(B28+1=14,2,IF(B28+1=15,3,B28+1)))))</f>
        <v/>
      </c>
      <c r="M28" s="1100"/>
      <c r="N28" s="1100"/>
      <c r="O28" s="1100"/>
      <c r="P28" s="1100"/>
      <c r="Q28" s="1114">
        <f ca="1">IF(AE28=0,0,SUM(OFFSET(R37,0,0,1,-AE28))-Q29-Q30-Q31-Q32)</f>
        <v>0</v>
      </c>
      <c r="R28" s="1114"/>
      <c r="S28" s="1114"/>
      <c r="T28" s="218">
        <f ca="1">IF(AE28=0,0,SUM(OFFSET(R39,0,0,1,-AE28))-T29-T30-T31-T32)</f>
        <v>0</v>
      </c>
      <c r="U28" s="1112">
        <f ca="1">IF(AE28=0,0,SUM(OFFSET(R41,0,0,1,-AE28))-U29-U30-U31-U32)</f>
        <v>0</v>
      </c>
      <c r="V28" s="1113"/>
      <c r="AE28" s="14">
        <f>IF(L28=5,11,IF(L28=6,10,IF(L28=7,9,IF(L28=8,8,IF(L28=9,7,IF(L28=10,6,IF(L28=11,5,IF(L28=12,4,IF(L28=1,3,IF(L28=2,2,IF(L28=3,1,0)))))))))))</f>
        <v>0</v>
      </c>
    </row>
    <row r="29" spans="1:31" s="14" customFormat="1" ht="25" customHeight="1">
      <c r="B29" s="258"/>
      <c r="C29" s="211" t="s">
        <v>388</v>
      </c>
      <c r="D29" s="259"/>
      <c r="E29" s="212" t="s">
        <v>389</v>
      </c>
      <c r="F29" s="260"/>
      <c r="G29" s="1099">
        <f t="shared" ref="G29:G30" si="0">IF(F29&lt;2,0,IF(F29&lt;4,0.5,IF(F29&lt;7,0.75,1)))</f>
        <v>0</v>
      </c>
      <c r="H29" s="1100"/>
      <c r="I29" s="1100"/>
      <c r="J29" s="1100"/>
      <c r="K29" s="1101"/>
      <c r="L29" s="1099" t="str">
        <f t="shared" ref="L29:L30" si="1">IF(B29="","",IF(D29=1,B29,IF(B29+1=13,1,IF(B29+1=14,2,IF(B29+1=15,3,B29+1)))))</f>
        <v/>
      </c>
      <c r="M29" s="1100"/>
      <c r="N29" s="1100"/>
      <c r="O29" s="1100"/>
      <c r="P29" s="1100"/>
      <c r="Q29" s="1114">
        <f ca="1">IF(AE29=0,0,SUM(OFFSET(R37,0,0,1,-AE29))-Q30-Q31-Q32)</f>
        <v>0</v>
      </c>
      <c r="R29" s="1114"/>
      <c r="S29" s="1114"/>
      <c r="T29" s="218">
        <f ca="1">IF(AE29=0,0,SUM(OFFSET(R39,0,0,1,-AE29))-T30-T31-T32)</f>
        <v>0</v>
      </c>
      <c r="U29" s="1112">
        <f ca="1">IF(AE29=0,0,SUM(OFFSET(R41,0,0,1,-AE29))-U30-U31-U32)</f>
        <v>0</v>
      </c>
      <c r="V29" s="1113"/>
      <c r="AE29" s="14">
        <f t="shared" ref="AE29:AE30" si="2">IF(L29=5,11,IF(L29=6,10,IF(L29=7,9,IF(L29=8,8,IF(L29=9,7,IF(L29=10,6,IF(L29=11,5,IF(L29=12,4,IF(L29=1,3,IF(L29=2,2,IF(L29=3,1,0)))))))))))</f>
        <v>0</v>
      </c>
    </row>
    <row r="30" spans="1:31" s="14" customFormat="1" ht="25" customHeight="1">
      <c r="B30" s="258"/>
      <c r="C30" s="211" t="s">
        <v>388</v>
      </c>
      <c r="D30" s="259"/>
      <c r="E30" s="212" t="s">
        <v>389</v>
      </c>
      <c r="F30" s="260"/>
      <c r="G30" s="1099">
        <f t="shared" si="0"/>
        <v>0</v>
      </c>
      <c r="H30" s="1100"/>
      <c r="I30" s="1100"/>
      <c r="J30" s="1100"/>
      <c r="K30" s="1101"/>
      <c r="L30" s="1099" t="str">
        <f t="shared" si="1"/>
        <v/>
      </c>
      <c r="M30" s="1100"/>
      <c r="N30" s="1100"/>
      <c r="O30" s="1100"/>
      <c r="P30" s="1100"/>
      <c r="Q30" s="1114">
        <f ca="1">IF(AE30=0,0,SUM(OFFSET(R37,0,0,1,-AE30))-Q31-Q32)</f>
        <v>0</v>
      </c>
      <c r="R30" s="1114"/>
      <c r="S30" s="1114"/>
      <c r="T30" s="218">
        <f ca="1">IF(AE30=0,0,SUM(OFFSET(R39,0,0,1,-AE30))-T31-T32)</f>
        <v>0</v>
      </c>
      <c r="U30" s="1112">
        <f ca="1">IF(AE30=0,0,SUM(OFFSET(R41,0,0,1,-AE30))-U31-U32)</f>
        <v>0</v>
      </c>
      <c r="V30" s="1113"/>
      <c r="AE30" s="14">
        <f t="shared" si="2"/>
        <v>0</v>
      </c>
    </row>
    <row r="31" spans="1:31" s="14" customFormat="1" ht="25" customHeight="1">
      <c r="B31" s="258"/>
      <c r="C31" s="211" t="s">
        <v>331</v>
      </c>
      <c r="D31" s="259"/>
      <c r="E31" s="212" t="s">
        <v>50</v>
      </c>
      <c r="F31" s="260"/>
      <c r="G31" s="1099">
        <f t="shared" ref="G31:G32" si="3">IF(F31&lt;2,0,IF(F31&lt;4,0.5,IF(F31&lt;7,0.75,1)))</f>
        <v>0</v>
      </c>
      <c r="H31" s="1100"/>
      <c r="I31" s="1100"/>
      <c r="J31" s="1100"/>
      <c r="K31" s="1101"/>
      <c r="L31" s="1099" t="str">
        <f>IF(B31="","",IF(D31=1,B31,IF(B31+1=13,1,IF(B31+1=14,2,IF(B31+1=15,3,B31+1)))))</f>
        <v/>
      </c>
      <c r="M31" s="1100"/>
      <c r="N31" s="1100"/>
      <c r="O31" s="1100"/>
      <c r="P31" s="1100"/>
      <c r="Q31" s="1115">
        <f ca="1">IF(AE31=0,0,SUM(OFFSET(R37,0,0,1,-AE31))-Q32)</f>
        <v>0</v>
      </c>
      <c r="R31" s="1115"/>
      <c r="S31" s="1115"/>
      <c r="T31" s="218">
        <f ca="1">IF(AE31=0,0,SUM(OFFSET(R39,0,0,1,-AE31))-T32)</f>
        <v>0</v>
      </c>
      <c r="U31" s="1112">
        <f ca="1">IF(AE31=0,0,SUM(OFFSET(R41,0,0,1,-AE31))-U32)</f>
        <v>0</v>
      </c>
      <c r="V31" s="1113"/>
      <c r="AE31" s="14">
        <f>IF(L31=5,11,IF(L31=6,10,IF(L31=7,9,IF(L31=8,8,IF(L31=9,7,IF(L31=10,6,IF(L31=11,5,IF(L31=12,4,IF(L31=1,3,IF(L31=2,2,IF(L31=3,1,0)))))))))))</f>
        <v>0</v>
      </c>
    </row>
    <row r="32" spans="1:31" s="14" customFormat="1" ht="25" customHeight="1">
      <c r="B32" s="258"/>
      <c r="C32" s="211" t="s">
        <v>331</v>
      </c>
      <c r="D32" s="259"/>
      <c r="E32" s="212" t="s">
        <v>50</v>
      </c>
      <c r="F32" s="260"/>
      <c r="G32" s="1099">
        <f t="shared" si="3"/>
        <v>0</v>
      </c>
      <c r="H32" s="1100"/>
      <c r="I32" s="1100"/>
      <c r="J32" s="1100"/>
      <c r="K32" s="1101"/>
      <c r="L32" s="1099" t="str">
        <f>IF(B32="","",IF(D32=1,B32,IF(B32+1=13,1,IF(B32+1=14,2,IF(B32+1=15,3,B32+1)))))</f>
        <v/>
      </c>
      <c r="M32" s="1100"/>
      <c r="N32" s="1100"/>
      <c r="O32" s="1100"/>
      <c r="P32" s="1100"/>
      <c r="Q32" s="1114">
        <f ca="1">IF(AE32=0,0,SUM(OFFSET(R37,0,0,1,-AE32)))</f>
        <v>0</v>
      </c>
      <c r="R32" s="1114"/>
      <c r="S32" s="1114"/>
      <c r="T32" s="218">
        <f ca="1">IF(AE32=0,0,SUM(OFFSET(R39,0,0,1,-AE32)))</f>
        <v>0</v>
      </c>
      <c r="U32" s="1112">
        <f ca="1">IF(AE32=0,0,SUM(OFFSET(R41,0,0,1,-AE32)))</f>
        <v>0</v>
      </c>
      <c r="V32" s="1113"/>
      <c r="AE32" s="14">
        <f>IF(L32=5,11,IF(L32=6,10,IF(L32=7,9,IF(L32=8,8,IF(L32=9,7,IF(L32=10,6,IF(L32=11,5,IF(L32=12,4,IF(L32=1,3,IF(L32=2,2,IF(L32=3,1,0)))))))))))</f>
        <v>0</v>
      </c>
    </row>
    <row r="33" spans="2:29" s="14" customFormat="1" ht="25" customHeight="1">
      <c r="B33" s="220"/>
      <c r="C33" s="221"/>
      <c r="D33" s="220"/>
      <c r="E33" s="221"/>
      <c r="F33" s="222"/>
      <c r="G33" s="219"/>
      <c r="H33" s="219"/>
      <c r="I33" s="219"/>
      <c r="J33" s="219"/>
      <c r="K33" s="219"/>
      <c r="L33" s="219"/>
      <c r="M33" s="219"/>
      <c r="N33" s="219"/>
      <c r="O33" s="219"/>
      <c r="P33" s="219"/>
      <c r="Q33" s="215"/>
      <c r="R33" s="215"/>
      <c r="S33" s="215"/>
      <c r="T33" s="216"/>
      <c r="U33" s="25"/>
    </row>
    <row r="34" spans="2:29" s="14" customFormat="1" ht="20.25" customHeight="1">
      <c r="B34" s="112" t="s">
        <v>348</v>
      </c>
      <c r="C34" s="112"/>
      <c r="D34" s="112"/>
      <c r="E34" s="112"/>
    </row>
    <row r="35" spans="2:29" s="14" customFormat="1" ht="20.25" customHeight="1">
      <c r="B35" s="1059" t="s">
        <v>275</v>
      </c>
      <c r="C35" s="1085"/>
      <c r="D35" s="1085"/>
      <c r="E35" s="1086"/>
      <c r="F35" s="97" t="s">
        <v>276</v>
      </c>
      <c r="G35" s="1059" t="s">
        <v>277</v>
      </c>
      <c r="H35" s="1085"/>
      <c r="I35" s="1085"/>
      <c r="J35" s="1085"/>
      <c r="K35" s="1085"/>
      <c r="L35" s="1085"/>
      <c r="M35" s="1085"/>
      <c r="N35" s="1085"/>
      <c r="O35" s="1085"/>
      <c r="P35" s="1085"/>
      <c r="Q35" s="1085"/>
      <c r="R35" s="1085"/>
      <c r="S35" s="1086"/>
      <c r="T35" s="1045" t="s">
        <v>355</v>
      </c>
      <c r="U35" s="1046"/>
      <c r="V35" s="99"/>
      <c r="W35" s="1059" t="s">
        <v>278</v>
      </c>
      <c r="X35" s="1085"/>
      <c r="Y35" s="1086"/>
    </row>
    <row r="36" spans="2:29" s="14" customFormat="1" ht="25" customHeight="1">
      <c r="B36" s="893" t="s">
        <v>392</v>
      </c>
      <c r="C36" s="869"/>
      <c r="D36" s="869"/>
      <c r="E36" s="1043"/>
      <c r="F36" s="1119">
        <v>7860</v>
      </c>
      <c r="G36" s="265" t="s">
        <v>335</v>
      </c>
      <c r="H36" s="206" t="s">
        <v>336</v>
      </c>
      <c r="I36" s="206" t="s">
        <v>337</v>
      </c>
      <c r="J36" s="206" t="s">
        <v>338</v>
      </c>
      <c r="K36" s="206" t="s">
        <v>339</v>
      </c>
      <c r="L36" s="206" t="s">
        <v>340</v>
      </c>
      <c r="M36" s="206" t="s">
        <v>341</v>
      </c>
      <c r="N36" s="206" t="s">
        <v>342</v>
      </c>
      <c r="O36" s="206" t="s">
        <v>343</v>
      </c>
      <c r="P36" s="206" t="s">
        <v>346</v>
      </c>
      <c r="Q36" s="206" t="s">
        <v>344</v>
      </c>
      <c r="R36" s="206" t="s">
        <v>345</v>
      </c>
      <c r="S36" s="430" t="s">
        <v>64</v>
      </c>
      <c r="T36" s="1142"/>
      <c r="U36" s="1143"/>
      <c r="V36" s="1121" t="s">
        <v>279</v>
      </c>
      <c r="W36" s="1092">
        <f ca="1">IF(O26="☑",F36*S37*O24,F36*(S37-SUM(Q28:S32))*O24+F36*Q28*G28+F36*Q29*G29+F36*Q30*G30+F36*Q31*G31+F36*Q32*G32)</f>
        <v>0</v>
      </c>
      <c r="X36" s="1093"/>
      <c r="Y36" s="1127" t="s">
        <v>63</v>
      </c>
      <c r="AC36" s="194"/>
    </row>
    <row r="37" spans="2:29" s="14" customFormat="1" ht="25" customHeight="1">
      <c r="B37" s="870"/>
      <c r="C37" s="871"/>
      <c r="D37" s="871"/>
      <c r="E37" s="1044"/>
      <c r="F37" s="1138"/>
      <c r="G37" s="213"/>
      <c r="H37" s="261"/>
      <c r="I37" s="261"/>
      <c r="J37" s="261"/>
      <c r="K37" s="261"/>
      <c r="L37" s="261"/>
      <c r="M37" s="261"/>
      <c r="N37" s="261"/>
      <c r="O37" s="261"/>
      <c r="P37" s="261"/>
      <c r="Q37" s="261"/>
      <c r="R37" s="262"/>
      <c r="S37" s="287">
        <f>SUM(G37:R37)</f>
        <v>0</v>
      </c>
      <c r="T37" s="1142"/>
      <c r="U37" s="1143"/>
      <c r="V37" s="1137"/>
      <c r="W37" s="1133"/>
      <c r="X37" s="1134"/>
      <c r="Y37" s="1128"/>
      <c r="AC37" s="194"/>
    </row>
    <row r="38" spans="2:29" s="14" customFormat="1" ht="25" customHeight="1">
      <c r="B38" s="893" t="s">
        <v>393</v>
      </c>
      <c r="C38" s="869"/>
      <c r="D38" s="869"/>
      <c r="E38" s="1043"/>
      <c r="F38" s="1119">
        <v>9128</v>
      </c>
      <c r="G38" s="265" t="s">
        <v>335</v>
      </c>
      <c r="H38" s="206" t="s">
        <v>336</v>
      </c>
      <c r="I38" s="206" t="s">
        <v>337</v>
      </c>
      <c r="J38" s="206" t="s">
        <v>338</v>
      </c>
      <c r="K38" s="206" t="s">
        <v>339</v>
      </c>
      <c r="L38" s="206" t="s">
        <v>340</v>
      </c>
      <c r="M38" s="206" t="s">
        <v>341</v>
      </c>
      <c r="N38" s="206" t="s">
        <v>342</v>
      </c>
      <c r="O38" s="206" t="s">
        <v>343</v>
      </c>
      <c r="P38" s="206" t="s">
        <v>346</v>
      </c>
      <c r="Q38" s="206" t="s">
        <v>344</v>
      </c>
      <c r="R38" s="206" t="s">
        <v>345</v>
      </c>
      <c r="S38" s="430" t="s">
        <v>64</v>
      </c>
      <c r="T38" s="1142"/>
      <c r="U38" s="1143"/>
      <c r="V38" s="1121" t="s">
        <v>280</v>
      </c>
      <c r="W38" s="1092">
        <f ca="1">IF(O26="☑",F38*S39*O24,F38*(S39-SUM(T28:T32))*O24+F38*T28*G28+F38*T29*G29+F38*T30*G30+F38*T31*G31+F38*T32*G32)</f>
        <v>0</v>
      </c>
      <c r="X38" s="1093"/>
      <c r="Y38" s="1127" t="s">
        <v>63</v>
      </c>
      <c r="AC38" s="194"/>
    </row>
    <row r="39" spans="2:29" s="14" customFormat="1" ht="25" customHeight="1">
      <c r="B39" s="891"/>
      <c r="C39" s="892"/>
      <c r="D39" s="892"/>
      <c r="E39" s="1135"/>
      <c r="F39" s="1136"/>
      <c r="G39" s="271"/>
      <c r="H39" s="272"/>
      <c r="I39" s="272"/>
      <c r="J39" s="272"/>
      <c r="K39" s="272"/>
      <c r="L39" s="272"/>
      <c r="M39" s="272"/>
      <c r="N39" s="272"/>
      <c r="O39" s="272"/>
      <c r="P39" s="272"/>
      <c r="Q39" s="272"/>
      <c r="R39" s="273"/>
      <c r="S39" s="288">
        <f>SUM(G39:R39)</f>
        <v>0</v>
      </c>
      <c r="T39" s="1142"/>
      <c r="U39" s="1143"/>
      <c r="V39" s="1139"/>
      <c r="W39" s="1155"/>
      <c r="X39" s="1156"/>
      <c r="Y39" s="1146"/>
      <c r="AC39" s="194"/>
    </row>
    <row r="40" spans="2:29" s="14" customFormat="1" ht="25" customHeight="1">
      <c r="B40" s="893" t="s">
        <v>391</v>
      </c>
      <c r="C40" s="869"/>
      <c r="D40" s="869"/>
      <c r="E40" s="1043"/>
      <c r="F40" s="1119">
        <v>10396</v>
      </c>
      <c r="G40" s="265" t="s">
        <v>335</v>
      </c>
      <c r="H40" s="206" t="s">
        <v>336</v>
      </c>
      <c r="I40" s="206" t="s">
        <v>337</v>
      </c>
      <c r="J40" s="206" t="s">
        <v>338</v>
      </c>
      <c r="K40" s="206" t="s">
        <v>339</v>
      </c>
      <c r="L40" s="206" t="s">
        <v>340</v>
      </c>
      <c r="M40" s="206" t="s">
        <v>341</v>
      </c>
      <c r="N40" s="206" t="s">
        <v>342</v>
      </c>
      <c r="O40" s="206" t="s">
        <v>343</v>
      </c>
      <c r="P40" s="206" t="s">
        <v>346</v>
      </c>
      <c r="Q40" s="206" t="s">
        <v>344</v>
      </c>
      <c r="R40" s="206" t="s">
        <v>345</v>
      </c>
      <c r="S40" s="430" t="s">
        <v>64</v>
      </c>
      <c r="T40" s="1142"/>
      <c r="U40" s="1143"/>
      <c r="V40" s="1121" t="s">
        <v>133</v>
      </c>
      <c r="W40" s="1092">
        <f ca="1">IF(O26="☑",F40*S41*O24,F40*(S41-SUM(U28:U32))*O24+F40*U28*G28+F40*U29*G29+F40*U30*G30+F40*U31*G31+F40*U32*G32)</f>
        <v>0</v>
      </c>
      <c r="X40" s="1093"/>
      <c r="Y40" s="1127" t="s">
        <v>63</v>
      </c>
      <c r="AC40" s="194"/>
    </row>
    <row r="41" spans="2:29" s="14" customFormat="1" ht="25" customHeight="1" thickBot="1">
      <c r="B41" s="1116"/>
      <c r="C41" s="1117"/>
      <c r="D41" s="1117"/>
      <c r="E41" s="1118"/>
      <c r="F41" s="1120"/>
      <c r="G41" s="214"/>
      <c r="H41" s="263"/>
      <c r="I41" s="263"/>
      <c r="J41" s="263"/>
      <c r="K41" s="263"/>
      <c r="L41" s="263"/>
      <c r="M41" s="263"/>
      <c r="N41" s="263"/>
      <c r="O41" s="263"/>
      <c r="P41" s="263"/>
      <c r="Q41" s="263"/>
      <c r="R41" s="264"/>
      <c r="S41" s="289">
        <f>SUM(G41:R41)</f>
        <v>0</v>
      </c>
      <c r="T41" s="1144"/>
      <c r="U41" s="1145"/>
      <c r="V41" s="1122"/>
      <c r="W41" s="1094"/>
      <c r="X41" s="1095"/>
      <c r="Y41" s="1141"/>
      <c r="AC41" s="194"/>
    </row>
    <row r="42" spans="2:29" s="14" customFormat="1" ht="30.75" customHeight="1" thickTop="1">
      <c r="B42" s="870" t="s">
        <v>281</v>
      </c>
      <c r="C42" s="871"/>
      <c r="D42" s="871"/>
      <c r="E42" s="871"/>
      <c r="F42" s="829"/>
      <c r="G42" s="829"/>
      <c r="H42" s="829"/>
      <c r="I42" s="829"/>
      <c r="J42" s="829"/>
      <c r="K42" s="829"/>
      <c r="L42" s="829"/>
      <c r="M42" s="829"/>
      <c r="N42" s="829"/>
      <c r="O42" s="829"/>
      <c r="P42" s="829"/>
      <c r="Q42" s="829"/>
      <c r="R42" s="829"/>
      <c r="S42" s="829"/>
      <c r="T42" s="829"/>
      <c r="U42" s="829"/>
      <c r="V42" s="824"/>
      <c r="W42" s="1133">
        <f ca="1">IF(一番最初に入力!C7&gt;70000,0,ROUNDUP(SUM(W36:X41),-3))</f>
        <v>0</v>
      </c>
      <c r="X42" s="1159"/>
      <c r="Y42" s="195" t="s">
        <v>63</v>
      </c>
      <c r="AC42" s="194"/>
    </row>
    <row r="43" spans="2:29" s="14" customFormat="1" ht="35.15" customHeight="1">
      <c r="B43" s="1147" t="s">
        <v>282</v>
      </c>
      <c r="C43" s="1148"/>
      <c r="D43" s="1148"/>
      <c r="E43" s="1148"/>
      <c r="F43" s="1148"/>
      <c r="G43" s="1148"/>
      <c r="H43" s="1149"/>
      <c r="I43" s="1157">
        <f ca="1">IF(W42=0,0,IF('7ページ'!H48-'7ページ'!J48-'7ページ'!J49-I7&lt;0,0,'7ページ'!H48-'7ページ'!J48-'7ページ'!J49-I7))</f>
        <v>0</v>
      </c>
      <c r="J43" s="1158"/>
      <c r="K43" s="1158"/>
      <c r="L43" s="1158"/>
      <c r="M43" s="1158"/>
      <c r="N43" s="1158"/>
      <c r="O43" s="1158"/>
      <c r="P43" s="1158"/>
      <c r="Q43" s="1158"/>
      <c r="R43" s="247" t="s">
        <v>356</v>
      </c>
      <c r="S43" s="1150" t="s">
        <v>283</v>
      </c>
      <c r="T43" s="1151"/>
      <c r="U43" s="1151"/>
      <c r="V43" s="1152"/>
      <c r="W43" s="1153">
        <f ca="1">IF('実績報告書１ページ '!K2="認定こども園","0",IF(W42&lt;I43,W42,I43))</f>
        <v>0</v>
      </c>
      <c r="X43" s="1154"/>
      <c r="Y43" s="195" t="s">
        <v>63</v>
      </c>
    </row>
    <row r="44" spans="2:29" s="14" customFormat="1" ht="15"/>
    <row r="45" spans="2:29" s="14" customFormat="1" ht="20.25" customHeight="1">
      <c r="B45" s="1087" t="s">
        <v>284</v>
      </c>
      <c r="C45" s="1087"/>
      <c r="D45" s="1087"/>
      <c r="E45" s="1087"/>
      <c r="F45" s="1091"/>
      <c r="G45" s="1091"/>
      <c r="H45" s="1091"/>
      <c r="I45" s="1091"/>
      <c r="J45" s="1091"/>
      <c r="K45" s="1091"/>
      <c r="L45" s="1091"/>
      <c r="M45" s="1091"/>
      <c r="N45" s="1091"/>
      <c r="O45" s="1091"/>
      <c r="P45" s="1091"/>
      <c r="Q45" s="1091"/>
      <c r="R45" s="1091"/>
      <c r="S45" s="1091"/>
      <c r="T45" s="1091"/>
      <c r="U45" s="1091"/>
      <c r="V45" s="161"/>
    </row>
    <row r="46" spans="2:29" s="14" customFormat="1" ht="20.25" customHeight="1">
      <c r="B46" s="1087" t="s">
        <v>287</v>
      </c>
      <c r="C46" s="1087"/>
      <c r="D46" s="1087"/>
      <c r="E46" s="1087"/>
      <c r="F46" s="1091"/>
      <c r="G46" s="1091"/>
      <c r="H46" s="1091"/>
      <c r="I46" s="1091"/>
      <c r="J46" s="1091"/>
      <c r="K46" s="1091"/>
      <c r="L46" s="1091"/>
      <c r="M46" s="1091"/>
      <c r="N46" s="1091"/>
      <c r="O46" s="1091"/>
      <c r="P46" s="1091"/>
      <c r="Q46" s="1091"/>
      <c r="R46" s="1091"/>
      <c r="S46" s="1091"/>
      <c r="T46" s="1091"/>
      <c r="U46" s="1091"/>
      <c r="V46" s="161"/>
      <c r="W46" s="1017" t="s">
        <v>285</v>
      </c>
      <c r="X46" s="1140"/>
      <c r="Y46" s="196" t="s">
        <v>286</v>
      </c>
    </row>
    <row r="47" spans="2:29" s="14" customFormat="1" ht="20.25" customHeight="1">
      <c r="B47" s="1087" t="s">
        <v>429</v>
      </c>
      <c r="C47" s="1087"/>
      <c r="D47" s="1087"/>
      <c r="E47" s="1087"/>
      <c r="F47" s="1087"/>
      <c r="G47" s="1087"/>
      <c r="H47" s="1087"/>
      <c r="I47" s="1087"/>
      <c r="J47" s="1087"/>
      <c r="K47" s="1087"/>
      <c r="L47" s="1087"/>
      <c r="M47" s="1087"/>
      <c r="N47" s="1087"/>
      <c r="O47" s="1087"/>
      <c r="P47" s="1087"/>
      <c r="Q47" s="1087"/>
      <c r="R47" s="1087"/>
      <c r="S47" s="1087"/>
      <c r="T47" s="1087"/>
      <c r="U47" s="1087"/>
      <c r="V47" s="1087"/>
      <c r="W47" s="1017" t="s">
        <v>288</v>
      </c>
      <c r="X47" s="1140"/>
      <c r="Y47" s="274">
        <v>1</v>
      </c>
    </row>
    <row r="48" spans="2:29" s="14" customFormat="1" ht="20.25" customHeight="1">
      <c r="B48" s="1087" t="s">
        <v>351</v>
      </c>
      <c r="C48" s="1087"/>
      <c r="D48" s="1087"/>
      <c r="E48" s="1087"/>
      <c r="F48" s="1091"/>
      <c r="G48" s="1091"/>
      <c r="H48" s="1091"/>
      <c r="I48" s="1091"/>
      <c r="J48" s="1091"/>
      <c r="K48" s="1091"/>
      <c r="L48" s="1091"/>
      <c r="M48" s="1091"/>
      <c r="N48" s="1091"/>
      <c r="O48" s="1091"/>
      <c r="P48" s="1091"/>
      <c r="Q48" s="1091"/>
      <c r="R48" s="1091"/>
      <c r="S48" s="1091"/>
      <c r="T48" s="1091"/>
      <c r="U48" s="1091"/>
      <c r="V48" s="1111"/>
      <c r="W48" s="1017" t="s">
        <v>289</v>
      </c>
      <c r="X48" s="1140"/>
      <c r="Y48" s="274">
        <v>0.75</v>
      </c>
    </row>
    <row r="49" spans="2:26" s="14" customFormat="1" ht="20.25" customHeight="1">
      <c r="B49" s="1088" t="s">
        <v>554</v>
      </c>
      <c r="C49" s="1088"/>
      <c r="D49" s="1088"/>
      <c r="E49" s="1088"/>
      <c r="F49" s="1088"/>
      <c r="G49" s="1088"/>
      <c r="H49" s="1088"/>
      <c r="I49" s="1088"/>
      <c r="J49" s="1088"/>
      <c r="K49" s="1088"/>
      <c r="L49" s="1088"/>
      <c r="M49" s="1088"/>
      <c r="N49" s="1088"/>
      <c r="O49" s="1088"/>
      <c r="P49" s="1088"/>
      <c r="Q49" s="1088"/>
      <c r="R49" s="1088"/>
      <c r="S49" s="1088"/>
      <c r="T49" s="1088"/>
      <c r="U49" s="1088"/>
      <c r="V49" s="1088"/>
      <c r="W49" s="1017" t="s">
        <v>290</v>
      </c>
      <c r="X49" s="1140"/>
      <c r="Y49" s="274">
        <v>0.5</v>
      </c>
    </row>
    <row r="50" spans="2:26" s="14" customFormat="1" ht="30" customHeight="1">
      <c r="B50" s="1088"/>
      <c r="C50" s="1088"/>
      <c r="D50" s="1088"/>
      <c r="E50" s="1088"/>
      <c r="F50" s="1088"/>
      <c r="G50" s="1088"/>
      <c r="H50" s="1088"/>
      <c r="I50" s="1088"/>
      <c r="J50" s="1088"/>
      <c r="K50" s="1088"/>
      <c r="L50" s="1088"/>
      <c r="M50" s="1088"/>
      <c r="N50" s="1088"/>
      <c r="O50" s="1088"/>
      <c r="P50" s="1088"/>
      <c r="Q50" s="1088"/>
      <c r="R50" s="1088"/>
      <c r="S50" s="1088"/>
      <c r="T50" s="1088"/>
      <c r="U50" s="1088"/>
      <c r="V50" s="1088"/>
    </row>
    <row r="51" spans="2:26" s="149" customFormat="1" ht="21" customHeight="1">
      <c r="B51" s="1087" t="s">
        <v>291</v>
      </c>
      <c r="C51" s="1087"/>
      <c r="D51" s="1087"/>
      <c r="E51" s="1087"/>
      <c r="F51" s="1087"/>
      <c r="G51" s="1087"/>
      <c r="H51" s="1087"/>
      <c r="I51" s="1087"/>
      <c r="J51" s="1087"/>
      <c r="K51" s="1087"/>
      <c r="L51" s="1087"/>
      <c r="M51" s="1087"/>
      <c r="N51" s="1087"/>
      <c r="O51" s="1087"/>
      <c r="P51" s="1087"/>
      <c r="Q51" s="1087"/>
      <c r="R51" s="1087"/>
      <c r="S51" s="1087"/>
      <c r="T51" s="1087"/>
      <c r="U51" s="1087"/>
      <c r="V51" s="1087"/>
      <c r="W51" s="1"/>
      <c r="X51" s="1"/>
      <c r="Y51" s="1"/>
      <c r="Z51" s="1"/>
    </row>
  </sheetData>
  <sheetProtection algorithmName="SHA-512" hashValue="6W/uhlkAmg6NU7QQaDULM50FoPuvNA098ErVbaGV8F/zuxMe6wewP7UpCmZjYC50lXQtbAAyRWFRGDfPfTN/6w==" saltValue="ir6SOorZHYUoVTD28/bbjQ==" spinCount="100000" sheet="1" selectLockedCells="1"/>
  <mergeCells count="87">
    <mergeCell ref="W48:X48"/>
    <mergeCell ref="W49:X49"/>
    <mergeCell ref="Y40:Y41"/>
    <mergeCell ref="T35:U41"/>
    <mergeCell ref="B47:V47"/>
    <mergeCell ref="W47:X47"/>
    <mergeCell ref="W46:X46"/>
    <mergeCell ref="Y38:Y39"/>
    <mergeCell ref="B43:H43"/>
    <mergeCell ref="S43:V43"/>
    <mergeCell ref="W43:X43"/>
    <mergeCell ref="B46:U46"/>
    <mergeCell ref="W38:X39"/>
    <mergeCell ref="I43:Q43"/>
    <mergeCell ref="B42:V42"/>
    <mergeCell ref="W42:X42"/>
    <mergeCell ref="B38:E39"/>
    <mergeCell ref="F38:F39"/>
    <mergeCell ref="V36:V37"/>
    <mergeCell ref="F36:F37"/>
    <mergeCell ref="Q32:S32"/>
    <mergeCell ref="V38:V39"/>
    <mergeCell ref="G35:S35"/>
    <mergeCell ref="Y36:Y37"/>
    <mergeCell ref="Q26:Y26"/>
    <mergeCell ref="B19:Y19"/>
    <mergeCell ref="B16:H16"/>
    <mergeCell ref="B17:G17"/>
    <mergeCell ref="I17:R17"/>
    <mergeCell ref="I16:S16"/>
    <mergeCell ref="B27:E27"/>
    <mergeCell ref="B35:E35"/>
    <mergeCell ref="B36:E37"/>
    <mergeCell ref="W36:X37"/>
    <mergeCell ref="W35:Y35"/>
    <mergeCell ref="B18:Y18"/>
    <mergeCell ref="U27:V27"/>
    <mergeCell ref="B20:Y20"/>
    <mergeCell ref="B23:Y23"/>
    <mergeCell ref="Q29:S29"/>
    <mergeCell ref="Q30:S30"/>
    <mergeCell ref="Q27:S27"/>
    <mergeCell ref="B13:L13"/>
    <mergeCell ref="B15:F15"/>
    <mergeCell ref="B14:H14"/>
    <mergeCell ref="I14:S14"/>
    <mergeCell ref="I15:R15"/>
    <mergeCell ref="B51:V51"/>
    <mergeCell ref="B48:V48"/>
    <mergeCell ref="U28:V28"/>
    <mergeCell ref="U29:V29"/>
    <mergeCell ref="U30:V30"/>
    <mergeCell ref="Q28:S28"/>
    <mergeCell ref="U31:V31"/>
    <mergeCell ref="Q31:S31"/>
    <mergeCell ref="U32:V32"/>
    <mergeCell ref="B40:E41"/>
    <mergeCell ref="F40:F41"/>
    <mergeCell ref="V40:V41"/>
    <mergeCell ref="G28:K28"/>
    <mergeCell ref="G31:K31"/>
    <mergeCell ref="G32:K32"/>
    <mergeCell ref="L28:P28"/>
    <mergeCell ref="W2:Y2"/>
    <mergeCell ref="B3:L3"/>
    <mergeCell ref="B6:H6"/>
    <mergeCell ref="I6:S6"/>
    <mergeCell ref="B7:G7"/>
    <mergeCell ref="I7:R7"/>
    <mergeCell ref="B4:S4"/>
    <mergeCell ref="B5:R5"/>
    <mergeCell ref="B8:T8"/>
    <mergeCell ref="B9:T9"/>
    <mergeCell ref="B10:T10"/>
    <mergeCell ref="B49:V50"/>
    <mergeCell ref="W12:Y12"/>
    <mergeCell ref="B26:J26"/>
    <mergeCell ref="B45:U45"/>
    <mergeCell ref="W40:X41"/>
    <mergeCell ref="G27:K27"/>
    <mergeCell ref="L27:P27"/>
    <mergeCell ref="L31:P31"/>
    <mergeCell ref="L32:P32"/>
    <mergeCell ref="G29:K29"/>
    <mergeCell ref="G30:K30"/>
    <mergeCell ref="L29:P29"/>
    <mergeCell ref="L30:P30"/>
  </mergeCells>
  <phoneticPr fontId="5"/>
  <conditionalFormatting sqref="B28:B30">
    <cfRule type="expression" dxfId="15" priority="14">
      <formula>AND(O26="☑",B28&lt;&gt;"")</formula>
    </cfRule>
    <cfRule type="expression" dxfId="14" priority="19">
      <formula>AND(L26="☑",B28="")</formula>
    </cfRule>
  </conditionalFormatting>
  <conditionalFormatting sqref="D28">
    <cfRule type="expression" dxfId="13" priority="6">
      <formula>AND($B$28&lt;&gt;"",D28="")</formula>
    </cfRule>
  </conditionalFormatting>
  <conditionalFormatting sqref="D29:D32">
    <cfRule type="expression" dxfId="12" priority="2">
      <formula>AND(B29&lt;&gt;"",D29="")</formula>
    </cfRule>
  </conditionalFormatting>
  <conditionalFormatting sqref="L26">
    <cfRule type="expression" dxfId="11" priority="10">
      <formula>AND(B28&lt;&gt;"",L26="□")</formula>
    </cfRule>
    <cfRule type="expression" dxfId="10" priority="12">
      <formula>AND(L26="☑",O26="☑")</formula>
    </cfRule>
  </conditionalFormatting>
  <conditionalFormatting sqref="O26">
    <cfRule type="expression" dxfId="9" priority="11">
      <formula>AND(L26="☑",O26="☑")</formula>
    </cfRule>
  </conditionalFormatting>
  <dataValidations count="1">
    <dataValidation type="list" allowBlank="1" showInputMessage="1" showErrorMessage="1" sqref="L26 O26" xr:uid="{00000000-0002-0000-0D00-000000000000}">
      <formula1>"□,☑"</formula1>
    </dataValidation>
  </dataValidations>
  <pageMargins left="0.39370078740157483" right="0.31496062992125984" top="0.59055118110236227" bottom="0.51181102362204722" header="0.43307086614173229" footer="0.31496062992125984"/>
  <pageSetup paperSize="9" scale="60" fitToHeight="0" orientation="portrait" cellComments="asDisplayed" r:id="rId1"/>
  <headerFooter alignWithMargins="0">
    <oddFooter>&amp;C&amp;14 8</oddFooter>
  </headerFooter>
  <colBreaks count="1" manualBreakCount="1">
    <brk id="26" max="1048575" man="1"/>
  </colBreaks>
  <ignoredErrors>
    <ignoredError sqref="T29:U29" formula="1"/>
  </ignoredErrors>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H37"/>
  <sheetViews>
    <sheetView showGridLines="0" view="pageBreakPreview" zoomScale="75" zoomScaleNormal="70" zoomScaleSheetLayoutView="75" workbookViewId="0">
      <selection activeCell="E7" sqref="E7"/>
    </sheetView>
  </sheetViews>
  <sheetFormatPr defaultColWidth="9" defaultRowHeight="15"/>
  <cols>
    <col min="1" max="1" width="3.36328125" style="14" customWidth="1"/>
    <col min="2" max="2" width="6.36328125" style="14" customWidth="1"/>
    <col min="3" max="3" width="18.26953125" style="14" customWidth="1"/>
    <col min="4" max="4" width="31.08984375" style="14" customWidth="1"/>
    <col min="5" max="5" width="18.08984375" style="14" customWidth="1"/>
    <col min="6" max="6" width="4.6328125" style="14" customWidth="1"/>
    <col min="7" max="7" width="18.08984375" style="14" customWidth="1"/>
    <col min="8" max="8" width="5.26953125" style="14" customWidth="1"/>
    <col min="9" max="16384" width="9" style="14"/>
  </cols>
  <sheetData>
    <row r="1" spans="1:8" ht="19.5" customHeight="1">
      <c r="A1" s="26" t="s">
        <v>555</v>
      </c>
      <c r="H1" s="19" t="str">
        <f>IF('実績報告書１ページ '!V2="","",'実績報告書１ページ '!V2&amp;"_"&amp;'実績報告書１ページ '!O2)</f>
        <v/>
      </c>
    </row>
    <row r="2" spans="1:8" ht="6.75" customHeight="1"/>
    <row r="3" spans="1:8" ht="16" thickBot="1">
      <c r="B3" s="1" t="s">
        <v>164</v>
      </c>
    </row>
    <row r="4" spans="1:8" ht="40.5" customHeight="1" thickBot="1">
      <c r="B4" s="1160" t="s">
        <v>29</v>
      </c>
      <c r="C4" s="1161"/>
      <c r="D4" s="53" t="s">
        <v>30</v>
      </c>
      <c r="E4" s="1160" t="s">
        <v>31</v>
      </c>
      <c r="F4" s="1161"/>
      <c r="G4" s="1160" t="s">
        <v>32</v>
      </c>
      <c r="H4" s="1161"/>
    </row>
    <row r="5" spans="1:8" ht="38.15" customHeight="1">
      <c r="B5" s="1177" t="s">
        <v>33</v>
      </c>
      <c r="C5" s="1178"/>
      <c r="D5" s="8" t="s">
        <v>34</v>
      </c>
      <c r="E5" s="70"/>
      <c r="F5" s="54" t="s">
        <v>24</v>
      </c>
      <c r="G5" s="1181">
        <f>IF(AND(E5="",E7=""),0,SUM(E5:E6))</f>
        <v>0</v>
      </c>
      <c r="H5" s="1190" t="s">
        <v>24</v>
      </c>
    </row>
    <row r="6" spans="1:8" ht="21" customHeight="1">
      <c r="B6" s="1179"/>
      <c r="C6" s="1179"/>
      <c r="D6" s="1201" t="s">
        <v>176</v>
      </c>
      <c r="E6" s="66" t="str">
        <f>IF(E7="","",ROUNDDOWN('10ページ'!H45*E7,0))</f>
        <v/>
      </c>
      <c r="F6" s="1194" t="s">
        <v>63</v>
      </c>
      <c r="G6" s="1169"/>
      <c r="H6" s="1191"/>
    </row>
    <row r="7" spans="1:8" ht="38.15" customHeight="1" thickBot="1">
      <c r="B7" s="1180"/>
      <c r="C7" s="1180"/>
      <c r="D7" s="1202"/>
      <c r="E7" s="71"/>
      <c r="F7" s="1196"/>
      <c r="G7" s="1182"/>
      <c r="H7" s="1192"/>
    </row>
    <row r="8" spans="1:8" ht="38.15" customHeight="1">
      <c r="B8" s="1183" t="s">
        <v>35</v>
      </c>
      <c r="C8" s="1198" t="s">
        <v>134</v>
      </c>
      <c r="D8" s="449"/>
      <c r="E8" s="70"/>
      <c r="F8" s="54" t="s">
        <v>24</v>
      </c>
      <c r="G8" s="1168">
        <f>IF(AND(E8="",E12=""),0,SUM(E8:E11))</f>
        <v>0</v>
      </c>
      <c r="H8" s="1171" t="s">
        <v>24</v>
      </c>
    </row>
    <row r="9" spans="1:8" ht="38.15" customHeight="1">
      <c r="B9" s="1184"/>
      <c r="C9" s="1203"/>
      <c r="D9" s="450"/>
      <c r="E9" s="72"/>
      <c r="F9" s="37" t="s">
        <v>24</v>
      </c>
      <c r="G9" s="1169"/>
      <c r="H9" s="1172"/>
    </row>
    <row r="10" spans="1:8" ht="38.15" customHeight="1">
      <c r="B10" s="1184"/>
      <c r="C10" s="1203"/>
      <c r="D10" s="450"/>
      <c r="E10" s="72"/>
      <c r="F10" s="37" t="s">
        <v>24</v>
      </c>
      <c r="G10" s="1169"/>
      <c r="H10" s="1172"/>
    </row>
    <row r="11" spans="1:8" ht="20.25" customHeight="1">
      <c r="B11" s="1184"/>
      <c r="C11" s="1203"/>
      <c r="D11" s="55" t="s">
        <v>156</v>
      </c>
      <c r="E11" s="67" t="str">
        <f>IF(E12="","",ROUNDDOWN('10ページ'!J36*E12,0))</f>
        <v/>
      </c>
      <c r="F11" s="1194" t="s">
        <v>63</v>
      </c>
      <c r="G11" s="1169"/>
      <c r="H11" s="1172"/>
    </row>
    <row r="12" spans="1:8" ht="38.15" customHeight="1" thickBot="1">
      <c r="B12" s="1184"/>
      <c r="C12" s="1204"/>
      <c r="D12" s="448"/>
      <c r="E12" s="73"/>
      <c r="F12" s="1195"/>
      <c r="G12" s="1170"/>
      <c r="H12" s="1173"/>
    </row>
    <row r="13" spans="1:8" ht="20.25" customHeight="1">
      <c r="B13" s="1184"/>
      <c r="C13" s="1198" t="s">
        <v>135</v>
      </c>
      <c r="D13" s="1207"/>
      <c r="E13" s="68" t="str">
        <f>IF(E14="","",ROUNDDOWN('10ページ'!J36*E14,0))</f>
        <v/>
      </c>
      <c r="F13" s="1197" t="s">
        <v>24</v>
      </c>
      <c r="G13" s="1181">
        <f>IF(AND(E13="",E17=""),0,IF(E13="",0,E13)+IF(E15="",0,E15)+E17)</f>
        <v>0</v>
      </c>
      <c r="H13" s="1190" t="s">
        <v>24</v>
      </c>
    </row>
    <row r="14" spans="1:8" ht="38.15" customHeight="1">
      <c r="B14" s="1184"/>
      <c r="C14" s="1199"/>
      <c r="D14" s="1206"/>
      <c r="E14" s="73"/>
      <c r="F14" s="1195"/>
      <c r="G14" s="1186"/>
      <c r="H14" s="1193"/>
    </row>
    <row r="15" spans="1:8" ht="20.25" customHeight="1">
      <c r="B15" s="1184"/>
      <c r="C15" s="1199"/>
      <c r="D15" s="1205"/>
      <c r="E15" s="67" t="str">
        <f>IF(E16="","",ROUNDDOWN('10ページ'!J36*E16,0))</f>
        <v/>
      </c>
      <c r="F15" s="1194" t="s">
        <v>63</v>
      </c>
      <c r="G15" s="1186"/>
      <c r="H15" s="1193"/>
    </row>
    <row r="16" spans="1:8" ht="38.15" customHeight="1">
      <c r="B16" s="1184"/>
      <c r="C16" s="1199"/>
      <c r="D16" s="1206"/>
      <c r="E16" s="73"/>
      <c r="F16" s="1195"/>
      <c r="G16" s="1186"/>
      <c r="H16" s="1193"/>
    </row>
    <row r="17" spans="2:8" ht="15" customHeight="1">
      <c r="B17" s="1184"/>
      <c r="C17" s="1199"/>
      <c r="D17" s="55" t="s">
        <v>83</v>
      </c>
      <c r="E17" s="1208"/>
      <c r="F17" s="1194" t="s">
        <v>24</v>
      </c>
      <c r="G17" s="1186"/>
      <c r="H17" s="1193"/>
    </row>
    <row r="18" spans="2:8" ht="38.15" customHeight="1" thickBot="1">
      <c r="B18" s="1184"/>
      <c r="C18" s="1200"/>
      <c r="D18" s="448"/>
      <c r="E18" s="1209"/>
      <c r="F18" s="1196"/>
      <c r="G18" s="1182"/>
      <c r="H18" s="1192"/>
    </row>
    <row r="19" spans="2:8" ht="20.25" customHeight="1" thickBot="1">
      <c r="B19" s="1185"/>
      <c r="C19" s="1203" t="s">
        <v>157</v>
      </c>
      <c r="D19" s="1207"/>
      <c r="E19" s="69" t="str">
        <f>IF(E20="","",ROUNDDOWN('10ページ'!J36*E20,0))</f>
        <v/>
      </c>
      <c r="F19" s="1210" t="s">
        <v>24</v>
      </c>
      <c r="G19" s="1187">
        <f>IF(AND(E19="",E27=""),0,IF(E19="",0,E19)+IF(E21="",0,E21)+IF(E23="",0,E23)+IF(E25="",0,E25)+E27+E29)</f>
        <v>0</v>
      </c>
      <c r="H19" s="1174" t="s">
        <v>158</v>
      </c>
    </row>
    <row r="20" spans="2:8" ht="38.15" customHeight="1" thickTop="1" thickBot="1">
      <c r="B20" s="1185"/>
      <c r="C20" s="1203"/>
      <c r="D20" s="1206"/>
      <c r="E20" s="73"/>
      <c r="F20" s="1195"/>
      <c r="G20" s="1188"/>
      <c r="H20" s="1175"/>
    </row>
    <row r="21" spans="2:8" ht="20.25" customHeight="1" thickTop="1" thickBot="1">
      <c r="B21" s="1185"/>
      <c r="C21" s="1203"/>
      <c r="D21" s="1211"/>
      <c r="E21" s="69" t="str">
        <f>IF(E22="","",ROUNDDOWN('10ページ'!J36*E22,0))</f>
        <v/>
      </c>
      <c r="F21" s="1210" t="s">
        <v>24</v>
      </c>
      <c r="G21" s="1188"/>
      <c r="H21" s="1175"/>
    </row>
    <row r="22" spans="2:8" ht="38.15" customHeight="1" thickTop="1" thickBot="1">
      <c r="B22" s="1185"/>
      <c r="C22" s="1203"/>
      <c r="D22" s="1206"/>
      <c r="E22" s="73"/>
      <c r="F22" s="1195"/>
      <c r="G22" s="1188"/>
      <c r="H22" s="1175"/>
    </row>
    <row r="23" spans="2:8" ht="20.25" customHeight="1" thickTop="1" thickBot="1">
      <c r="B23" s="1185"/>
      <c r="C23" s="1203"/>
      <c r="D23" s="1211"/>
      <c r="E23" s="69" t="str">
        <f>IF(E24="","",ROUNDDOWN('10ページ'!J36*E24,0))</f>
        <v/>
      </c>
      <c r="F23" s="1210" t="s">
        <v>24</v>
      </c>
      <c r="G23" s="1188"/>
      <c r="H23" s="1175"/>
    </row>
    <row r="24" spans="2:8" ht="38.15" customHeight="1" thickTop="1" thickBot="1">
      <c r="B24" s="1185"/>
      <c r="C24" s="1203"/>
      <c r="D24" s="1206"/>
      <c r="E24" s="73"/>
      <c r="F24" s="1195"/>
      <c r="G24" s="1188"/>
      <c r="H24" s="1175"/>
    </row>
    <row r="25" spans="2:8" ht="20.25" customHeight="1" thickTop="1" thickBot="1">
      <c r="B25" s="1185"/>
      <c r="C25" s="1203"/>
      <c r="D25" s="1211"/>
      <c r="E25" s="69" t="str">
        <f>IF(E26="","",ROUNDDOWN('10ページ'!J36*E26,0))</f>
        <v/>
      </c>
      <c r="F25" s="1210" t="s">
        <v>24</v>
      </c>
      <c r="G25" s="1188"/>
      <c r="H25" s="1175"/>
    </row>
    <row r="26" spans="2:8" ht="38.15" customHeight="1" thickTop="1" thickBot="1">
      <c r="B26" s="1185"/>
      <c r="C26" s="1203"/>
      <c r="D26" s="1206"/>
      <c r="E26" s="73"/>
      <c r="F26" s="1195"/>
      <c r="G26" s="1188"/>
      <c r="H26" s="1175"/>
    </row>
    <row r="27" spans="2:8" ht="15" customHeight="1" thickTop="1" thickBot="1">
      <c r="B27" s="1185"/>
      <c r="C27" s="1203"/>
      <c r="D27" s="55" t="s">
        <v>83</v>
      </c>
      <c r="E27" s="1208"/>
      <c r="F27" s="1194" t="s">
        <v>24</v>
      </c>
      <c r="G27" s="1188"/>
      <c r="H27" s="1175"/>
    </row>
    <row r="28" spans="2:8" ht="38.15" customHeight="1" thickTop="1" thickBot="1">
      <c r="B28" s="1185"/>
      <c r="C28" s="1203"/>
      <c r="D28" s="446"/>
      <c r="E28" s="1214"/>
      <c r="F28" s="1195"/>
      <c r="G28" s="1188"/>
      <c r="H28" s="1175"/>
    </row>
    <row r="29" spans="2:8" ht="15" customHeight="1" thickTop="1" thickBot="1">
      <c r="B29" s="1185"/>
      <c r="C29" s="1203"/>
      <c r="D29" s="56" t="s">
        <v>83</v>
      </c>
      <c r="E29" s="1212"/>
      <c r="F29" s="1210" t="s">
        <v>302</v>
      </c>
      <c r="G29" s="1188"/>
      <c r="H29" s="1175"/>
    </row>
    <row r="30" spans="2:8" ht="38.15" customHeight="1" thickTop="1" thickBot="1">
      <c r="B30" s="1185"/>
      <c r="C30" s="1203"/>
      <c r="D30" s="447"/>
      <c r="E30" s="1212"/>
      <c r="F30" s="1213"/>
      <c r="G30" s="1189"/>
      <c r="H30" s="1176"/>
    </row>
    <row r="31" spans="2:8" ht="38.15" customHeight="1" thickBot="1">
      <c r="B31" s="743" t="s">
        <v>28</v>
      </c>
      <c r="C31" s="744"/>
      <c r="D31" s="744"/>
      <c r="E31" s="744"/>
      <c r="F31" s="745"/>
      <c r="G31" s="200">
        <f>IF(AND(G5="",G8="",G13="",G19=""),"",SUM(G5:G30))</f>
        <v>0</v>
      </c>
      <c r="H31" s="199" t="s">
        <v>24</v>
      </c>
    </row>
    <row r="32" spans="2:8" ht="44.25" customHeight="1" thickBot="1">
      <c r="B32" s="798" t="s">
        <v>306</v>
      </c>
      <c r="C32" s="798"/>
      <c r="D32" s="798"/>
      <c r="E32" s="798"/>
      <c r="F32" s="798"/>
      <c r="G32" s="798"/>
      <c r="H32" s="798"/>
    </row>
    <row r="33" spans="2:8" ht="30" customHeight="1" thickBot="1">
      <c r="B33" s="1160" t="s">
        <v>29</v>
      </c>
      <c r="C33" s="1161"/>
      <c r="D33" s="53" t="s">
        <v>30</v>
      </c>
      <c r="E33" s="1160" t="s">
        <v>31</v>
      </c>
      <c r="F33" s="1161"/>
      <c r="G33" s="1160" t="s">
        <v>32</v>
      </c>
      <c r="H33" s="1161"/>
    </row>
    <row r="34" spans="2:8" ht="38.15" customHeight="1" thickBot="1">
      <c r="B34" s="1162" t="s">
        <v>305</v>
      </c>
      <c r="C34" s="1163"/>
      <c r="D34" s="267" t="s">
        <v>307</v>
      </c>
      <c r="E34" s="202"/>
      <c r="F34" s="248" t="s">
        <v>303</v>
      </c>
      <c r="G34" s="1168">
        <f>IF(AND(E34="",E36=""),0,SUM(E34,E36))</f>
        <v>0</v>
      </c>
      <c r="H34" s="1171" t="s">
        <v>303</v>
      </c>
    </row>
    <row r="35" spans="2:8" ht="13.5" customHeight="1">
      <c r="B35" s="1164"/>
      <c r="C35" s="1165"/>
      <c r="D35" s="268" t="s">
        <v>304</v>
      </c>
      <c r="E35" s="269"/>
      <c r="F35" s="203"/>
      <c r="G35" s="1169"/>
      <c r="H35" s="1172"/>
    </row>
    <row r="36" spans="2:8" ht="38.15" customHeight="1" thickBot="1">
      <c r="B36" s="1166"/>
      <c r="C36" s="1167"/>
      <c r="D36" s="445"/>
      <c r="E36" s="252"/>
      <c r="F36" s="201" t="s">
        <v>303</v>
      </c>
      <c r="G36" s="1170"/>
      <c r="H36" s="1173"/>
    </row>
    <row r="37" spans="2:8" ht="51" customHeight="1">
      <c r="B37" s="770" t="s">
        <v>558</v>
      </c>
      <c r="C37" s="770"/>
      <c r="D37" s="770"/>
      <c r="E37" s="770"/>
      <c r="F37" s="770"/>
      <c r="G37" s="770"/>
      <c r="H37" s="770"/>
    </row>
  </sheetData>
  <sheetProtection algorithmName="SHA-512" hashValue="r5Pc7lg5+Z/6HFlQfxyXYHJrGTcuZ49tMt9TyNSoeN2+2BH2hoZYAPbIHxPXTZTPDUcVAw6Z1ugwVKRd5tl5pQ==" saltValue="REXNdk4jeOzWCWppYRZarg==" spinCount="100000" sheet="1" selectLockedCells="1"/>
  <mergeCells count="46">
    <mergeCell ref="C19:C30"/>
    <mergeCell ref="D19:D20"/>
    <mergeCell ref="F19:F20"/>
    <mergeCell ref="D21:D22"/>
    <mergeCell ref="F21:F22"/>
    <mergeCell ref="D23:D24"/>
    <mergeCell ref="F23:F24"/>
    <mergeCell ref="D25:D26"/>
    <mergeCell ref="F25:F26"/>
    <mergeCell ref="E29:E30"/>
    <mergeCell ref="F29:F30"/>
    <mergeCell ref="E27:E28"/>
    <mergeCell ref="F27:F28"/>
    <mergeCell ref="F13:F14"/>
    <mergeCell ref="H8:H12"/>
    <mergeCell ref="C13:C18"/>
    <mergeCell ref="D6:D7"/>
    <mergeCell ref="C8:C12"/>
    <mergeCell ref="G8:G12"/>
    <mergeCell ref="D15:D16"/>
    <mergeCell ref="D13:D14"/>
    <mergeCell ref="E17:E18"/>
    <mergeCell ref="F17:F18"/>
    <mergeCell ref="B37:H37"/>
    <mergeCell ref="B32:H32"/>
    <mergeCell ref="H19:H30"/>
    <mergeCell ref="B4:C4"/>
    <mergeCell ref="B5:C7"/>
    <mergeCell ref="G5:G7"/>
    <mergeCell ref="B8:B30"/>
    <mergeCell ref="G13:G18"/>
    <mergeCell ref="G19:G30"/>
    <mergeCell ref="E4:F4"/>
    <mergeCell ref="G4:H4"/>
    <mergeCell ref="H5:H7"/>
    <mergeCell ref="H13:H18"/>
    <mergeCell ref="F11:F12"/>
    <mergeCell ref="F6:F7"/>
    <mergeCell ref="F15:F16"/>
    <mergeCell ref="B31:F31"/>
    <mergeCell ref="B33:C33"/>
    <mergeCell ref="E33:F33"/>
    <mergeCell ref="G33:H33"/>
    <mergeCell ref="B34:C36"/>
    <mergeCell ref="G34:G36"/>
    <mergeCell ref="H34:H36"/>
  </mergeCells>
  <phoneticPr fontId="5"/>
  <conditionalFormatting sqref="D8:D10 D12">
    <cfRule type="expression" dxfId="8" priority="1" stopIfTrue="1">
      <formula>AND(E8&lt;&gt;"",D8="")</formula>
    </cfRule>
  </conditionalFormatting>
  <conditionalFormatting sqref="D13:D16 D19 D21 D23 D25">
    <cfRule type="expression" dxfId="7" priority="2" stopIfTrue="1">
      <formula>AND(E14&lt;&gt;"",D13="")</formula>
    </cfRule>
  </conditionalFormatting>
  <conditionalFormatting sqref="D18 D28 D30 D35">
    <cfRule type="expression" dxfId="6" priority="5" stopIfTrue="1">
      <formula>AND(E17&lt;&gt;"",D18="")</formula>
    </cfRule>
  </conditionalFormatting>
  <conditionalFormatting sqref="D20">
    <cfRule type="expression" dxfId="5" priority="7" stopIfTrue="1">
      <formula>AND(#REF!&lt;&gt;"",D20="")</formula>
    </cfRule>
  </conditionalFormatting>
  <conditionalFormatting sqref="D22">
    <cfRule type="expression" dxfId="4" priority="6" stopIfTrue="1">
      <formula>AND(#REF!&lt;&gt;"",D22="")</formula>
    </cfRule>
  </conditionalFormatting>
  <conditionalFormatting sqref="D24">
    <cfRule type="expression" dxfId="3" priority="4" stopIfTrue="1">
      <formula>AND(#REF!&lt;&gt;"",D24="")</formula>
    </cfRule>
  </conditionalFormatting>
  <conditionalFormatting sqref="D26">
    <cfRule type="expression" dxfId="2" priority="416" stopIfTrue="1">
      <formula>AND(E31&lt;&gt;"",D26="")</formula>
    </cfRule>
  </conditionalFormatting>
  <conditionalFormatting sqref="D34">
    <cfRule type="expression" dxfId="1" priority="415" stopIfTrue="1">
      <formula>AND(E30&lt;&gt;"",D34="")</formula>
    </cfRule>
  </conditionalFormatting>
  <conditionalFormatting sqref="D36">
    <cfRule type="expression" dxfId="0" priority="413" stopIfTrue="1">
      <formula>AND(E30&lt;&gt;"",D36="")</formula>
    </cfRule>
  </conditionalFormatting>
  <dataValidations count="1">
    <dataValidation imeMode="disabled" allowBlank="1" showInputMessage="1" showErrorMessage="1" error="数値のみ入力可能です。" sqref="E5 E24 E22 E16:E18 E7:E10 E14 E12 E20 E26:E30 E34:E36" xr:uid="{00000000-0002-0000-0E00-000000000000}"/>
  </dataValidations>
  <pageMargins left="0.74803149606299213" right="0.27559055118110237" top="0.74803149606299213" bottom="0.55118110236220474" header="0.47244094488188981" footer="0.31496062992125984"/>
  <pageSetup paperSize="9" scale="71" orientation="portrait" r:id="rId1"/>
  <headerFooter alignWithMargins="0">
    <oddFooter>&amp;C&amp;14 9</oddFooter>
  </headerFooter>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47"/>
  <sheetViews>
    <sheetView showGridLines="0" view="pageBreakPreview" zoomScale="75" zoomScaleNormal="70" zoomScaleSheetLayoutView="75" workbookViewId="0">
      <selection activeCell="N6" sqref="N6"/>
    </sheetView>
  </sheetViews>
  <sheetFormatPr defaultColWidth="9" defaultRowHeight="20.25" customHeight="1"/>
  <cols>
    <col min="1" max="1" width="3.90625" style="14" customWidth="1"/>
    <col min="2" max="2" width="14.36328125" style="14" customWidth="1"/>
    <col min="3" max="3" width="7.90625" style="14" customWidth="1"/>
    <col min="4" max="4" width="14.36328125" style="14" customWidth="1"/>
    <col min="5" max="5" width="7.7265625" style="14" customWidth="1"/>
    <col min="6" max="6" width="14.26953125" style="14" customWidth="1"/>
    <col min="7" max="7" width="7.7265625" style="14" customWidth="1"/>
    <col min="8" max="8" width="14.26953125" style="14" customWidth="1"/>
    <col min="9" max="9" width="7.90625" style="14" customWidth="1"/>
    <col min="10" max="16384" width="9" style="14"/>
  </cols>
  <sheetData>
    <row r="1" spans="1:11" ht="19.5" customHeight="1">
      <c r="A1" s="26" t="s">
        <v>556</v>
      </c>
      <c r="B1" s="28"/>
      <c r="K1" s="19" t="str">
        <f>IF('実績報告書１ページ '!V2="","",'実績報告書１ページ '!V2&amp;"_"&amp;'実績報告書１ページ '!O2)</f>
        <v/>
      </c>
    </row>
    <row r="2" spans="1:11" ht="20.25" customHeight="1" thickBot="1">
      <c r="B2" s="14" t="s">
        <v>440</v>
      </c>
      <c r="C2" s="276"/>
      <c r="D2" s="276"/>
      <c r="E2" s="276"/>
      <c r="F2" s="276"/>
      <c r="G2" s="276"/>
      <c r="H2" s="276"/>
      <c r="I2" s="276"/>
      <c r="J2" s="276"/>
      <c r="K2" s="276"/>
    </row>
    <row r="3" spans="1:11" ht="15" customHeight="1">
      <c r="B3" s="1247"/>
      <c r="C3" s="1223"/>
      <c r="D3" s="1222" t="s">
        <v>407</v>
      </c>
      <c r="E3" s="1223"/>
      <c r="F3" s="1222" t="s">
        <v>408</v>
      </c>
      <c r="G3" s="1223"/>
      <c r="H3" s="1222" t="s">
        <v>409</v>
      </c>
      <c r="I3" s="1224"/>
      <c r="J3" s="276"/>
      <c r="K3" s="276"/>
    </row>
    <row r="4" spans="1:11" ht="15" customHeight="1">
      <c r="B4" s="1250"/>
      <c r="C4" s="1251"/>
      <c r="D4" s="1225" t="s">
        <v>441</v>
      </c>
      <c r="E4" s="1226"/>
      <c r="F4" s="1225" t="s">
        <v>442</v>
      </c>
      <c r="G4" s="1226"/>
      <c r="H4" s="1225" t="s">
        <v>443</v>
      </c>
      <c r="I4" s="1229"/>
      <c r="J4" s="276"/>
      <c r="K4" s="276"/>
    </row>
    <row r="5" spans="1:11" ht="36" customHeight="1" thickBot="1">
      <c r="B5" s="1248" t="s">
        <v>410</v>
      </c>
      <c r="C5" s="1249"/>
      <c r="D5" s="298" t="str">
        <f>IF('実績報告書１ページ '!AE60=0,"",ROUND('実績報告書１ページ '!AE60,2))</f>
        <v/>
      </c>
      <c r="E5" s="299" t="s">
        <v>406</v>
      </c>
      <c r="F5" s="300">
        <f>'実績報告書１ページ '!I59</f>
        <v>0</v>
      </c>
      <c r="G5" s="299" t="s">
        <v>50</v>
      </c>
      <c r="H5" s="301" t="str">
        <f>IF(D5="","",ROUND(D5*F5,2))</f>
        <v/>
      </c>
      <c r="I5" s="302" t="s">
        <v>417</v>
      </c>
      <c r="J5" s="276"/>
      <c r="K5" s="276"/>
    </row>
    <row r="6" spans="1:11" ht="11.25" customHeight="1">
      <c r="B6" s="277"/>
      <c r="C6" s="277"/>
      <c r="D6" s="276"/>
      <c r="E6" s="276"/>
      <c r="F6" s="276"/>
      <c r="G6" s="276"/>
      <c r="H6" s="276"/>
      <c r="I6" s="276"/>
      <c r="J6" s="276"/>
      <c r="K6" s="276"/>
    </row>
    <row r="7" spans="1:11" ht="20.25" customHeight="1">
      <c r="B7" s="715" t="s">
        <v>397</v>
      </c>
      <c r="C7" s="715" t="s">
        <v>399</v>
      </c>
      <c r="D7" s="1239" t="s">
        <v>419</v>
      </c>
      <c r="E7" s="1239"/>
      <c r="F7" s="1239"/>
      <c r="G7" s="1239"/>
      <c r="H7" s="1239"/>
      <c r="I7" s="1239"/>
      <c r="J7" s="1239"/>
    </row>
    <row r="8" spans="1:11" ht="20.25" customHeight="1">
      <c r="B8" s="715"/>
      <c r="C8" s="715"/>
      <c r="D8" s="1235" t="s">
        <v>418</v>
      </c>
      <c r="E8" s="1235"/>
      <c r="F8" s="1235"/>
      <c r="G8" s="1235"/>
      <c r="H8" s="1235"/>
      <c r="I8" s="1235"/>
      <c r="J8" s="1235"/>
    </row>
    <row r="9" spans="1:11" ht="11.25" customHeight="1" thickBot="1">
      <c r="B9" s="81"/>
      <c r="C9" s="81"/>
      <c r="D9" s="81"/>
      <c r="E9" s="81"/>
      <c r="F9" s="81"/>
      <c r="G9" s="81"/>
      <c r="H9" s="81"/>
    </row>
    <row r="10" spans="1:11" ht="20.25" customHeight="1">
      <c r="B10" s="81"/>
      <c r="C10" s="715" t="s">
        <v>398</v>
      </c>
      <c r="D10" s="1237" t="str">
        <f>F24&amp;"時間（ｉ）＋"&amp;H19&amp;"時間（ｆ）"</f>
        <v>時間（ｉ）＋時間（ｆ）</v>
      </c>
      <c r="E10" s="1237"/>
      <c r="F10" s="1237"/>
      <c r="G10" s="1245" t="s">
        <v>399</v>
      </c>
      <c r="H10" s="303" t="str">
        <f>SUM(F24,H19)&amp;"時間"</f>
        <v>0時間</v>
      </c>
      <c r="I10" s="1240" t="s">
        <v>400</v>
      </c>
      <c r="J10" s="1241" t="str">
        <f>IF(D5="","",ROUNDUP(SUM(F24,H19)/SUM(H5,F24,H19),3))</f>
        <v/>
      </c>
      <c r="K10" s="1242"/>
    </row>
    <row r="11" spans="1:11" ht="20.25" customHeight="1" thickBot="1">
      <c r="B11" s="81"/>
      <c r="C11" s="715"/>
      <c r="D11" s="1238" t="str">
        <f>H5&amp;"時間（c）+ "&amp;F24&amp;"時間（i）+ "&amp;H19&amp;"時間（f)"</f>
        <v>時間（c）+ 時間（i）+ 時間（f)</v>
      </c>
      <c r="E11" s="1238"/>
      <c r="F11" s="1238"/>
      <c r="G11" s="1236"/>
      <c r="H11" s="290" t="str">
        <f>SUM(H5,F24,H19)&amp;"時間"</f>
        <v>0時間</v>
      </c>
      <c r="I11" s="1240"/>
      <c r="J11" s="1243" t="s">
        <v>136</v>
      </c>
      <c r="K11" s="1244"/>
    </row>
    <row r="12" spans="1:11" ht="20.25" customHeight="1">
      <c r="B12" s="81"/>
      <c r="C12" s="81"/>
    </row>
    <row r="13" spans="1:11" ht="20.25" customHeight="1" thickBot="1">
      <c r="B13" s="14" t="s">
        <v>444</v>
      </c>
    </row>
    <row r="14" spans="1:11" ht="21" customHeight="1">
      <c r="B14" s="1247"/>
      <c r="C14" s="1223"/>
      <c r="D14" s="1222" t="s">
        <v>36</v>
      </c>
      <c r="E14" s="1223"/>
      <c r="F14" s="1222" t="s">
        <v>37</v>
      </c>
      <c r="G14" s="1223"/>
      <c r="H14" s="1222" t="s">
        <v>38</v>
      </c>
      <c r="I14" s="1224"/>
    </row>
    <row r="15" spans="1:11" ht="20.25" customHeight="1">
      <c r="B15" s="1246"/>
      <c r="C15" s="1226"/>
      <c r="D15" s="1225" t="s">
        <v>445</v>
      </c>
      <c r="E15" s="1226"/>
      <c r="F15" s="1227" t="s">
        <v>415</v>
      </c>
      <c r="G15" s="1228"/>
      <c r="H15" s="1225" t="s">
        <v>416</v>
      </c>
      <c r="I15" s="1229"/>
    </row>
    <row r="16" spans="1:11" ht="41.25" customHeight="1">
      <c r="B16" s="1215" t="s">
        <v>39</v>
      </c>
      <c r="C16" s="835"/>
      <c r="D16" s="35" t="str">
        <f>IF('実績報告書１ページ '!AE24=0,"",ROUND('実績報告書１ページ '!AE24,2))</f>
        <v/>
      </c>
      <c r="E16" s="36" t="s">
        <v>184</v>
      </c>
      <c r="F16" s="35" t="str">
        <f>'４ページ'!U8</f>
        <v/>
      </c>
      <c r="G16" s="36" t="s">
        <v>14</v>
      </c>
      <c r="H16" s="35" t="str">
        <f>IF(D16="","",ROUND(D16*F16,2))</f>
        <v/>
      </c>
      <c r="I16" s="37" t="s">
        <v>40</v>
      </c>
    </row>
    <row r="17" spans="2:12" ht="41.25" customHeight="1">
      <c r="B17" s="1215" t="s">
        <v>41</v>
      </c>
      <c r="C17" s="835"/>
      <c r="D17" s="35" t="str">
        <f>IF(D16="","",ROUND('実績報告書１ページ '!AE29,2))</f>
        <v/>
      </c>
      <c r="E17" s="36" t="s">
        <v>40</v>
      </c>
      <c r="F17" s="35" t="str">
        <f>'４ページ'!U11</f>
        <v/>
      </c>
      <c r="G17" s="36" t="s">
        <v>14</v>
      </c>
      <c r="H17" s="35" t="str">
        <f>IF(D17="","",ROUND(D17*F17,2))</f>
        <v/>
      </c>
      <c r="I17" s="37" t="s">
        <v>40</v>
      </c>
    </row>
    <row r="18" spans="2:12" ht="41.25" customHeight="1" thickBot="1">
      <c r="B18" s="1216" t="s">
        <v>299</v>
      </c>
      <c r="C18" s="1217"/>
      <c r="D18" s="59" t="str">
        <f>IF(D16="","",ROUND('実績報告書１ページ '!AG34,2))</f>
        <v/>
      </c>
      <c r="E18" s="39" t="s">
        <v>40</v>
      </c>
      <c r="F18" s="152" t="str">
        <f>IF('４ページ'!U13="","",'４ページ'!U13+'４ページ'!U15)</f>
        <v/>
      </c>
      <c r="G18" s="39" t="s">
        <v>14</v>
      </c>
      <c r="H18" s="38" t="str">
        <f>IF(D18="","",ROUND(D18*F18,2))</f>
        <v/>
      </c>
      <c r="I18" s="40" t="s">
        <v>40</v>
      </c>
    </row>
    <row r="19" spans="2:12" ht="41.25" customHeight="1" thickTop="1" thickBot="1">
      <c r="B19" s="1218" t="s">
        <v>10</v>
      </c>
      <c r="C19" s="1219"/>
      <c r="D19" s="1220"/>
      <c r="E19" s="1221"/>
      <c r="F19" s="1220"/>
      <c r="G19" s="1221"/>
      <c r="H19" s="41" t="str">
        <f>IF(H16="","",ROUND(SUM(H16:H18),2))</f>
        <v/>
      </c>
      <c r="I19" s="42" t="s">
        <v>446</v>
      </c>
    </row>
    <row r="21" spans="2:12" ht="20.25" customHeight="1" thickBot="1">
      <c r="B21" s="14" t="s">
        <v>447</v>
      </c>
    </row>
    <row r="22" spans="2:12" ht="21" customHeight="1">
      <c r="B22" s="1256" t="s">
        <v>185</v>
      </c>
      <c r="C22" s="1257"/>
      <c r="D22" s="1258" t="s">
        <v>174</v>
      </c>
      <c r="E22" s="1257"/>
      <c r="F22" s="1222" t="s">
        <v>175</v>
      </c>
      <c r="G22" s="1224"/>
    </row>
    <row r="23" spans="2:12" ht="20.25" customHeight="1">
      <c r="B23" s="1246" t="s">
        <v>448</v>
      </c>
      <c r="C23" s="1226"/>
      <c r="D23" s="1225" t="s">
        <v>449</v>
      </c>
      <c r="E23" s="1226"/>
      <c r="F23" s="1225" t="s">
        <v>450</v>
      </c>
      <c r="G23" s="1229"/>
    </row>
    <row r="24" spans="2:12" ht="41.25" customHeight="1" thickBot="1">
      <c r="B24" s="43" t="str">
        <f>IF('実績報告書１ページ '!AE19=0,"",ROUND('実績報告書１ページ '!AE19,2))</f>
        <v/>
      </c>
      <c r="C24" s="44" t="s">
        <v>40</v>
      </c>
      <c r="D24" s="284" t="str">
        <f>'４ページ'!U31</f>
        <v/>
      </c>
      <c r="E24" s="44" t="s">
        <v>14</v>
      </c>
      <c r="F24" s="45" t="str">
        <f>IF(B24="","",ROUND(B24*D24,2))</f>
        <v/>
      </c>
      <c r="G24" s="46" t="s">
        <v>451</v>
      </c>
    </row>
    <row r="26" spans="2:12" ht="20.25" customHeight="1" thickBot="1">
      <c r="B26" s="14" t="s">
        <v>452</v>
      </c>
    </row>
    <row r="27" spans="2:12" ht="21" customHeight="1">
      <c r="B27" s="1266" t="s">
        <v>42</v>
      </c>
      <c r="C27" s="1267"/>
      <c r="D27" s="1223"/>
      <c r="E27" s="1222" t="s">
        <v>179</v>
      </c>
      <c r="F27" s="1230"/>
      <c r="G27" s="1231"/>
    </row>
    <row r="28" spans="2:12" ht="20.25" customHeight="1">
      <c r="B28" s="1246"/>
      <c r="C28" s="1268"/>
      <c r="D28" s="1226"/>
      <c r="E28" s="1232" t="s">
        <v>186</v>
      </c>
      <c r="F28" s="1233"/>
      <c r="G28" s="1234"/>
    </row>
    <row r="29" spans="2:12" ht="41.25" customHeight="1" thickBot="1">
      <c r="B29" s="47" t="s">
        <v>187</v>
      </c>
      <c r="C29" s="48" t="str">
        <f>IF('２ページ'!G2="","",'２ページ'!G2)</f>
        <v/>
      </c>
      <c r="D29" s="49" t="s">
        <v>453</v>
      </c>
      <c r="E29" s="50" t="s">
        <v>188</v>
      </c>
      <c r="F29" s="48" t="str">
        <f>IF(C29="","",COUNTIF('２ページ'!E7:F14,"兼任")+COUNTIF('２-２ページ'!E4:F23,"兼任"))</f>
        <v/>
      </c>
      <c r="G29" s="51" t="s">
        <v>454</v>
      </c>
    </row>
    <row r="31" spans="2:12" ht="20.25" customHeight="1">
      <c r="B31" s="14" t="s">
        <v>455</v>
      </c>
    </row>
    <row r="32" spans="2:12" ht="20.25" customHeight="1">
      <c r="B32" s="1235" t="s">
        <v>189</v>
      </c>
      <c r="D32" s="1252" t="s">
        <v>402</v>
      </c>
      <c r="E32" s="27"/>
      <c r="F32" s="1259" t="s">
        <v>456</v>
      </c>
      <c r="G32" s="1259"/>
      <c r="H32" s="1259"/>
      <c r="I32" s="1259"/>
      <c r="J32" s="1259"/>
      <c r="L32" s="25"/>
    </row>
    <row r="33" spans="2:12" ht="12" customHeight="1">
      <c r="B33" s="1236"/>
      <c r="C33" s="81" t="s">
        <v>190</v>
      </c>
      <c r="D33" s="1252"/>
      <c r="E33" s="157" t="s">
        <v>401</v>
      </c>
      <c r="L33" s="25"/>
    </row>
    <row r="34" spans="2:12" ht="20.25" customHeight="1">
      <c r="B34" s="1236"/>
      <c r="D34" s="1252"/>
      <c r="E34" s="27"/>
      <c r="F34" s="715" t="s">
        <v>457</v>
      </c>
      <c r="G34" s="715"/>
      <c r="H34" s="715"/>
      <c r="I34" s="715"/>
      <c r="J34" s="715"/>
    </row>
    <row r="35" spans="2:12" ht="20.25" customHeight="1" thickBot="1"/>
    <row r="36" spans="2:12" ht="20.25" customHeight="1">
      <c r="C36" s="52"/>
      <c r="D36" s="1240">
        <f>IF(一番最初に入力!C7&gt;=71000,'10ページ'!J10,1)</f>
        <v>1</v>
      </c>
      <c r="E36" s="715" t="str">
        <f>IF(H19="","　　　 時間(f)",H19&amp;"時間(f)")</f>
        <v>　　　 時間(f)</v>
      </c>
      <c r="F36" s="715"/>
      <c r="G36" s="715"/>
      <c r="H36" s="715"/>
      <c r="J36" s="1260" t="str">
        <f>IF(H19="","",IF(H19+F24=0,0,ROUNDUP(D36*H19/(H19+F24),3)))</f>
        <v/>
      </c>
      <c r="K36" s="1261"/>
    </row>
    <row r="37" spans="2:12" ht="12" customHeight="1">
      <c r="C37" s="81" t="s">
        <v>190</v>
      </c>
      <c r="D37" s="1240"/>
      <c r="E37" s="1" t="s">
        <v>401</v>
      </c>
      <c r="F37" s="1"/>
      <c r="G37" s="81"/>
      <c r="I37" s="81" t="s">
        <v>190</v>
      </c>
      <c r="J37" s="1262"/>
      <c r="K37" s="1263"/>
    </row>
    <row r="38" spans="2:12" ht="20.25" customHeight="1" thickBot="1">
      <c r="C38" s="52"/>
      <c r="D38" s="1240"/>
      <c r="E38" s="1235" t="str">
        <f>IF(H19="","　　　 時間(f)＋　　　 時間(i)",H19&amp;"時間(f)＋"&amp;F24&amp;"時間(i)")</f>
        <v>　　　 時間(f)＋　　　 時間(i)</v>
      </c>
      <c r="F38" s="1235"/>
      <c r="G38" s="1235"/>
      <c r="H38" s="1235"/>
      <c r="J38" s="1243" t="s">
        <v>136</v>
      </c>
      <c r="K38" s="1244"/>
    </row>
    <row r="40" spans="2:12" ht="20.25" customHeight="1">
      <c r="B40" s="14" t="s">
        <v>460</v>
      </c>
    </row>
    <row r="41" spans="2:12" ht="20.25" customHeight="1">
      <c r="B41" s="1264" t="s">
        <v>191</v>
      </c>
      <c r="D41" s="1235" t="s">
        <v>189</v>
      </c>
      <c r="F41" s="715" t="s">
        <v>458</v>
      </c>
      <c r="G41" s="1240"/>
      <c r="H41" s="1240"/>
    </row>
    <row r="42" spans="2:12" ht="12" customHeight="1">
      <c r="B42" s="1265"/>
      <c r="C42" s="81" t="s">
        <v>190</v>
      </c>
      <c r="D42" s="1236"/>
      <c r="E42" s="85" t="s">
        <v>192</v>
      </c>
    </row>
    <row r="43" spans="2:12" ht="20.25" customHeight="1">
      <c r="B43" s="1265"/>
      <c r="D43" s="1236"/>
      <c r="F43" s="715" t="s">
        <v>459</v>
      </c>
      <c r="G43" s="1240"/>
      <c r="H43" s="1240"/>
    </row>
    <row r="44" spans="2:12" ht="15.5" thickBot="1"/>
    <row r="45" spans="2:12" ht="15">
      <c r="D45" s="1269" t="str">
        <f>J36</f>
        <v/>
      </c>
      <c r="F45" s="85" t="str">
        <f>IF(C29="","　　　名",C29&amp;"名")</f>
        <v>　　　名</v>
      </c>
      <c r="H45" s="1253" t="str">
        <f>IF(C29="","",IF(F29=0,0,IF(C29&lt;=F29,ROUNDUP(J36*C29/F29,3),J36)))</f>
        <v/>
      </c>
    </row>
    <row r="46" spans="2:12" ht="15">
      <c r="C46" s="81" t="s">
        <v>133</v>
      </c>
      <c r="D46" s="1270"/>
      <c r="E46" s="85" t="s">
        <v>137</v>
      </c>
      <c r="G46" s="81" t="s">
        <v>133</v>
      </c>
      <c r="H46" s="1254"/>
    </row>
    <row r="47" spans="2:12" ht="15.5" thickBot="1">
      <c r="D47" s="1271"/>
      <c r="F47" s="85" t="str">
        <f>IF(F29="","　　　名",F29&amp;"名")</f>
        <v>　　　名</v>
      </c>
      <c r="H47" s="1255"/>
      <c r="I47" s="14" t="s">
        <v>138</v>
      </c>
    </row>
  </sheetData>
  <sheetProtection algorithmName="SHA-512" hashValue="Zi8j52oBY1V7IPjG66XLVR3jd+spk9V9fglouPG8plGWwyeqMlgEE1OGYTMur4rlHTPNvLuQ2lKf5V6XtFiu+w==" saltValue="E3Q0nfNGgG52//N7Jl6Eiw==" spinCount="100000" sheet="1" objects="1" scenarios="1"/>
  <mergeCells count="58">
    <mergeCell ref="F43:H43"/>
    <mergeCell ref="D36:D38"/>
    <mergeCell ref="E36:H36"/>
    <mergeCell ref="E38:H38"/>
    <mergeCell ref="D45:D47"/>
    <mergeCell ref="D32:D34"/>
    <mergeCell ref="H45:H47"/>
    <mergeCell ref="B22:C22"/>
    <mergeCell ref="D22:E22"/>
    <mergeCell ref="F22:G22"/>
    <mergeCell ref="B23:C23"/>
    <mergeCell ref="D23:E23"/>
    <mergeCell ref="F23:G23"/>
    <mergeCell ref="F32:J32"/>
    <mergeCell ref="F34:J34"/>
    <mergeCell ref="J36:K37"/>
    <mergeCell ref="J38:K38"/>
    <mergeCell ref="B41:B43"/>
    <mergeCell ref="D41:D43"/>
    <mergeCell ref="F41:H41"/>
    <mergeCell ref="B27:D28"/>
    <mergeCell ref="B3:C3"/>
    <mergeCell ref="D3:E3"/>
    <mergeCell ref="F3:G3"/>
    <mergeCell ref="H3:I3"/>
    <mergeCell ref="B5:C5"/>
    <mergeCell ref="D4:E4"/>
    <mergeCell ref="F4:G4"/>
    <mergeCell ref="H4:I4"/>
    <mergeCell ref="B4:C4"/>
    <mergeCell ref="E27:G27"/>
    <mergeCell ref="E28:G28"/>
    <mergeCell ref="B32:B34"/>
    <mergeCell ref="B7:B8"/>
    <mergeCell ref="C7:C8"/>
    <mergeCell ref="C10:C11"/>
    <mergeCell ref="D10:F10"/>
    <mergeCell ref="D11:F11"/>
    <mergeCell ref="D8:J8"/>
    <mergeCell ref="D7:J7"/>
    <mergeCell ref="I10:I11"/>
    <mergeCell ref="J10:K10"/>
    <mergeCell ref="J11:K11"/>
    <mergeCell ref="G10:G11"/>
    <mergeCell ref="B15:C15"/>
    <mergeCell ref="B14:C14"/>
    <mergeCell ref="D14:E14"/>
    <mergeCell ref="F14:G14"/>
    <mergeCell ref="H14:I14"/>
    <mergeCell ref="F19:G19"/>
    <mergeCell ref="D15:E15"/>
    <mergeCell ref="F15:G15"/>
    <mergeCell ref="H15:I15"/>
    <mergeCell ref="B16:C16"/>
    <mergeCell ref="B17:C17"/>
    <mergeCell ref="B18:C18"/>
    <mergeCell ref="B19:C19"/>
    <mergeCell ref="D19:E19"/>
  </mergeCells>
  <phoneticPr fontId="5"/>
  <printOptions horizontalCentered="1"/>
  <pageMargins left="0.51181102362204722" right="0.31496062992125984" top="0.74803149606299213" bottom="0.74803149606299213" header="0.31496062992125984" footer="0.31496062992125984"/>
  <pageSetup paperSize="9" scale="74" orientation="portrait" r:id="rId1"/>
  <headerFooter>
    <oddFooter>&amp;C10</oddFooter>
  </headerFooter>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185"/>
  <sheetViews>
    <sheetView view="pageBreakPreview" topLeftCell="A140" zoomScale="80" zoomScaleNormal="110" zoomScaleSheetLayoutView="80" workbookViewId="0">
      <selection activeCell="H158" sqref="H158"/>
    </sheetView>
  </sheetViews>
  <sheetFormatPr defaultColWidth="9" defaultRowHeight="13"/>
  <cols>
    <col min="1" max="1" width="8.08984375" style="490" customWidth="1"/>
    <col min="2" max="2" width="18.7265625" style="387" customWidth="1"/>
    <col min="3" max="3" width="41.08984375" style="387" customWidth="1"/>
    <col min="4" max="4" width="26" style="387" customWidth="1"/>
    <col min="5" max="5" width="21" style="486" customWidth="1"/>
    <col min="6" max="6" width="5" style="387" customWidth="1"/>
    <col min="7" max="16384" width="9" style="387"/>
  </cols>
  <sheetData>
    <row r="1" spans="1:7" ht="18">
      <c r="A1" s="488" t="s">
        <v>622</v>
      </c>
      <c r="B1" s="384" t="s">
        <v>403</v>
      </c>
      <c r="C1" s="385" t="s">
        <v>623</v>
      </c>
      <c r="D1" s="384" t="s">
        <v>624</v>
      </c>
      <c r="E1" s="385" t="s">
        <v>625</v>
      </c>
      <c r="F1" s="386" t="s">
        <v>626</v>
      </c>
    </row>
    <row r="2" spans="1:7" s="437" customFormat="1" ht="18">
      <c r="A2" s="388">
        <v>11117</v>
      </c>
      <c r="B2" s="389" t="s">
        <v>627</v>
      </c>
      <c r="C2" s="390" t="s">
        <v>628</v>
      </c>
      <c r="D2" s="391" t="s">
        <v>629</v>
      </c>
      <c r="E2" s="392" t="s">
        <v>630</v>
      </c>
      <c r="F2" s="393">
        <v>45</v>
      </c>
    </row>
    <row r="3" spans="1:7" s="437" customFormat="1" ht="18">
      <c r="A3" s="394">
        <v>11122</v>
      </c>
      <c r="B3" s="399" t="s">
        <v>627</v>
      </c>
      <c r="C3" s="395" t="s">
        <v>631</v>
      </c>
      <c r="D3" s="396" t="s">
        <v>632</v>
      </c>
      <c r="E3" s="397" t="s">
        <v>633</v>
      </c>
      <c r="F3" s="398">
        <v>35</v>
      </c>
    </row>
    <row r="4" spans="1:7" s="437" customFormat="1" ht="18">
      <c r="A4" s="394">
        <v>11135</v>
      </c>
      <c r="B4" s="399" t="s">
        <v>627</v>
      </c>
      <c r="C4" s="395" t="s">
        <v>574</v>
      </c>
      <c r="D4" s="396" t="s">
        <v>672</v>
      </c>
      <c r="E4" s="397" t="s">
        <v>673</v>
      </c>
      <c r="F4" s="398">
        <v>135</v>
      </c>
    </row>
    <row r="5" spans="1:7" s="437" customFormat="1" ht="18">
      <c r="A5" s="394">
        <v>11136</v>
      </c>
      <c r="B5" s="399" t="s">
        <v>627</v>
      </c>
      <c r="C5" s="395" t="s">
        <v>576</v>
      </c>
      <c r="D5" s="396" t="s">
        <v>675</v>
      </c>
      <c r="E5" s="397" t="s">
        <v>673</v>
      </c>
      <c r="F5" s="398">
        <v>75</v>
      </c>
    </row>
    <row r="6" spans="1:7" s="437" customFormat="1" ht="18">
      <c r="A6" s="394">
        <v>11137</v>
      </c>
      <c r="B6" s="399" t="s">
        <v>627</v>
      </c>
      <c r="C6" s="395" t="s">
        <v>1060</v>
      </c>
      <c r="D6" s="396" t="s">
        <v>676</v>
      </c>
      <c r="E6" s="397" t="s">
        <v>1061</v>
      </c>
      <c r="F6" s="398">
        <v>270</v>
      </c>
    </row>
    <row r="7" spans="1:7" s="437" customFormat="1" ht="18">
      <c r="A7" s="394">
        <v>11138</v>
      </c>
      <c r="B7" s="399" t="s">
        <v>627</v>
      </c>
      <c r="C7" s="395" t="s">
        <v>1062</v>
      </c>
      <c r="D7" s="396" t="s">
        <v>1063</v>
      </c>
      <c r="E7" s="397" t="s">
        <v>1064</v>
      </c>
      <c r="F7" s="398">
        <v>105</v>
      </c>
    </row>
    <row r="8" spans="1:7" s="437" customFormat="1" ht="18">
      <c r="A8" s="394">
        <v>11139</v>
      </c>
      <c r="B8" s="399" t="s">
        <v>627</v>
      </c>
      <c r="C8" s="395" t="s">
        <v>1065</v>
      </c>
      <c r="D8" s="396" t="s">
        <v>671</v>
      </c>
      <c r="E8" s="397" t="s">
        <v>1064</v>
      </c>
      <c r="F8" s="398">
        <v>105</v>
      </c>
    </row>
    <row r="9" spans="1:7" s="437" customFormat="1" ht="18">
      <c r="A9" s="394">
        <v>11140</v>
      </c>
      <c r="B9" s="399" t="s">
        <v>627</v>
      </c>
      <c r="C9" s="395" t="s">
        <v>1066</v>
      </c>
      <c r="D9" s="396" t="s">
        <v>668</v>
      </c>
      <c r="E9" s="397" t="s">
        <v>1067</v>
      </c>
      <c r="F9" s="398">
        <v>30</v>
      </c>
    </row>
    <row r="10" spans="1:7" s="437" customFormat="1" ht="18">
      <c r="A10" s="463">
        <v>11141</v>
      </c>
      <c r="B10" s="399" t="s">
        <v>1135</v>
      </c>
      <c r="C10" s="464" t="s">
        <v>1136</v>
      </c>
      <c r="D10" s="465" t="s">
        <v>1137</v>
      </c>
      <c r="E10" s="465" t="s">
        <v>669</v>
      </c>
      <c r="F10" s="397">
        <v>105</v>
      </c>
      <c r="G10" s="466"/>
    </row>
    <row r="11" spans="1:7" s="437" customFormat="1" ht="18">
      <c r="A11" s="463">
        <v>11142</v>
      </c>
      <c r="B11" s="399" t="s">
        <v>1135</v>
      </c>
      <c r="C11" s="464" t="s">
        <v>1138</v>
      </c>
      <c r="D11" s="465" t="s">
        <v>1139</v>
      </c>
      <c r="E11" s="465" t="s">
        <v>670</v>
      </c>
      <c r="F11" s="397">
        <v>150</v>
      </c>
      <c r="G11" s="466"/>
    </row>
    <row r="12" spans="1:7" s="437" customFormat="1" ht="18">
      <c r="A12" s="394">
        <v>11209</v>
      </c>
      <c r="B12" s="399" t="s">
        <v>627</v>
      </c>
      <c r="C12" s="395" t="s">
        <v>634</v>
      </c>
      <c r="D12" s="396" t="s">
        <v>635</v>
      </c>
      <c r="E12" s="397" t="s">
        <v>636</v>
      </c>
      <c r="F12" s="397">
        <v>45</v>
      </c>
    </row>
    <row r="13" spans="1:7" s="437" customFormat="1" ht="18">
      <c r="A13" s="394">
        <v>11222</v>
      </c>
      <c r="B13" s="399" t="s">
        <v>627</v>
      </c>
      <c r="C13" s="395" t="s">
        <v>637</v>
      </c>
      <c r="D13" s="396" t="s">
        <v>638</v>
      </c>
      <c r="E13" s="397" t="s">
        <v>639</v>
      </c>
      <c r="F13" s="397">
        <v>25</v>
      </c>
    </row>
    <row r="14" spans="1:7" s="437" customFormat="1" ht="18">
      <c r="A14" s="394">
        <v>11225</v>
      </c>
      <c r="B14" s="399" t="s">
        <v>627</v>
      </c>
      <c r="C14" s="395" t="s">
        <v>641</v>
      </c>
      <c r="D14" s="396" t="s">
        <v>908</v>
      </c>
      <c r="E14" s="397" t="s">
        <v>642</v>
      </c>
      <c r="F14" s="397">
        <v>25</v>
      </c>
    </row>
    <row r="15" spans="1:7" s="437" customFormat="1" ht="18">
      <c r="A15" s="394">
        <v>11226</v>
      </c>
      <c r="B15" s="399" t="s">
        <v>627</v>
      </c>
      <c r="C15" s="395" t="s">
        <v>579</v>
      </c>
      <c r="D15" s="396" t="s">
        <v>679</v>
      </c>
      <c r="E15" s="397" t="s">
        <v>680</v>
      </c>
      <c r="F15" s="397">
        <v>131</v>
      </c>
    </row>
    <row r="16" spans="1:7" s="437" customFormat="1" ht="18">
      <c r="A16" s="394">
        <v>11227</v>
      </c>
      <c r="B16" s="399" t="s">
        <v>627</v>
      </c>
      <c r="C16" s="395" t="s">
        <v>1068</v>
      </c>
      <c r="D16" s="396" t="s">
        <v>681</v>
      </c>
      <c r="E16" s="397" t="s">
        <v>1069</v>
      </c>
      <c r="F16" s="397">
        <v>35</v>
      </c>
    </row>
    <row r="17" spans="1:7" s="437" customFormat="1" ht="18">
      <c r="A17" s="394">
        <v>11228</v>
      </c>
      <c r="B17" s="399" t="s">
        <v>627</v>
      </c>
      <c r="C17" s="395" t="s">
        <v>1070</v>
      </c>
      <c r="D17" s="396" t="s">
        <v>1071</v>
      </c>
      <c r="E17" s="397" t="s">
        <v>1072</v>
      </c>
      <c r="F17" s="397">
        <v>160</v>
      </c>
    </row>
    <row r="18" spans="1:7" s="437" customFormat="1" ht="18">
      <c r="A18" s="394">
        <v>11229</v>
      </c>
      <c r="B18" s="399" t="s">
        <v>627</v>
      </c>
      <c r="C18" s="395" t="s">
        <v>1073</v>
      </c>
      <c r="D18" s="396" t="s">
        <v>1074</v>
      </c>
      <c r="E18" s="397" t="s">
        <v>1075</v>
      </c>
      <c r="F18" s="397">
        <v>135</v>
      </c>
    </row>
    <row r="19" spans="1:7" s="437" customFormat="1" ht="18">
      <c r="A19" s="463">
        <v>11230</v>
      </c>
      <c r="B19" s="399" t="s">
        <v>1135</v>
      </c>
      <c r="C19" s="467" t="s">
        <v>1140</v>
      </c>
      <c r="D19" s="396" t="s">
        <v>1141</v>
      </c>
      <c r="E19" s="397" t="s">
        <v>1142</v>
      </c>
      <c r="F19" s="397">
        <v>130</v>
      </c>
      <c r="G19" s="466"/>
    </row>
    <row r="20" spans="1:7" s="437" customFormat="1" ht="18">
      <c r="A20" s="463">
        <v>11231</v>
      </c>
      <c r="B20" s="399" t="s">
        <v>1135</v>
      </c>
      <c r="C20" s="467" t="s">
        <v>1143</v>
      </c>
      <c r="D20" s="396" t="s">
        <v>1144</v>
      </c>
      <c r="E20" s="397" t="s">
        <v>678</v>
      </c>
      <c r="F20" s="397">
        <v>180</v>
      </c>
      <c r="G20" s="466"/>
    </row>
    <row r="21" spans="1:7" s="437" customFormat="1" ht="18">
      <c r="A21" s="463">
        <v>11232</v>
      </c>
      <c r="B21" s="399" t="s">
        <v>1135</v>
      </c>
      <c r="C21" s="468" t="s">
        <v>577</v>
      </c>
      <c r="D21" s="469" t="s">
        <v>1145</v>
      </c>
      <c r="E21" s="469" t="s">
        <v>670</v>
      </c>
      <c r="F21" s="397">
        <v>40</v>
      </c>
      <c r="G21" s="466"/>
    </row>
    <row r="22" spans="1:7" s="437" customFormat="1" ht="18">
      <c r="A22" s="394">
        <v>11301</v>
      </c>
      <c r="B22" s="399" t="s">
        <v>627</v>
      </c>
      <c r="C22" s="395" t="s">
        <v>643</v>
      </c>
      <c r="D22" s="396" t="s">
        <v>909</v>
      </c>
      <c r="E22" s="397"/>
      <c r="F22" s="397">
        <v>105</v>
      </c>
    </row>
    <row r="23" spans="1:7" s="437" customFormat="1" ht="18">
      <c r="A23" s="394">
        <v>11311</v>
      </c>
      <c r="B23" s="399" t="s">
        <v>627</v>
      </c>
      <c r="C23" s="395" t="s">
        <v>644</v>
      </c>
      <c r="D23" s="396" t="s">
        <v>645</v>
      </c>
      <c r="E23" s="397"/>
      <c r="F23" s="397">
        <v>180</v>
      </c>
    </row>
    <row r="24" spans="1:7" s="437" customFormat="1" ht="18">
      <c r="A24" s="394">
        <v>11316</v>
      </c>
      <c r="B24" s="399" t="s">
        <v>627</v>
      </c>
      <c r="C24" s="395" t="s">
        <v>646</v>
      </c>
      <c r="D24" s="396" t="s">
        <v>647</v>
      </c>
      <c r="E24" s="397" t="s">
        <v>648</v>
      </c>
      <c r="F24" s="397">
        <v>75</v>
      </c>
    </row>
    <row r="25" spans="1:7" s="437" customFormat="1" ht="18">
      <c r="A25" s="394">
        <v>11318</v>
      </c>
      <c r="B25" s="399" t="s">
        <v>627</v>
      </c>
      <c r="C25" s="395" t="s">
        <v>650</v>
      </c>
      <c r="D25" s="396" t="s">
        <v>910</v>
      </c>
      <c r="E25" s="397" t="s">
        <v>651</v>
      </c>
      <c r="F25" s="397">
        <v>45</v>
      </c>
    </row>
    <row r="26" spans="1:7" s="437" customFormat="1" ht="18">
      <c r="A26" s="394">
        <v>11319</v>
      </c>
      <c r="B26" s="399" t="s">
        <v>627</v>
      </c>
      <c r="C26" s="395" t="s">
        <v>652</v>
      </c>
      <c r="D26" s="396" t="s">
        <v>911</v>
      </c>
      <c r="E26" s="397" t="s">
        <v>651</v>
      </c>
      <c r="F26" s="397">
        <v>70</v>
      </c>
    </row>
    <row r="27" spans="1:7" s="437" customFormat="1" ht="18">
      <c r="A27" s="394">
        <v>11320</v>
      </c>
      <c r="B27" s="399" t="s">
        <v>627</v>
      </c>
      <c r="C27" s="395" t="s">
        <v>1076</v>
      </c>
      <c r="D27" s="396" t="s">
        <v>1077</v>
      </c>
      <c r="E27" s="397" t="s">
        <v>1078</v>
      </c>
      <c r="F27" s="397">
        <v>80</v>
      </c>
    </row>
    <row r="28" spans="1:7" s="437" customFormat="1" ht="18">
      <c r="A28" s="394">
        <v>11406</v>
      </c>
      <c r="B28" s="399" t="s">
        <v>627</v>
      </c>
      <c r="C28" s="395" t="s">
        <v>653</v>
      </c>
      <c r="D28" s="396" t="s">
        <v>912</v>
      </c>
      <c r="E28" s="397" t="s">
        <v>654</v>
      </c>
      <c r="F28" s="397">
        <v>60</v>
      </c>
    </row>
    <row r="29" spans="1:7" s="437" customFormat="1" ht="18">
      <c r="A29" s="404">
        <v>11408</v>
      </c>
      <c r="B29" s="439" t="s">
        <v>627</v>
      </c>
      <c r="C29" s="455" t="s">
        <v>655</v>
      </c>
      <c r="D29" s="406" t="s">
        <v>656</v>
      </c>
      <c r="E29" s="405"/>
      <c r="F29" s="397">
        <v>40</v>
      </c>
    </row>
    <row r="30" spans="1:7" s="437" customFormat="1" ht="18">
      <c r="A30" s="394">
        <v>11412</v>
      </c>
      <c r="B30" s="399" t="s">
        <v>627</v>
      </c>
      <c r="C30" s="395" t="s">
        <v>657</v>
      </c>
      <c r="D30" s="396" t="s">
        <v>658</v>
      </c>
      <c r="E30" s="397" t="s">
        <v>659</v>
      </c>
      <c r="F30" s="397">
        <v>80</v>
      </c>
    </row>
    <row r="31" spans="1:7" s="437" customFormat="1" ht="18">
      <c r="A31" s="394">
        <v>11424</v>
      </c>
      <c r="B31" s="399" t="s">
        <v>627</v>
      </c>
      <c r="C31" s="395" t="s">
        <v>660</v>
      </c>
      <c r="D31" s="396" t="s">
        <v>661</v>
      </c>
      <c r="E31" s="397" t="s">
        <v>648</v>
      </c>
      <c r="F31" s="397">
        <v>120</v>
      </c>
    </row>
    <row r="32" spans="1:7" s="437" customFormat="1" ht="18">
      <c r="A32" s="394">
        <v>11425</v>
      </c>
      <c r="B32" s="399" t="s">
        <v>627</v>
      </c>
      <c r="C32" s="395" t="s">
        <v>590</v>
      </c>
      <c r="D32" s="396" t="s">
        <v>700</v>
      </c>
      <c r="E32" s="397" t="s">
        <v>701</v>
      </c>
      <c r="F32" s="397">
        <v>45</v>
      </c>
    </row>
    <row r="33" spans="1:7" s="437" customFormat="1" ht="18">
      <c r="A33" s="394">
        <v>11426</v>
      </c>
      <c r="B33" s="399" t="s">
        <v>627</v>
      </c>
      <c r="C33" s="395" t="s">
        <v>1079</v>
      </c>
      <c r="D33" s="396" t="s">
        <v>1080</v>
      </c>
      <c r="E33" s="397" t="s">
        <v>1067</v>
      </c>
      <c r="F33" s="397">
        <v>90</v>
      </c>
    </row>
    <row r="34" spans="1:7" s="437" customFormat="1" ht="18">
      <c r="A34" s="394">
        <v>11526</v>
      </c>
      <c r="B34" s="399" t="s">
        <v>627</v>
      </c>
      <c r="C34" s="395" t="s">
        <v>592</v>
      </c>
      <c r="D34" s="396" t="s">
        <v>704</v>
      </c>
      <c r="E34" s="397" t="s">
        <v>673</v>
      </c>
      <c r="F34" s="397">
        <v>50</v>
      </c>
    </row>
    <row r="35" spans="1:7" s="437" customFormat="1" ht="18">
      <c r="A35" s="394">
        <v>11527</v>
      </c>
      <c r="B35" s="399" t="s">
        <v>627</v>
      </c>
      <c r="C35" s="395" t="s">
        <v>595</v>
      </c>
      <c r="D35" s="396" t="s">
        <v>708</v>
      </c>
      <c r="E35" s="397" t="s">
        <v>673</v>
      </c>
      <c r="F35" s="397">
        <v>55</v>
      </c>
    </row>
    <row r="36" spans="1:7" s="437" customFormat="1" ht="18">
      <c r="A36" s="400">
        <v>11662</v>
      </c>
      <c r="B36" s="438" t="s">
        <v>627</v>
      </c>
      <c r="C36" s="401" t="s">
        <v>1081</v>
      </c>
      <c r="D36" s="402" t="s">
        <v>666</v>
      </c>
      <c r="E36" s="403" t="s">
        <v>1082</v>
      </c>
      <c r="F36" s="397">
        <v>60</v>
      </c>
    </row>
    <row r="37" spans="1:7" s="437" customFormat="1" ht="18">
      <c r="A37" s="404">
        <v>71101</v>
      </c>
      <c r="B37" s="439" t="s">
        <v>713</v>
      </c>
      <c r="C37" s="455" t="s">
        <v>829</v>
      </c>
      <c r="D37" s="406" t="s">
        <v>917</v>
      </c>
      <c r="E37" s="405" t="s">
        <v>918</v>
      </c>
      <c r="F37" s="397">
        <v>75</v>
      </c>
    </row>
    <row r="38" spans="1:7" s="437" customFormat="1" ht="18">
      <c r="A38" s="394">
        <v>71102</v>
      </c>
      <c r="B38" s="399" t="s">
        <v>713</v>
      </c>
      <c r="C38" s="395" t="s">
        <v>830</v>
      </c>
      <c r="D38" s="396" t="s">
        <v>919</v>
      </c>
      <c r="E38" s="397" t="s">
        <v>920</v>
      </c>
      <c r="F38" s="397">
        <v>120</v>
      </c>
    </row>
    <row r="39" spans="1:7" s="437" customFormat="1" ht="18">
      <c r="A39" s="394">
        <v>71103</v>
      </c>
      <c r="B39" s="399" t="s">
        <v>713</v>
      </c>
      <c r="C39" s="395" t="s">
        <v>831</v>
      </c>
      <c r="D39" s="396" t="s">
        <v>921</v>
      </c>
      <c r="E39" s="397" t="s">
        <v>922</v>
      </c>
      <c r="F39" s="397">
        <v>45</v>
      </c>
    </row>
    <row r="40" spans="1:7" s="437" customFormat="1" ht="18">
      <c r="A40" s="394">
        <v>71104</v>
      </c>
      <c r="B40" s="399" t="s">
        <v>713</v>
      </c>
      <c r="C40" s="395" t="s">
        <v>832</v>
      </c>
      <c r="D40" s="396" t="s">
        <v>923</v>
      </c>
      <c r="E40" s="397" t="s">
        <v>924</v>
      </c>
      <c r="F40" s="397">
        <v>45</v>
      </c>
    </row>
    <row r="41" spans="1:7" s="437" customFormat="1" ht="18">
      <c r="A41" s="394">
        <v>71105</v>
      </c>
      <c r="B41" s="457" t="s">
        <v>713</v>
      </c>
      <c r="C41" s="395" t="s">
        <v>833</v>
      </c>
      <c r="D41" s="397" t="s">
        <v>925</v>
      </c>
      <c r="E41" s="397" t="s">
        <v>926</v>
      </c>
      <c r="F41" s="397">
        <v>15</v>
      </c>
    </row>
    <row r="42" spans="1:7" s="437" customFormat="1" ht="18">
      <c r="A42" s="404">
        <v>71107</v>
      </c>
      <c r="B42" s="439" t="s">
        <v>713</v>
      </c>
      <c r="C42" s="405" t="s">
        <v>834</v>
      </c>
      <c r="D42" s="406" t="s">
        <v>927</v>
      </c>
      <c r="E42" s="405" t="s">
        <v>928</v>
      </c>
      <c r="F42" s="397">
        <v>12</v>
      </c>
    </row>
    <row r="43" spans="1:7" s="437" customFormat="1" ht="18">
      <c r="A43" s="394">
        <v>71108</v>
      </c>
      <c r="B43" s="399" t="s">
        <v>713</v>
      </c>
      <c r="C43" s="397" t="s">
        <v>835</v>
      </c>
      <c r="D43" s="396" t="s">
        <v>929</v>
      </c>
      <c r="E43" s="397" t="s">
        <v>667</v>
      </c>
      <c r="F43" s="397">
        <v>34</v>
      </c>
    </row>
    <row r="44" spans="1:7" s="437" customFormat="1" ht="18">
      <c r="A44" s="394">
        <v>71109</v>
      </c>
      <c r="B44" s="399" t="s">
        <v>713</v>
      </c>
      <c r="C44" s="397" t="s">
        <v>714</v>
      </c>
      <c r="D44" s="396" t="s">
        <v>930</v>
      </c>
      <c r="E44" s="397" t="s">
        <v>931</v>
      </c>
      <c r="F44" s="397">
        <v>3</v>
      </c>
    </row>
    <row r="45" spans="1:7" s="437" customFormat="1" ht="18">
      <c r="A45" s="394">
        <v>71111</v>
      </c>
      <c r="B45" s="399" t="s">
        <v>713</v>
      </c>
      <c r="C45" s="397" t="s">
        <v>836</v>
      </c>
      <c r="D45" s="396" t="s">
        <v>933</v>
      </c>
      <c r="E45" s="397" t="s">
        <v>934</v>
      </c>
      <c r="F45" s="397">
        <v>3</v>
      </c>
    </row>
    <row r="46" spans="1:7" s="437" customFormat="1" ht="18">
      <c r="A46" s="394">
        <v>71112</v>
      </c>
      <c r="B46" s="399" t="s">
        <v>1146</v>
      </c>
      <c r="C46" s="470" t="s">
        <v>1147</v>
      </c>
      <c r="D46" s="396" t="s">
        <v>1148</v>
      </c>
      <c r="E46" s="397" t="s">
        <v>946</v>
      </c>
      <c r="F46" s="397">
        <v>3</v>
      </c>
      <c r="G46" s="466"/>
    </row>
    <row r="47" spans="1:7" s="437" customFormat="1" ht="18">
      <c r="A47" s="394">
        <v>71201</v>
      </c>
      <c r="B47" s="399" t="s">
        <v>713</v>
      </c>
      <c r="C47" s="397" t="s">
        <v>837</v>
      </c>
      <c r="D47" s="396" t="s">
        <v>935</v>
      </c>
      <c r="E47" s="397" t="s">
        <v>936</v>
      </c>
      <c r="F47" s="397">
        <v>15</v>
      </c>
    </row>
    <row r="48" spans="1:7" s="437" customFormat="1" ht="18">
      <c r="A48" s="394">
        <v>71202</v>
      </c>
      <c r="B48" s="399" t="s">
        <v>713</v>
      </c>
      <c r="C48" s="397" t="s">
        <v>838</v>
      </c>
      <c r="D48" s="396" t="s">
        <v>937</v>
      </c>
      <c r="E48" s="397" t="s">
        <v>938</v>
      </c>
      <c r="F48" s="397">
        <v>13</v>
      </c>
    </row>
    <row r="49" spans="1:7" s="437" customFormat="1" ht="18">
      <c r="A49" s="394">
        <v>71203</v>
      </c>
      <c r="B49" s="399" t="s">
        <v>713</v>
      </c>
      <c r="C49" s="397" t="s">
        <v>839</v>
      </c>
      <c r="D49" s="396" t="s">
        <v>937</v>
      </c>
      <c r="E49" s="397" t="s">
        <v>938</v>
      </c>
      <c r="F49" s="397">
        <v>12</v>
      </c>
    </row>
    <row r="50" spans="1:7" s="437" customFormat="1" ht="18">
      <c r="A50" s="394">
        <v>71204</v>
      </c>
      <c r="B50" s="399" t="s">
        <v>713</v>
      </c>
      <c r="C50" s="397" t="s">
        <v>840</v>
      </c>
      <c r="D50" s="396" t="s">
        <v>937</v>
      </c>
      <c r="E50" s="397" t="s">
        <v>938</v>
      </c>
      <c r="F50" s="397">
        <v>3</v>
      </c>
    </row>
    <row r="51" spans="1:7" s="437" customFormat="1" ht="18">
      <c r="A51" s="394">
        <v>71205</v>
      </c>
      <c r="B51" s="399" t="s">
        <v>713</v>
      </c>
      <c r="C51" s="397" t="s">
        <v>841</v>
      </c>
      <c r="D51" s="396" t="s">
        <v>939</v>
      </c>
      <c r="E51" s="397" t="s">
        <v>683</v>
      </c>
      <c r="F51" s="397">
        <v>8</v>
      </c>
    </row>
    <row r="52" spans="1:7" s="437" customFormat="1" ht="18">
      <c r="A52" s="394">
        <v>71206</v>
      </c>
      <c r="B52" s="399" t="s">
        <v>713</v>
      </c>
      <c r="C52" s="397" t="s">
        <v>842</v>
      </c>
      <c r="D52" s="396" t="s">
        <v>940</v>
      </c>
      <c r="E52" s="397" t="s">
        <v>941</v>
      </c>
      <c r="F52" s="397">
        <v>5</v>
      </c>
    </row>
    <row r="53" spans="1:7" s="437" customFormat="1" ht="18">
      <c r="A53" s="394">
        <v>71207</v>
      </c>
      <c r="B53" s="399" t="s">
        <v>713</v>
      </c>
      <c r="C53" s="397" t="s">
        <v>843</v>
      </c>
      <c r="D53" s="396" t="s">
        <v>716</v>
      </c>
      <c r="E53" s="397" t="s">
        <v>942</v>
      </c>
      <c r="F53" s="397">
        <v>75</v>
      </c>
    </row>
    <row r="54" spans="1:7" s="437" customFormat="1" ht="18">
      <c r="A54" s="394">
        <v>71208</v>
      </c>
      <c r="B54" s="399" t="s">
        <v>713</v>
      </c>
      <c r="C54" s="397" t="s">
        <v>844</v>
      </c>
      <c r="D54" s="396" t="s">
        <v>943</v>
      </c>
      <c r="E54" s="397" t="s">
        <v>944</v>
      </c>
      <c r="F54" s="397">
        <v>144</v>
      </c>
    </row>
    <row r="55" spans="1:7" s="437" customFormat="1" ht="18">
      <c r="A55" s="394">
        <v>71210</v>
      </c>
      <c r="B55" s="399" t="s">
        <v>713</v>
      </c>
      <c r="C55" s="397" t="s">
        <v>717</v>
      </c>
      <c r="D55" s="396" t="s">
        <v>945</v>
      </c>
      <c r="E55" s="397" t="s">
        <v>946</v>
      </c>
      <c r="F55" s="397">
        <v>12</v>
      </c>
    </row>
    <row r="56" spans="1:7" s="437" customFormat="1" ht="18">
      <c r="A56" s="394">
        <v>71211</v>
      </c>
      <c r="B56" s="399" t="s">
        <v>713</v>
      </c>
      <c r="C56" s="397" t="s">
        <v>845</v>
      </c>
      <c r="D56" s="396" t="s">
        <v>947</v>
      </c>
      <c r="E56" s="397" t="s">
        <v>948</v>
      </c>
      <c r="F56" s="397">
        <v>11</v>
      </c>
    </row>
    <row r="57" spans="1:7" s="437" customFormat="1" ht="18">
      <c r="A57" s="394">
        <v>71212</v>
      </c>
      <c r="B57" s="399" t="s">
        <v>1146</v>
      </c>
      <c r="C57" s="470" t="s">
        <v>1149</v>
      </c>
      <c r="D57" s="396" t="s">
        <v>1148</v>
      </c>
      <c r="E57" s="397" t="s">
        <v>946</v>
      </c>
      <c r="F57" s="397">
        <v>5</v>
      </c>
      <c r="G57" s="466"/>
    </row>
    <row r="58" spans="1:7" s="437" customFormat="1" ht="18">
      <c r="A58" s="394">
        <v>71301</v>
      </c>
      <c r="B58" s="399" t="s">
        <v>713</v>
      </c>
      <c r="C58" s="397" t="s">
        <v>949</v>
      </c>
      <c r="D58" s="396" t="s">
        <v>1132</v>
      </c>
      <c r="E58" s="397" t="s">
        <v>649</v>
      </c>
      <c r="F58" s="397">
        <v>90</v>
      </c>
    </row>
    <row r="59" spans="1:7" s="437" customFormat="1" ht="18">
      <c r="A59" s="394">
        <v>71302</v>
      </c>
      <c r="B59" s="399" t="s">
        <v>713</v>
      </c>
      <c r="C59" s="397" t="s">
        <v>846</v>
      </c>
      <c r="D59" s="396" t="s">
        <v>937</v>
      </c>
      <c r="E59" s="397" t="s">
        <v>938</v>
      </c>
      <c r="F59" s="397">
        <v>3</v>
      </c>
    </row>
    <row r="60" spans="1:7" s="437" customFormat="1" ht="18">
      <c r="A60" s="394">
        <v>71303</v>
      </c>
      <c r="B60" s="399" t="s">
        <v>713</v>
      </c>
      <c r="C60" s="397" t="s">
        <v>847</v>
      </c>
      <c r="D60" s="396" t="s">
        <v>950</v>
      </c>
      <c r="E60" s="397" t="s">
        <v>951</v>
      </c>
      <c r="F60" s="397">
        <v>10</v>
      </c>
    </row>
    <row r="61" spans="1:7" s="437" customFormat="1" ht="18">
      <c r="A61" s="394">
        <v>71304</v>
      </c>
      <c r="B61" s="399" t="s">
        <v>713</v>
      </c>
      <c r="C61" s="397" t="s">
        <v>848</v>
      </c>
      <c r="D61" s="396" t="s">
        <v>933</v>
      </c>
      <c r="E61" s="397" t="s">
        <v>934</v>
      </c>
      <c r="F61" s="397">
        <v>10</v>
      </c>
    </row>
    <row r="62" spans="1:7" s="437" customFormat="1" ht="18">
      <c r="A62" s="394">
        <v>71305</v>
      </c>
      <c r="B62" s="399" t="s">
        <v>713</v>
      </c>
      <c r="C62" s="397" t="s">
        <v>952</v>
      </c>
      <c r="D62" s="396" t="s">
        <v>947</v>
      </c>
      <c r="E62" s="397" t="s">
        <v>948</v>
      </c>
      <c r="F62" s="397">
        <v>60</v>
      </c>
    </row>
    <row r="63" spans="1:7" s="437" customFormat="1" ht="18">
      <c r="A63" s="394">
        <v>71306</v>
      </c>
      <c r="B63" s="399" t="s">
        <v>713</v>
      </c>
      <c r="C63" s="397" t="s">
        <v>849</v>
      </c>
      <c r="D63" s="396" t="s">
        <v>947</v>
      </c>
      <c r="E63" s="397" t="s">
        <v>948</v>
      </c>
      <c r="F63" s="397">
        <v>12</v>
      </c>
    </row>
    <row r="64" spans="1:7" s="437" customFormat="1" ht="18">
      <c r="A64" s="394">
        <v>71307</v>
      </c>
      <c r="B64" s="399" t="s">
        <v>713</v>
      </c>
      <c r="C64" s="397" t="s">
        <v>850</v>
      </c>
      <c r="D64" s="396" t="s">
        <v>953</v>
      </c>
      <c r="E64" s="397" t="s">
        <v>928</v>
      </c>
      <c r="F64" s="397">
        <v>6</v>
      </c>
    </row>
    <row r="65" spans="1:7" s="437" customFormat="1" ht="18">
      <c r="A65" s="394">
        <v>71308</v>
      </c>
      <c r="B65" s="399" t="s">
        <v>713</v>
      </c>
      <c r="C65" s="397" t="s">
        <v>851</v>
      </c>
      <c r="D65" s="396" t="s">
        <v>954</v>
      </c>
      <c r="E65" s="397" t="s">
        <v>955</v>
      </c>
      <c r="F65" s="397">
        <v>15</v>
      </c>
    </row>
    <row r="66" spans="1:7" s="437" customFormat="1" ht="18">
      <c r="A66" s="394">
        <v>71309</v>
      </c>
      <c r="B66" s="399" t="s">
        <v>1146</v>
      </c>
      <c r="C66" s="470" t="s">
        <v>1150</v>
      </c>
      <c r="D66" s="396" t="s">
        <v>1151</v>
      </c>
      <c r="E66" s="397" t="s">
        <v>1152</v>
      </c>
      <c r="F66" s="397">
        <v>9</v>
      </c>
      <c r="G66" s="466"/>
    </row>
    <row r="67" spans="1:7" s="437" customFormat="1" ht="18">
      <c r="A67" s="394">
        <v>71401</v>
      </c>
      <c r="B67" s="399" t="s">
        <v>713</v>
      </c>
      <c r="C67" s="397" t="s">
        <v>852</v>
      </c>
      <c r="D67" s="396" t="s">
        <v>956</v>
      </c>
      <c r="E67" s="397" t="s">
        <v>957</v>
      </c>
      <c r="F67" s="398">
        <v>150</v>
      </c>
    </row>
    <row r="68" spans="1:7" s="437" customFormat="1" ht="18">
      <c r="A68" s="394">
        <v>71402</v>
      </c>
      <c r="B68" s="399" t="s">
        <v>713</v>
      </c>
      <c r="C68" s="397" t="s">
        <v>853</v>
      </c>
      <c r="D68" s="396" t="s">
        <v>958</v>
      </c>
      <c r="E68" s="397" t="s">
        <v>959</v>
      </c>
      <c r="F68" s="398">
        <v>207</v>
      </c>
    </row>
    <row r="69" spans="1:7" s="437" customFormat="1" ht="18">
      <c r="A69" s="394">
        <v>71403</v>
      </c>
      <c r="B69" s="399" t="s">
        <v>713</v>
      </c>
      <c r="C69" s="397" t="s">
        <v>854</v>
      </c>
      <c r="D69" s="396" t="s">
        <v>960</v>
      </c>
      <c r="E69" s="397" t="s">
        <v>961</v>
      </c>
      <c r="F69" s="398">
        <v>15</v>
      </c>
    </row>
    <row r="70" spans="1:7" s="437" customFormat="1" ht="18">
      <c r="A70" s="394">
        <v>71404</v>
      </c>
      <c r="B70" s="399" t="s">
        <v>713</v>
      </c>
      <c r="C70" s="397" t="s">
        <v>855</v>
      </c>
      <c r="D70" s="396" t="s">
        <v>1083</v>
      </c>
      <c r="E70" s="397" t="s">
        <v>962</v>
      </c>
      <c r="F70" s="398">
        <v>10</v>
      </c>
    </row>
    <row r="71" spans="1:7" s="437" customFormat="1" ht="18">
      <c r="A71" s="394">
        <v>71405</v>
      </c>
      <c r="B71" s="399" t="s">
        <v>713</v>
      </c>
      <c r="C71" s="397" t="s">
        <v>856</v>
      </c>
      <c r="D71" s="396" t="s">
        <v>937</v>
      </c>
      <c r="E71" s="397" t="s">
        <v>938</v>
      </c>
      <c r="F71" s="398">
        <v>12</v>
      </c>
    </row>
    <row r="72" spans="1:7" s="437" customFormat="1" ht="18">
      <c r="A72" s="394">
        <v>71406</v>
      </c>
      <c r="B72" s="399" t="s">
        <v>713</v>
      </c>
      <c r="C72" s="397" t="s">
        <v>857</v>
      </c>
      <c r="D72" s="396" t="s">
        <v>963</v>
      </c>
      <c r="E72" s="397" t="s">
        <v>964</v>
      </c>
      <c r="F72" s="398">
        <v>10</v>
      </c>
    </row>
    <row r="73" spans="1:7" s="437" customFormat="1" ht="18">
      <c r="A73" s="394">
        <v>71407</v>
      </c>
      <c r="B73" s="399" t="s">
        <v>713</v>
      </c>
      <c r="C73" s="397" t="s">
        <v>858</v>
      </c>
      <c r="D73" s="396" t="s">
        <v>965</v>
      </c>
      <c r="E73" s="397" t="s">
        <v>966</v>
      </c>
      <c r="F73" s="398">
        <v>9</v>
      </c>
    </row>
    <row r="74" spans="1:7" s="437" customFormat="1" ht="18">
      <c r="A74" s="394">
        <v>71408</v>
      </c>
      <c r="B74" s="399" t="s">
        <v>713</v>
      </c>
      <c r="C74" s="397" t="s">
        <v>859</v>
      </c>
      <c r="D74" s="396" t="s">
        <v>963</v>
      </c>
      <c r="E74" s="397" t="s">
        <v>964</v>
      </c>
      <c r="F74" s="398">
        <v>12</v>
      </c>
    </row>
    <row r="75" spans="1:7" s="437" customFormat="1" ht="18">
      <c r="A75" s="394">
        <v>71409</v>
      </c>
      <c r="B75" s="399" t="s">
        <v>713</v>
      </c>
      <c r="C75" s="397" t="s">
        <v>860</v>
      </c>
      <c r="D75" s="396" t="s">
        <v>967</v>
      </c>
      <c r="E75" s="397" t="s">
        <v>968</v>
      </c>
      <c r="F75" s="398">
        <v>3</v>
      </c>
    </row>
    <row r="76" spans="1:7" s="437" customFormat="1" ht="18">
      <c r="A76" s="394">
        <v>71410</v>
      </c>
      <c r="B76" s="399" t="s">
        <v>713</v>
      </c>
      <c r="C76" s="395" t="s">
        <v>861</v>
      </c>
      <c r="D76" s="396" t="s">
        <v>967</v>
      </c>
      <c r="E76" s="397" t="s">
        <v>968</v>
      </c>
      <c r="F76" s="398">
        <v>3</v>
      </c>
    </row>
    <row r="77" spans="1:7" s="437" customFormat="1" ht="18">
      <c r="A77" s="394">
        <v>71501</v>
      </c>
      <c r="B77" s="399" t="s">
        <v>713</v>
      </c>
      <c r="C77" s="395" t="s">
        <v>862</v>
      </c>
      <c r="D77" s="396" t="s">
        <v>1083</v>
      </c>
      <c r="E77" s="397" t="s">
        <v>962</v>
      </c>
      <c r="F77" s="398">
        <v>10</v>
      </c>
    </row>
    <row r="78" spans="1:7" s="437" customFormat="1" ht="18">
      <c r="A78" s="394">
        <v>71502</v>
      </c>
      <c r="B78" s="399" t="s">
        <v>713</v>
      </c>
      <c r="C78" s="395" t="s">
        <v>969</v>
      </c>
      <c r="D78" s="396" t="s">
        <v>921</v>
      </c>
      <c r="E78" s="397" t="s">
        <v>922</v>
      </c>
      <c r="F78" s="397">
        <v>30</v>
      </c>
    </row>
    <row r="79" spans="1:7" s="437" customFormat="1" ht="18">
      <c r="A79" s="394">
        <v>71503</v>
      </c>
      <c r="B79" s="399" t="s">
        <v>713</v>
      </c>
      <c r="C79" s="395" t="s">
        <v>863</v>
      </c>
      <c r="D79" s="396" t="s">
        <v>1083</v>
      </c>
      <c r="E79" s="397" t="s">
        <v>962</v>
      </c>
      <c r="F79" s="397">
        <v>15</v>
      </c>
    </row>
    <row r="80" spans="1:7" s="437" customFormat="1" ht="18">
      <c r="A80" s="394">
        <v>71504</v>
      </c>
      <c r="B80" s="399" t="s">
        <v>713</v>
      </c>
      <c r="C80" s="395" t="s">
        <v>864</v>
      </c>
      <c r="D80" s="396" t="s">
        <v>937</v>
      </c>
      <c r="E80" s="397" t="s">
        <v>938</v>
      </c>
      <c r="F80" s="397">
        <v>12</v>
      </c>
    </row>
    <row r="81" spans="1:7" s="437" customFormat="1" ht="18">
      <c r="A81" s="394">
        <v>71505</v>
      </c>
      <c r="B81" s="399" t="s">
        <v>713</v>
      </c>
      <c r="C81" s="395" t="s">
        <v>865</v>
      </c>
      <c r="D81" s="396" t="s">
        <v>718</v>
      </c>
      <c r="E81" s="397" t="s">
        <v>970</v>
      </c>
      <c r="F81" s="397">
        <v>69</v>
      </c>
    </row>
    <row r="82" spans="1:7" s="437" customFormat="1" ht="18">
      <c r="A82" s="394">
        <v>71506</v>
      </c>
      <c r="B82" s="399" t="s">
        <v>713</v>
      </c>
      <c r="C82" s="395" t="s">
        <v>866</v>
      </c>
      <c r="D82" s="396" t="s">
        <v>950</v>
      </c>
      <c r="E82" s="397" t="s">
        <v>951</v>
      </c>
      <c r="F82" s="397">
        <v>7</v>
      </c>
    </row>
    <row r="83" spans="1:7" s="437" customFormat="1" ht="18">
      <c r="A83" s="394">
        <v>71507</v>
      </c>
      <c r="B83" s="399" t="s">
        <v>713</v>
      </c>
      <c r="C83" s="395" t="s">
        <v>867</v>
      </c>
      <c r="D83" s="396" t="s">
        <v>971</v>
      </c>
      <c r="E83" s="397" t="s">
        <v>972</v>
      </c>
      <c r="F83" s="397">
        <v>3</v>
      </c>
    </row>
    <row r="84" spans="1:7" s="437" customFormat="1" ht="18">
      <c r="A84" s="394">
        <v>71508</v>
      </c>
      <c r="B84" s="399" t="s">
        <v>713</v>
      </c>
      <c r="C84" s="395" t="s">
        <v>868</v>
      </c>
      <c r="D84" s="396" t="s">
        <v>971</v>
      </c>
      <c r="E84" s="397" t="s">
        <v>972</v>
      </c>
      <c r="F84" s="397">
        <v>3</v>
      </c>
    </row>
    <row r="85" spans="1:7" s="437" customFormat="1" ht="18">
      <c r="A85" s="394">
        <v>71509</v>
      </c>
      <c r="B85" s="399" t="s">
        <v>713</v>
      </c>
      <c r="C85" s="395" t="s">
        <v>719</v>
      </c>
      <c r="D85" s="396" t="s">
        <v>973</v>
      </c>
      <c r="E85" s="397" t="s">
        <v>974</v>
      </c>
      <c r="F85" s="397">
        <v>11</v>
      </c>
    </row>
    <row r="86" spans="1:7" s="437" customFormat="1" ht="18">
      <c r="A86" s="394">
        <v>71512</v>
      </c>
      <c r="B86" s="399" t="s">
        <v>713</v>
      </c>
      <c r="C86" s="395" t="s">
        <v>869</v>
      </c>
      <c r="D86" s="396" t="s">
        <v>947</v>
      </c>
      <c r="E86" s="397" t="s">
        <v>948</v>
      </c>
      <c r="F86" s="397">
        <v>12</v>
      </c>
    </row>
    <row r="87" spans="1:7" s="437" customFormat="1" ht="18">
      <c r="A87" s="394">
        <v>71513</v>
      </c>
      <c r="B87" s="399" t="s">
        <v>713</v>
      </c>
      <c r="C87" s="395" t="s">
        <v>870</v>
      </c>
      <c r="D87" s="396" t="s">
        <v>947</v>
      </c>
      <c r="E87" s="397" t="s">
        <v>948</v>
      </c>
      <c r="F87" s="397">
        <v>7</v>
      </c>
    </row>
    <row r="88" spans="1:7" s="437" customFormat="1" ht="18">
      <c r="A88" s="394">
        <v>71514</v>
      </c>
      <c r="B88" s="399" t="s">
        <v>713</v>
      </c>
      <c r="C88" s="395" t="s">
        <v>871</v>
      </c>
      <c r="D88" s="396" t="s">
        <v>967</v>
      </c>
      <c r="E88" s="397" t="s">
        <v>968</v>
      </c>
      <c r="F88" s="397">
        <v>4</v>
      </c>
    </row>
    <row r="89" spans="1:7" s="437" customFormat="1" ht="18">
      <c r="A89" s="394">
        <v>71515</v>
      </c>
      <c r="B89" s="399" t="s">
        <v>713</v>
      </c>
      <c r="C89" s="395" t="s">
        <v>872</v>
      </c>
      <c r="D89" s="396" t="s">
        <v>975</v>
      </c>
      <c r="E89" s="397" t="s">
        <v>938</v>
      </c>
      <c r="F89" s="397">
        <v>10</v>
      </c>
    </row>
    <row r="90" spans="1:7" s="437" customFormat="1" ht="18">
      <c r="A90" s="394">
        <v>71614</v>
      </c>
      <c r="B90" s="399" t="s">
        <v>713</v>
      </c>
      <c r="C90" s="395" t="s">
        <v>873</v>
      </c>
      <c r="D90" s="396" t="s">
        <v>927</v>
      </c>
      <c r="E90" s="397" t="s">
        <v>928</v>
      </c>
      <c r="F90" s="397">
        <v>15</v>
      </c>
    </row>
    <row r="91" spans="1:7" s="437" customFormat="1" ht="18">
      <c r="A91" s="394">
        <v>71615</v>
      </c>
      <c r="B91" s="399" t="s">
        <v>713</v>
      </c>
      <c r="C91" s="395" t="s">
        <v>721</v>
      </c>
      <c r="D91" s="396" t="s">
        <v>976</v>
      </c>
      <c r="E91" s="397" t="s">
        <v>977</v>
      </c>
      <c r="F91" s="397">
        <v>15</v>
      </c>
    </row>
    <row r="92" spans="1:7" s="437" customFormat="1" ht="18">
      <c r="A92" s="394">
        <v>71616</v>
      </c>
      <c r="B92" s="399" t="s">
        <v>713</v>
      </c>
      <c r="C92" s="395" t="s">
        <v>722</v>
      </c>
      <c r="D92" s="396" t="s">
        <v>963</v>
      </c>
      <c r="E92" s="397" t="s">
        <v>964</v>
      </c>
      <c r="F92" s="397">
        <v>12</v>
      </c>
    </row>
    <row r="93" spans="1:7" s="437" customFormat="1" ht="18">
      <c r="A93" s="394">
        <v>72101</v>
      </c>
      <c r="B93" s="399" t="s">
        <v>723</v>
      </c>
      <c r="C93" s="395" t="s">
        <v>874</v>
      </c>
      <c r="D93" s="396" t="s">
        <v>978</v>
      </c>
      <c r="E93" s="397" t="s">
        <v>979</v>
      </c>
      <c r="F93" s="397">
        <v>25</v>
      </c>
    </row>
    <row r="94" spans="1:7" s="437" customFormat="1" ht="18">
      <c r="A94" s="394">
        <v>72104</v>
      </c>
      <c r="B94" s="399" t="s">
        <v>723</v>
      </c>
      <c r="C94" s="395" t="s">
        <v>875</v>
      </c>
      <c r="D94" s="396" t="s">
        <v>980</v>
      </c>
      <c r="E94" s="397" t="s">
        <v>981</v>
      </c>
      <c r="F94" s="397">
        <v>25</v>
      </c>
    </row>
    <row r="95" spans="1:7" s="437" customFormat="1" ht="18">
      <c r="A95" s="394">
        <v>72105</v>
      </c>
      <c r="B95" s="399" t="s">
        <v>1153</v>
      </c>
      <c r="C95" s="467" t="s">
        <v>1154</v>
      </c>
      <c r="D95" s="396" t="s">
        <v>1155</v>
      </c>
      <c r="E95" s="397" t="s">
        <v>677</v>
      </c>
      <c r="F95" s="397">
        <v>25</v>
      </c>
      <c r="G95" s="466"/>
    </row>
    <row r="96" spans="1:7" s="437" customFormat="1" ht="18">
      <c r="A96" s="394">
        <v>72201</v>
      </c>
      <c r="B96" s="399" t="s">
        <v>723</v>
      </c>
      <c r="C96" s="395" t="s">
        <v>876</v>
      </c>
      <c r="D96" s="396" t="s">
        <v>982</v>
      </c>
      <c r="E96" s="397" t="s">
        <v>944</v>
      </c>
      <c r="F96" s="397">
        <v>54</v>
      </c>
    </row>
    <row r="97" spans="1:7" s="437" customFormat="1" ht="18">
      <c r="A97" s="394">
        <v>72202</v>
      </c>
      <c r="B97" s="399" t="s">
        <v>723</v>
      </c>
      <c r="C97" s="395" t="s">
        <v>1084</v>
      </c>
      <c r="D97" s="396" t="s">
        <v>1085</v>
      </c>
      <c r="E97" s="397" t="s">
        <v>1086</v>
      </c>
      <c r="F97" s="397">
        <v>50</v>
      </c>
    </row>
    <row r="98" spans="1:7" s="437" customFormat="1" ht="18">
      <c r="A98" s="394">
        <v>72203</v>
      </c>
      <c r="B98" s="399" t="s">
        <v>1153</v>
      </c>
      <c r="C98" s="467" t="s">
        <v>1156</v>
      </c>
      <c r="D98" s="396" t="s">
        <v>1157</v>
      </c>
      <c r="E98" s="397" t="s">
        <v>684</v>
      </c>
      <c r="F98" s="397">
        <v>90</v>
      </c>
      <c r="G98" s="466"/>
    </row>
    <row r="99" spans="1:7" s="437" customFormat="1" ht="18">
      <c r="A99" s="394">
        <v>72204</v>
      </c>
      <c r="B99" s="399" t="s">
        <v>1153</v>
      </c>
      <c r="C99" s="467" t="s">
        <v>1158</v>
      </c>
      <c r="D99" s="396" t="s">
        <v>1159</v>
      </c>
      <c r="E99" s="397" t="s">
        <v>1160</v>
      </c>
      <c r="F99" s="397">
        <v>70</v>
      </c>
      <c r="G99" s="466"/>
    </row>
    <row r="100" spans="1:7" s="437" customFormat="1" ht="18">
      <c r="A100" s="394">
        <v>72301</v>
      </c>
      <c r="B100" s="399" t="s">
        <v>723</v>
      </c>
      <c r="C100" s="395" t="s">
        <v>877</v>
      </c>
      <c r="D100" s="396" t="s">
        <v>724</v>
      </c>
      <c r="E100" s="397" t="s">
        <v>983</v>
      </c>
      <c r="F100" s="397">
        <v>75</v>
      </c>
    </row>
    <row r="101" spans="1:7" s="437" customFormat="1" ht="18">
      <c r="A101" s="394">
        <v>72302</v>
      </c>
      <c r="B101" s="399" t="s">
        <v>723</v>
      </c>
      <c r="C101" s="395" t="s">
        <v>984</v>
      </c>
      <c r="D101" s="396" t="s">
        <v>985</v>
      </c>
      <c r="E101" s="397" t="s">
        <v>685</v>
      </c>
      <c r="F101" s="397">
        <v>180</v>
      </c>
    </row>
    <row r="102" spans="1:7" s="437" customFormat="1" ht="18">
      <c r="A102" s="394">
        <v>72303</v>
      </c>
      <c r="B102" s="399" t="s">
        <v>723</v>
      </c>
      <c r="C102" s="395" t="s">
        <v>1087</v>
      </c>
      <c r="D102" s="396" t="s">
        <v>1088</v>
      </c>
      <c r="E102" s="397" t="s">
        <v>1089</v>
      </c>
      <c r="F102" s="397">
        <v>150</v>
      </c>
    </row>
    <row r="103" spans="1:7" s="437" customFormat="1" ht="18">
      <c r="A103" s="394">
        <v>72304</v>
      </c>
      <c r="B103" s="399" t="s">
        <v>723</v>
      </c>
      <c r="C103" s="395" t="s">
        <v>1133</v>
      </c>
      <c r="D103" s="396" t="s">
        <v>1090</v>
      </c>
      <c r="E103" s="397" t="s">
        <v>1091</v>
      </c>
      <c r="F103" s="397">
        <v>60</v>
      </c>
    </row>
    <row r="104" spans="1:7" s="437" customFormat="1" ht="18">
      <c r="A104" s="394">
        <v>72401</v>
      </c>
      <c r="B104" s="399" t="s">
        <v>723</v>
      </c>
      <c r="C104" s="395" t="s">
        <v>986</v>
      </c>
      <c r="D104" s="396" t="s">
        <v>987</v>
      </c>
      <c r="E104" s="397" t="s">
        <v>988</v>
      </c>
      <c r="F104" s="397">
        <v>25</v>
      </c>
    </row>
    <row r="105" spans="1:7" s="437" customFormat="1" ht="18">
      <c r="A105" s="394">
        <v>72501</v>
      </c>
      <c r="B105" s="399" t="s">
        <v>723</v>
      </c>
      <c r="C105" s="395" t="s">
        <v>878</v>
      </c>
      <c r="D105" s="396" t="s">
        <v>989</v>
      </c>
      <c r="E105" s="397" t="s">
        <v>640</v>
      </c>
      <c r="F105" s="397">
        <v>80</v>
      </c>
    </row>
    <row r="106" spans="1:7" s="437" customFormat="1" ht="18">
      <c r="A106" s="394">
        <v>72502</v>
      </c>
      <c r="B106" s="399" t="s">
        <v>723</v>
      </c>
      <c r="C106" s="395" t="s">
        <v>879</v>
      </c>
      <c r="D106" s="396" t="s">
        <v>990</v>
      </c>
      <c r="E106" s="397" t="s">
        <v>640</v>
      </c>
      <c r="F106" s="397">
        <v>30</v>
      </c>
    </row>
    <row r="107" spans="1:7" s="437" customFormat="1" ht="18">
      <c r="A107" s="394">
        <v>72503</v>
      </c>
      <c r="B107" s="399" t="s">
        <v>723</v>
      </c>
      <c r="C107" s="395" t="s">
        <v>725</v>
      </c>
      <c r="D107" s="396" t="s">
        <v>991</v>
      </c>
      <c r="E107" s="397" t="s">
        <v>926</v>
      </c>
      <c r="F107" s="397">
        <v>120</v>
      </c>
    </row>
    <row r="108" spans="1:7" s="437" customFormat="1" ht="18">
      <c r="A108" s="394">
        <v>72504</v>
      </c>
      <c r="B108" s="399" t="s">
        <v>723</v>
      </c>
      <c r="C108" s="395" t="s">
        <v>726</v>
      </c>
      <c r="D108" s="396" t="s">
        <v>992</v>
      </c>
      <c r="E108" s="397" t="s">
        <v>993</v>
      </c>
      <c r="F108" s="397">
        <v>50</v>
      </c>
    </row>
    <row r="109" spans="1:7" s="437" customFormat="1" ht="18">
      <c r="A109" s="394">
        <v>72505</v>
      </c>
      <c r="B109" s="399" t="s">
        <v>723</v>
      </c>
      <c r="C109" s="395" t="s">
        <v>727</v>
      </c>
      <c r="D109" s="396" t="s">
        <v>994</v>
      </c>
      <c r="E109" s="397" t="s">
        <v>993</v>
      </c>
      <c r="F109" s="397">
        <v>50</v>
      </c>
    </row>
    <row r="110" spans="1:7" s="437" customFormat="1" ht="18">
      <c r="A110" s="394">
        <v>72506</v>
      </c>
      <c r="B110" s="399" t="s">
        <v>723</v>
      </c>
      <c r="C110" s="395" t="s">
        <v>728</v>
      </c>
      <c r="D110" s="396" t="s">
        <v>995</v>
      </c>
      <c r="E110" s="397" t="s">
        <v>993</v>
      </c>
      <c r="F110" s="397">
        <v>85</v>
      </c>
    </row>
    <row r="111" spans="1:7" s="437" customFormat="1" ht="18">
      <c r="A111" s="394">
        <v>72507</v>
      </c>
      <c r="B111" s="399" t="s">
        <v>723</v>
      </c>
      <c r="C111" s="395" t="s">
        <v>729</v>
      </c>
      <c r="D111" s="396" t="s">
        <v>996</v>
      </c>
      <c r="E111" s="397" t="s">
        <v>997</v>
      </c>
      <c r="F111" s="397">
        <v>135</v>
      </c>
    </row>
    <row r="112" spans="1:7" s="437" customFormat="1" ht="18">
      <c r="A112" s="394">
        <v>72508</v>
      </c>
      <c r="B112" s="399" t="s">
        <v>723</v>
      </c>
      <c r="C112" s="395" t="s">
        <v>1092</v>
      </c>
      <c r="D112" s="396" t="s">
        <v>1093</v>
      </c>
      <c r="E112" s="397" t="s">
        <v>1094</v>
      </c>
      <c r="F112" s="397">
        <v>80</v>
      </c>
    </row>
    <row r="113" spans="1:7" s="437" customFormat="1" ht="18">
      <c r="A113" s="400">
        <v>72605</v>
      </c>
      <c r="B113" s="438" t="s">
        <v>723</v>
      </c>
      <c r="C113" s="401" t="s">
        <v>998</v>
      </c>
      <c r="D113" s="402" t="s">
        <v>999</v>
      </c>
      <c r="E113" s="403" t="s">
        <v>1000</v>
      </c>
      <c r="F113" s="397">
        <v>75</v>
      </c>
    </row>
    <row r="114" spans="1:7" s="437" customFormat="1" ht="18">
      <c r="A114" s="404">
        <v>73101</v>
      </c>
      <c r="B114" s="439" t="s">
        <v>730</v>
      </c>
      <c r="C114" s="455" t="s">
        <v>731</v>
      </c>
      <c r="D114" s="406" t="s">
        <v>1001</v>
      </c>
      <c r="E114" s="405" t="s">
        <v>1002</v>
      </c>
      <c r="F114" s="397">
        <v>10</v>
      </c>
    </row>
    <row r="115" spans="1:7" s="437" customFormat="1" ht="18">
      <c r="A115" s="394">
        <v>73102</v>
      </c>
      <c r="B115" s="399" t="s">
        <v>730</v>
      </c>
      <c r="C115" s="395" t="s">
        <v>880</v>
      </c>
      <c r="D115" s="396" t="s">
        <v>1003</v>
      </c>
      <c r="E115" s="397" t="s">
        <v>677</v>
      </c>
      <c r="F115" s="397">
        <v>4</v>
      </c>
    </row>
    <row r="116" spans="1:7" s="437" customFormat="1" ht="18">
      <c r="A116" s="394">
        <v>73103</v>
      </c>
      <c r="B116" s="399" t="s">
        <v>730</v>
      </c>
      <c r="C116" s="395" t="s">
        <v>881</v>
      </c>
      <c r="D116" s="396" t="s">
        <v>1004</v>
      </c>
      <c r="E116" s="397" t="s">
        <v>1005</v>
      </c>
      <c r="F116" s="397">
        <v>4</v>
      </c>
    </row>
    <row r="117" spans="1:7" s="437" customFormat="1" ht="18">
      <c r="A117" s="394">
        <v>73104</v>
      </c>
      <c r="B117" s="399" t="s">
        <v>730</v>
      </c>
      <c r="C117" s="395" t="s">
        <v>1095</v>
      </c>
      <c r="D117" s="396" t="s">
        <v>1096</v>
      </c>
      <c r="E117" s="397" t="s">
        <v>1097</v>
      </c>
      <c r="F117" s="397">
        <v>9</v>
      </c>
    </row>
    <row r="118" spans="1:7" s="437" customFormat="1" ht="18">
      <c r="A118" s="394">
        <v>73105</v>
      </c>
      <c r="B118" s="399" t="s">
        <v>730</v>
      </c>
      <c r="C118" s="395" t="s">
        <v>1098</v>
      </c>
      <c r="D118" s="396" t="s">
        <v>1099</v>
      </c>
      <c r="E118" s="397" t="s">
        <v>1097</v>
      </c>
      <c r="F118" s="397">
        <v>4</v>
      </c>
    </row>
    <row r="119" spans="1:7" s="437" customFormat="1" ht="18">
      <c r="A119" s="394">
        <v>73106</v>
      </c>
      <c r="B119" s="399" t="s">
        <v>730</v>
      </c>
      <c r="C119" s="395" t="s">
        <v>1100</v>
      </c>
      <c r="D119" s="396" t="s">
        <v>1101</v>
      </c>
      <c r="E119" s="397" t="s">
        <v>1102</v>
      </c>
      <c r="F119" s="397">
        <v>10</v>
      </c>
    </row>
    <row r="120" spans="1:7" s="437" customFormat="1" ht="18">
      <c r="A120" s="394">
        <v>73107</v>
      </c>
      <c r="B120" s="399" t="s">
        <v>730</v>
      </c>
      <c r="C120" s="395" t="s">
        <v>715</v>
      </c>
      <c r="D120" s="396" t="s">
        <v>932</v>
      </c>
      <c r="E120" s="397" t="s">
        <v>1103</v>
      </c>
      <c r="F120" s="397">
        <v>15</v>
      </c>
    </row>
    <row r="121" spans="1:7" s="437" customFormat="1" ht="18">
      <c r="A121" s="394">
        <v>73108</v>
      </c>
      <c r="B121" s="399" t="s">
        <v>1161</v>
      </c>
      <c r="C121" s="467" t="s">
        <v>1162</v>
      </c>
      <c r="D121" s="396" t="s">
        <v>1163</v>
      </c>
      <c r="E121" s="397" t="s">
        <v>1164</v>
      </c>
      <c r="F121" s="397">
        <v>12</v>
      </c>
      <c r="G121" s="466"/>
    </row>
    <row r="122" spans="1:7" s="437" customFormat="1" ht="18">
      <c r="A122" s="394">
        <v>73110</v>
      </c>
      <c r="B122" s="399" t="s">
        <v>1161</v>
      </c>
      <c r="C122" s="467" t="s">
        <v>1166</v>
      </c>
      <c r="D122" s="396" t="s">
        <v>1167</v>
      </c>
      <c r="E122" s="397" t="s">
        <v>1168</v>
      </c>
      <c r="F122" s="397">
        <v>6</v>
      </c>
      <c r="G122" s="466"/>
    </row>
    <row r="123" spans="1:7" s="437" customFormat="1" ht="18">
      <c r="A123" s="394">
        <v>73111</v>
      </c>
      <c r="B123" s="399" t="s">
        <v>1161</v>
      </c>
      <c r="C123" s="467" t="s">
        <v>1169</v>
      </c>
      <c r="D123" s="396" t="s">
        <v>1165</v>
      </c>
      <c r="E123" s="397" t="s">
        <v>1170</v>
      </c>
      <c r="F123" s="397">
        <v>3</v>
      </c>
      <c r="G123" s="466"/>
    </row>
    <row r="124" spans="1:7" s="437" customFormat="1" ht="18">
      <c r="A124" s="394">
        <v>73201</v>
      </c>
      <c r="B124" s="399" t="s">
        <v>730</v>
      </c>
      <c r="C124" s="395" t="s">
        <v>882</v>
      </c>
      <c r="D124" s="396" t="s">
        <v>1006</v>
      </c>
      <c r="E124" s="397" t="s">
        <v>1007</v>
      </c>
      <c r="F124" s="397">
        <v>15</v>
      </c>
    </row>
    <row r="125" spans="1:7" s="437" customFormat="1" ht="18">
      <c r="A125" s="394">
        <v>73202</v>
      </c>
      <c r="B125" s="399" t="s">
        <v>730</v>
      </c>
      <c r="C125" s="467" t="s">
        <v>883</v>
      </c>
      <c r="D125" s="396" t="s">
        <v>1008</v>
      </c>
      <c r="E125" s="397" t="s">
        <v>1009</v>
      </c>
      <c r="F125" s="397">
        <v>6</v>
      </c>
    </row>
    <row r="126" spans="1:7" s="437" customFormat="1" ht="18">
      <c r="A126" s="394">
        <v>73203</v>
      </c>
      <c r="B126" s="399" t="s">
        <v>730</v>
      </c>
      <c r="C126" s="395" t="s">
        <v>732</v>
      </c>
      <c r="D126" s="396" t="s">
        <v>1010</v>
      </c>
      <c r="E126" s="397" t="s">
        <v>1011</v>
      </c>
      <c r="F126" s="397">
        <v>10</v>
      </c>
    </row>
    <row r="127" spans="1:7" s="437" customFormat="1" ht="18">
      <c r="A127" s="394">
        <v>73204</v>
      </c>
      <c r="B127" s="399" t="s">
        <v>730</v>
      </c>
      <c r="C127" s="395" t="s">
        <v>733</v>
      </c>
      <c r="D127" s="396" t="s">
        <v>1010</v>
      </c>
      <c r="E127" s="397" t="s">
        <v>1011</v>
      </c>
      <c r="F127" s="397">
        <v>14</v>
      </c>
    </row>
    <row r="128" spans="1:7" s="437" customFormat="1" ht="18">
      <c r="A128" s="394">
        <v>73205</v>
      </c>
      <c r="B128" s="399" t="s">
        <v>730</v>
      </c>
      <c r="C128" s="467" t="s">
        <v>884</v>
      </c>
      <c r="D128" s="396" t="s">
        <v>1012</v>
      </c>
      <c r="E128" s="397" t="s">
        <v>1013</v>
      </c>
      <c r="F128" s="397">
        <v>3</v>
      </c>
    </row>
    <row r="129" spans="1:6" s="437" customFormat="1" ht="18">
      <c r="A129" s="394">
        <v>73206</v>
      </c>
      <c r="B129" s="399" t="s">
        <v>730</v>
      </c>
      <c r="C129" s="395" t="s">
        <v>1104</v>
      </c>
      <c r="D129" s="396" t="s">
        <v>1014</v>
      </c>
      <c r="E129" s="397" t="s">
        <v>1015</v>
      </c>
      <c r="F129" s="397">
        <v>6</v>
      </c>
    </row>
    <row r="130" spans="1:6" s="437" customFormat="1" ht="18">
      <c r="A130" s="394">
        <v>73207</v>
      </c>
      <c r="B130" s="399" t="s">
        <v>730</v>
      </c>
      <c r="C130" s="395" t="s">
        <v>886</v>
      </c>
      <c r="D130" s="396" t="s">
        <v>1016</v>
      </c>
      <c r="E130" s="397" t="s">
        <v>1017</v>
      </c>
      <c r="F130" s="397">
        <v>3</v>
      </c>
    </row>
    <row r="131" spans="1:6" s="437" customFormat="1" ht="18">
      <c r="A131" s="394">
        <v>73208</v>
      </c>
      <c r="B131" s="399" t="s">
        <v>730</v>
      </c>
      <c r="C131" s="395" t="s">
        <v>887</v>
      </c>
      <c r="D131" s="396" t="s">
        <v>937</v>
      </c>
      <c r="E131" s="397" t="s">
        <v>938</v>
      </c>
      <c r="F131" s="397">
        <v>3</v>
      </c>
    </row>
    <row r="132" spans="1:6" s="437" customFormat="1" ht="18">
      <c r="A132" s="394">
        <v>73209</v>
      </c>
      <c r="B132" s="399" t="s">
        <v>730</v>
      </c>
      <c r="C132" s="395" t="s">
        <v>888</v>
      </c>
      <c r="D132" s="396" t="s">
        <v>1010</v>
      </c>
      <c r="E132" s="397" t="s">
        <v>1011</v>
      </c>
      <c r="F132" s="397">
        <v>10</v>
      </c>
    </row>
    <row r="133" spans="1:6" s="437" customFormat="1" ht="18">
      <c r="A133" s="394">
        <v>73210</v>
      </c>
      <c r="B133" s="399" t="s">
        <v>730</v>
      </c>
      <c r="C133" s="395" t="s">
        <v>1018</v>
      </c>
      <c r="D133" s="396" t="s">
        <v>1019</v>
      </c>
      <c r="E133" s="397" t="s">
        <v>1020</v>
      </c>
      <c r="F133" s="397">
        <v>3</v>
      </c>
    </row>
    <row r="134" spans="1:6" s="437" customFormat="1" ht="18">
      <c r="A134" s="394">
        <v>73211</v>
      </c>
      <c r="B134" s="399" t="s">
        <v>730</v>
      </c>
      <c r="C134" s="395" t="s">
        <v>1021</v>
      </c>
      <c r="D134" s="396" t="s">
        <v>1022</v>
      </c>
      <c r="E134" s="397" t="s">
        <v>1023</v>
      </c>
      <c r="F134" s="397">
        <v>8</v>
      </c>
    </row>
    <row r="135" spans="1:6" s="437" customFormat="1" ht="18">
      <c r="A135" s="394">
        <v>73214</v>
      </c>
      <c r="B135" s="399" t="s">
        <v>730</v>
      </c>
      <c r="C135" s="395" t="s">
        <v>889</v>
      </c>
      <c r="D135" s="396" t="s">
        <v>1024</v>
      </c>
      <c r="E135" s="397" t="s">
        <v>1025</v>
      </c>
      <c r="F135" s="397">
        <v>15</v>
      </c>
    </row>
    <row r="136" spans="1:6" s="437" customFormat="1" ht="18">
      <c r="A136" s="394">
        <v>73215</v>
      </c>
      <c r="B136" s="399" t="s">
        <v>730</v>
      </c>
      <c r="C136" s="395" t="s">
        <v>1105</v>
      </c>
      <c r="D136" s="396" t="s">
        <v>1101</v>
      </c>
      <c r="E136" s="397" t="s">
        <v>1106</v>
      </c>
      <c r="F136" s="397">
        <v>10</v>
      </c>
    </row>
    <row r="137" spans="1:6" s="437" customFormat="1" ht="18">
      <c r="A137" s="394">
        <v>73216</v>
      </c>
      <c r="B137" s="399" t="s">
        <v>730</v>
      </c>
      <c r="C137" s="395" t="s">
        <v>1107</v>
      </c>
      <c r="D137" s="396" t="s">
        <v>1108</v>
      </c>
      <c r="E137" s="397" t="s">
        <v>1109</v>
      </c>
      <c r="F137" s="397">
        <v>3</v>
      </c>
    </row>
    <row r="138" spans="1:6" s="437" customFormat="1" ht="18">
      <c r="A138" s="394">
        <v>73217</v>
      </c>
      <c r="B138" s="399" t="s">
        <v>730</v>
      </c>
      <c r="C138" s="395" t="s">
        <v>1110</v>
      </c>
      <c r="D138" s="396" t="s">
        <v>1111</v>
      </c>
      <c r="E138" s="397" t="s">
        <v>1112</v>
      </c>
      <c r="F138" s="397">
        <v>12</v>
      </c>
    </row>
    <row r="139" spans="1:6" s="437" customFormat="1" ht="18">
      <c r="A139" s="394">
        <v>73301</v>
      </c>
      <c r="B139" s="399" t="s">
        <v>730</v>
      </c>
      <c r="C139" s="467" t="s">
        <v>890</v>
      </c>
      <c r="D139" s="396" t="s">
        <v>1008</v>
      </c>
      <c r="E139" s="397" t="s">
        <v>1009</v>
      </c>
      <c r="F139" s="397">
        <v>6</v>
      </c>
    </row>
    <row r="140" spans="1:6" s="437" customFormat="1" ht="18">
      <c r="A140" s="394">
        <v>73302</v>
      </c>
      <c r="B140" s="399" t="s">
        <v>730</v>
      </c>
      <c r="C140" s="395" t="s">
        <v>891</v>
      </c>
      <c r="D140" s="396" t="s">
        <v>1026</v>
      </c>
      <c r="E140" s="397" t="s">
        <v>1027</v>
      </c>
      <c r="F140" s="397">
        <v>11</v>
      </c>
    </row>
    <row r="141" spans="1:6" s="437" customFormat="1" ht="18">
      <c r="A141" s="394">
        <v>73303</v>
      </c>
      <c r="B141" s="399" t="s">
        <v>730</v>
      </c>
      <c r="C141" s="395" t="s">
        <v>734</v>
      </c>
      <c r="D141" s="396" t="s">
        <v>1028</v>
      </c>
      <c r="E141" s="397" t="s">
        <v>1029</v>
      </c>
      <c r="F141" s="397">
        <v>3</v>
      </c>
    </row>
    <row r="142" spans="1:6" s="437" customFormat="1" ht="18">
      <c r="A142" s="394">
        <v>73304</v>
      </c>
      <c r="B142" s="399" t="s">
        <v>730</v>
      </c>
      <c r="C142" s="395" t="s">
        <v>735</v>
      </c>
      <c r="D142" s="396" t="s">
        <v>1030</v>
      </c>
      <c r="E142" s="397" t="s">
        <v>1031</v>
      </c>
      <c r="F142" s="397">
        <v>3</v>
      </c>
    </row>
    <row r="143" spans="1:6" s="437" customFormat="1" ht="18">
      <c r="A143" s="394">
        <v>73305</v>
      </c>
      <c r="B143" s="399" t="s">
        <v>730</v>
      </c>
      <c r="C143" s="395" t="s">
        <v>736</v>
      </c>
      <c r="D143" s="396" t="s">
        <v>1001</v>
      </c>
      <c r="E143" s="397" t="s">
        <v>1002</v>
      </c>
      <c r="F143" s="397">
        <v>6</v>
      </c>
    </row>
    <row r="144" spans="1:6" s="437" customFormat="1" ht="18">
      <c r="A144" s="394">
        <v>73306</v>
      </c>
      <c r="B144" s="399" t="s">
        <v>730</v>
      </c>
      <c r="C144" s="395" t="s">
        <v>737</v>
      </c>
      <c r="D144" s="396" t="s">
        <v>1001</v>
      </c>
      <c r="E144" s="397" t="s">
        <v>1002</v>
      </c>
      <c r="F144" s="397">
        <v>14</v>
      </c>
    </row>
    <row r="145" spans="1:7" s="437" customFormat="1" ht="18">
      <c r="A145" s="394">
        <v>73307</v>
      </c>
      <c r="B145" s="399" t="s">
        <v>730</v>
      </c>
      <c r="C145" s="467" t="s">
        <v>738</v>
      </c>
      <c r="D145" s="396" t="s">
        <v>1008</v>
      </c>
      <c r="E145" s="397" t="s">
        <v>1009</v>
      </c>
      <c r="F145" s="397">
        <v>6</v>
      </c>
    </row>
    <row r="146" spans="1:7" s="437" customFormat="1" ht="18">
      <c r="A146" s="394">
        <v>73309</v>
      </c>
      <c r="B146" s="399" t="s">
        <v>730</v>
      </c>
      <c r="C146" s="395" t="s">
        <v>892</v>
      </c>
      <c r="D146" s="396" t="s">
        <v>1032</v>
      </c>
      <c r="E146" s="397" t="s">
        <v>1033</v>
      </c>
      <c r="F146" s="397">
        <v>10</v>
      </c>
    </row>
    <row r="147" spans="1:7" s="437" customFormat="1" ht="18">
      <c r="A147" s="394">
        <v>73310</v>
      </c>
      <c r="B147" s="399" t="s">
        <v>730</v>
      </c>
      <c r="C147" s="395" t="s">
        <v>1113</v>
      </c>
      <c r="D147" s="396" t="s">
        <v>1114</v>
      </c>
      <c r="E147" s="397" t="s">
        <v>1115</v>
      </c>
      <c r="F147" s="397">
        <v>15</v>
      </c>
    </row>
    <row r="148" spans="1:7" s="437" customFormat="1" ht="18">
      <c r="A148" s="394">
        <v>73311</v>
      </c>
      <c r="B148" s="399" t="s">
        <v>1161</v>
      </c>
      <c r="C148" s="467" t="s">
        <v>1171</v>
      </c>
      <c r="D148" s="396" t="s">
        <v>1165</v>
      </c>
      <c r="E148" s="397" t="s">
        <v>1170</v>
      </c>
      <c r="F148" s="397">
        <v>6</v>
      </c>
      <c r="G148" s="466"/>
    </row>
    <row r="149" spans="1:7" s="437" customFormat="1" ht="18">
      <c r="A149" s="394">
        <v>73402</v>
      </c>
      <c r="B149" s="399" t="s">
        <v>730</v>
      </c>
      <c r="C149" s="395" t="s">
        <v>739</v>
      </c>
      <c r="D149" s="396" t="s">
        <v>1034</v>
      </c>
      <c r="E149" s="397" t="s">
        <v>1035</v>
      </c>
      <c r="F149" s="397">
        <v>6</v>
      </c>
    </row>
    <row r="150" spans="1:7" s="437" customFormat="1" ht="18">
      <c r="A150" s="394">
        <v>73403</v>
      </c>
      <c r="B150" s="399" t="s">
        <v>730</v>
      </c>
      <c r="C150" s="395" t="s">
        <v>740</v>
      </c>
      <c r="D150" s="396" t="s">
        <v>1036</v>
      </c>
      <c r="E150" s="397" t="s">
        <v>1037</v>
      </c>
      <c r="F150" s="397">
        <v>3</v>
      </c>
    </row>
    <row r="151" spans="1:7" s="437" customFormat="1" ht="18">
      <c r="A151" s="394">
        <v>73404</v>
      </c>
      <c r="B151" s="399" t="s">
        <v>730</v>
      </c>
      <c r="C151" s="395" t="s">
        <v>741</v>
      </c>
      <c r="D151" s="396" t="s">
        <v>1038</v>
      </c>
      <c r="E151" s="397" t="s">
        <v>1039</v>
      </c>
      <c r="F151" s="397">
        <v>9</v>
      </c>
    </row>
    <row r="152" spans="1:7" s="437" customFormat="1" ht="18">
      <c r="A152" s="394">
        <v>73405</v>
      </c>
      <c r="B152" s="399" t="s">
        <v>730</v>
      </c>
      <c r="C152" s="395" t="s">
        <v>893</v>
      </c>
      <c r="D152" s="396" t="s">
        <v>1040</v>
      </c>
      <c r="E152" s="397" t="s">
        <v>1041</v>
      </c>
      <c r="F152" s="397">
        <v>12</v>
      </c>
    </row>
    <row r="153" spans="1:7" s="437" customFormat="1" ht="18">
      <c r="A153" s="394">
        <v>73406</v>
      </c>
      <c r="B153" s="399" t="s">
        <v>730</v>
      </c>
      <c r="C153" s="395" t="s">
        <v>1116</v>
      </c>
      <c r="D153" s="396" t="s">
        <v>1097</v>
      </c>
      <c r="E153" s="397" t="s">
        <v>1099</v>
      </c>
      <c r="F153" s="397">
        <v>8</v>
      </c>
    </row>
    <row r="154" spans="1:7" s="437" customFormat="1" ht="18">
      <c r="A154" s="394">
        <v>73407</v>
      </c>
      <c r="B154" s="399" t="s">
        <v>730</v>
      </c>
      <c r="C154" s="395" t="s">
        <v>1117</v>
      </c>
      <c r="D154" s="396" t="s">
        <v>1118</v>
      </c>
      <c r="E154" s="397" t="s">
        <v>1119</v>
      </c>
      <c r="F154" s="397">
        <v>7</v>
      </c>
    </row>
    <row r="155" spans="1:7" s="437" customFormat="1" ht="18">
      <c r="A155" s="394">
        <v>73408</v>
      </c>
      <c r="B155" s="399" t="s">
        <v>730</v>
      </c>
      <c r="C155" s="395" t="s">
        <v>1120</v>
      </c>
      <c r="D155" s="396" t="s">
        <v>1121</v>
      </c>
      <c r="E155" s="397" t="s">
        <v>1108</v>
      </c>
      <c r="F155" s="397">
        <v>3</v>
      </c>
    </row>
    <row r="156" spans="1:7" s="437" customFormat="1" ht="18">
      <c r="A156" s="394">
        <v>73409</v>
      </c>
      <c r="B156" s="399" t="s">
        <v>1161</v>
      </c>
      <c r="C156" s="467" t="s">
        <v>1172</v>
      </c>
      <c r="D156" s="396" t="s">
        <v>1173</v>
      </c>
      <c r="E156" s="397" t="s">
        <v>1174</v>
      </c>
      <c r="F156" s="397">
        <v>3</v>
      </c>
      <c r="G156" s="466"/>
    </row>
    <row r="157" spans="1:7" ht="18">
      <c r="A157" s="489">
        <v>73501</v>
      </c>
      <c r="B157" s="456" t="s">
        <v>730</v>
      </c>
      <c r="C157" s="456" t="s">
        <v>894</v>
      </c>
      <c r="D157" s="456" t="s">
        <v>1042</v>
      </c>
      <c r="E157" s="485" t="s">
        <v>1043</v>
      </c>
      <c r="F157" s="397">
        <v>10</v>
      </c>
    </row>
    <row r="158" spans="1:7" ht="18">
      <c r="A158" s="489">
        <v>73503</v>
      </c>
      <c r="B158" s="456" t="s">
        <v>730</v>
      </c>
      <c r="C158" s="456" t="s">
        <v>895</v>
      </c>
      <c r="D158" s="456" t="s">
        <v>1045</v>
      </c>
      <c r="E158" s="485" t="s">
        <v>1046</v>
      </c>
      <c r="F158" s="397">
        <v>3</v>
      </c>
    </row>
    <row r="159" spans="1:7" ht="18">
      <c r="A159" s="489">
        <v>73506</v>
      </c>
      <c r="B159" s="456" t="s">
        <v>730</v>
      </c>
      <c r="C159" s="456" t="s">
        <v>896</v>
      </c>
      <c r="D159" s="456" t="s">
        <v>963</v>
      </c>
      <c r="E159" s="485" t="s">
        <v>964</v>
      </c>
      <c r="F159" s="397">
        <v>6</v>
      </c>
    </row>
    <row r="160" spans="1:7" ht="18">
      <c r="A160" s="489">
        <v>73508</v>
      </c>
      <c r="B160" s="456" t="s">
        <v>730</v>
      </c>
      <c r="C160" s="456" t="s">
        <v>897</v>
      </c>
      <c r="D160" s="456" t="s">
        <v>1122</v>
      </c>
      <c r="E160" s="485" t="s">
        <v>1044</v>
      </c>
      <c r="F160" s="397">
        <v>3</v>
      </c>
    </row>
    <row r="161" spans="1:7" ht="18">
      <c r="A161" s="489">
        <v>73509</v>
      </c>
      <c r="B161" s="456" t="s">
        <v>730</v>
      </c>
      <c r="C161" s="456" t="s">
        <v>898</v>
      </c>
      <c r="D161" s="456" t="s">
        <v>1048</v>
      </c>
      <c r="E161" s="485" t="s">
        <v>1047</v>
      </c>
      <c r="F161" s="397">
        <v>3</v>
      </c>
    </row>
    <row r="162" spans="1:7" ht="18">
      <c r="A162" s="489">
        <v>73511</v>
      </c>
      <c r="B162" s="456" t="s">
        <v>730</v>
      </c>
      <c r="C162" s="456" t="s">
        <v>720</v>
      </c>
      <c r="D162" s="456" t="s">
        <v>1014</v>
      </c>
      <c r="E162" s="485" t="s">
        <v>1015</v>
      </c>
      <c r="F162" s="397">
        <v>10</v>
      </c>
    </row>
    <row r="163" spans="1:7" ht="18">
      <c r="A163" s="489">
        <v>73601</v>
      </c>
      <c r="B163" s="456" t="s">
        <v>730</v>
      </c>
      <c r="C163" s="456" t="s">
        <v>742</v>
      </c>
      <c r="D163" s="456" t="s">
        <v>1001</v>
      </c>
      <c r="E163" s="485" t="s">
        <v>1002</v>
      </c>
      <c r="F163" s="397">
        <v>8</v>
      </c>
    </row>
    <row r="164" spans="1:7" ht="18">
      <c r="A164" s="489">
        <v>73603</v>
      </c>
      <c r="B164" s="456" t="s">
        <v>730</v>
      </c>
      <c r="C164" s="456" t="s">
        <v>1123</v>
      </c>
      <c r="D164" s="456" t="s">
        <v>1114</v>
      </c>
      <c r="E164" s="485" t="s">
        <v>1124</v>
      </c>
      <c r="F164" s="397">
        <v>15</v>
      </c>
    </row>
    <row r="165" spans="1:7" s="437" customFormat="1" ht="18">
      <c r="A165" s="404">
        <v>73604</v>
      </c>
      <c r="B165" s="439" t="s">
        <v>1161</v>
      </c>
      <c r="C165" s="484" t="s">
        <v>1175</v>
      </c>
      <c r="D165" s="406" t="s">
        <v>1176</v>
      </c>
      <c r="E165" s="405" t="s">
        <v>1177</v>
      </c>
      <c r="F165" s="397">
        <v>9</v>
      </c>
      <c r="G165" s="466"/>
    </row>
    <row r="166" spans="1:7" s="437" customFormat="1" ht="18">
      <c r="A166" s="400">
        <v>73606</v>
      </c>
      <c r="B166" s="438" t="s">
        <v>1161</v>
      </c>
      <c r="C166" s="483" t="s">
        <v>1178</v>
      </c>
      <c r="D166" s="402" t="s">
        <v>1176</v>
      </c>
      <c r="E166" s="403" t="s">
        <v>1177</v>
      </c>
      <c r="F166" s="397">
        <v>9</v>
      </c>
      <c r="G166" s="466"/>
    </row>
    <row r="167" spans="1:7" s="437" customFormat="1" ht="18">
      <c r="A167" s="477">
        <v>11105</v>
      </c>
      <c r="B167" s="478" t="s">
        <v>1179</v>
      </c>
      <c r="C167" s="479" t="s">
        <v>572</v>
      </c>
      <c r="D167" s="480" t="s">
        <v>662</v>
      </c>
      <c r="E167" s="481" t="s">
        <v>663</v>
      </c>
      <c r="F167" s="482"/>
      <c r="G167" s="466"/>
    </row>
    <row r="168" spans="1:7" s="437" customFormat="1" ht="18">
      <c r="A168" s="471">
        <v>11106</v>
      </c>
      <c r="B168" s="472" t="s">
        <v>1179</v>
      </c>
      <c r="C168" s="473" t="s">
        <v>573</v>
      </c>
      <c r="D168" s="474" t="s">
        <v>664</v>
      </c>
      <c r="E168" s="475" t="s">
        <v>665</v>
      </c>
      <c r="F168" s="476"/>
      <c r="G168" s="466"/>
    </row>
    <row r="169" spans="1:7" s="437" customFormat="1" ht="18">
      <c r="A169" s="471">
        <v>11129</v>
      </c>
      <c r="B169" s="472" t="s">
        <v>1179</v>
      </c>
      <c r="C169" s="473" t="s">
        <v>575</v>
      </c>
      <c r="D169" s="474" t="s">
        <v>913</v>
      </c>
      <c r="E169" s="475" t="s">
        <v>674</v>
      </c>
      <c r="F169" s="476"/>
      <c r="G169" s="466"/>
    </row>
    <row r="170" spans="1:7" s="437" customFormat="1" ht="18">
      <c r="A170" s="471">
        <v>11218</v>
      </c>
      <c r="B170" s="472" t="s">
        <v>1179</v>
      </c>
      <c r="C170" s="473" t="s">
        <v>580</v>
      </c>
      <c r="D170" s="474" t="s">
        <v>682</v>
      </c>
      <c r="E170" s="475" t="s">
        <v>683</v>
      </c>
      <c r="F170" s="476"/>
      <c r="G170" s="466"/>
    </row>
    <row r="171" spans="1:7" s="437" customFormat="1" ht="18">
      <c r="A171" s="471">
        <v>11306</v>
      </c>
      <c r="B171" s="472" t="s">
        <v>1179</v>
      </c>
      <c r="C171" s="473" t="s">
        <v>581</v>
      </c>
      <c r="D171" s="474" t="s">
        <v>1180</v>
      </c>
      <c r="E171" s="475" t="s">
        <v>686</v>
      </c>
      <c r="F171" s="476"/>
      <c r="G171" s="466"/>
    </row>
    <row r="172" spans="1:7" s="437" customFormat="1" ht="18">
      <c r="A172" s="471">
        <v>11401</v>
      </c>
      <c r="B172" s="472" t="s">
        <v>1179</v>
      </c>
      <c r="C172" s="473" t="s">
        <v>582</v>
      </c>
      <c r="D172" s="474" t="s">
        <v>914</v>
      </c>
      <c r="E172" s="475" t="s">
        <v>687</v>
      </c>
      <c r="F172" s="476"/>
      <c r="G172" s="466"/>
    </row>
    <row r="173" spans="1:7" s="437" customFormat="1" ht="18">
      <c r="A173" s="471">
        <v>11403</v>
      </c>
      <c r="B173" s="472" t="s">
        <v>1179</v>
      </c>
      <c r="C173" s="473" t="s">
        <v>583</v>
      </c>
      <c r="D173" s="474" t="s">
        <v>688</v>
      </c>
      <c r="E173" s="475"/>
      <c r="F173" s="476"/>
      <c r="G173" s="466"/>
    </row>
    <row r="174" spans="1:7" s="437" customFormat="1" ht="18">
      <c r="A174" s="471">
        <v>11404</v>
      </c>
      <c r="B174" s="472" t="s">
        <v>1179</v>
      </c>
      <c r="C174" s="473" t="s">
        <v>584</v>
      </c>
      <c r="D174" s="474" t="s">
        <v>689</v>
      </c>
      <c r="E174" s="475" t="s">
        <v>690</v>
      </c>
      <c r="F174" s="476"/>
      <c r="G174" s="466"/>
    </row>
    <row r="175" spans="1:7" s="437" customFormat="1" ht="18">
      <c r="A175" s="471">
        <v>11405</v>
      </c>
      <c r="B175" s="472" t="s">
        <v>1179</v>
      </c>
      <c r="C175" s="473" t="s">
        <v>585</v>
      </c>
      <c r="D175" s="474" t="s">
        <v>691</v>
      </c>
      <c r="E175" s="475" t="s">
        <v>692</v>
      </c>
      <c r="F175" s="476"/>
      <c r="G175" s="466"/>
    </row>
    <row r="176" spans="1:7" s="437" customFormat="1" ht="18">
      <c r="A176" s="471">
        <v>11411</v>
      </c>
      <c r="B176" s="472" t="s">
        <v>1179</v>
      </c>
      <c r="C176" s="473" t="s">
        <v>586</v>
      </c>
      <c r="D176" s="474" t="s">
        <v>693</v>
      </c>
      <c r="E176" s="475" t="s">
        <v>687</v>
      </c>
      <c r="F176" s="476"/>
      <c r="G176" s="466"/>
    </row>
    <row r="177" spans="1:7" s="437" customFormat="1" ht="18">
      <c r="A177" s="471">
        <v>11414</v>
      </c>
      <c r="B177" s="472" t="s">
        <v>1179</v>
      </c>
      <c r="C177" s="473" t="s">
        <v>587</v>
      </c>
      <c r="D177" s="474" t="s">
        <v>694</v>
      </c>
      <c r="E177" s="475" t="s">
        <v>695</v>
      </c>
      <c r="F177" s="476"/>
      <c r="G177" s="466"/>
    </row>
    <row r="178" spans="1:7" s="437" customFormat="1" ht="18">
      <c r="A178" s="471">
        <v>11415</v>
      </c>
      <c r="B178" s="472" t="s">
        <v>1179</v>
      </c>
      <c r="C178" s="473" t="s">
        <v>588</v>
      </c>
      <c r="D178" s="474" t="s">
        <v>696</v>
      </c>
      <c r="E178" s="475" t="s">
        <v>697</v>
      </c>
      <c r="F178" s="476"/>
      <c r="G178" s="466"/>
    </row>
    <row r="179" spans="1:7" s="437" customFormat="1" ht="18">
      <c r="A179" s="471">
        <v>11416</v>
      </c>
      <c r="B179" s="472" t="s">
        <v>1179</v>
      </c>
      <c r="C179" s="473" t="s">
        <v>589</v>
      </c>
      <c r="D179" s="474" t="s">
        <v>698</v>
      </c>
      <c r="E179" s="475" t="s">
        <v>699</v>
      </c>
      <c r="F179" s="476"/>
      <c r="G179" s="466"/>
    </row>
    <row r="180" spans="1:7" s="437" customFormat="1" ht="18">
      <c r="A180" s="471">
        <v>11421</v>
      </c>
      <c r="B180" s="472" t="s">
        <v>1179</v>
      </c>
      <c r="C180" s="473" t="s">
        <v>591</v>
      </c>
      <c r="D180" s="474" t="s">
        <v>702</v>
      </c>
      <c r="E180" s="475" t="s">
        <v>703</v>
      </c>
      <c r="F180" s="476"/>
      <c r="G180" s="466"/>
    </row>
    <row r="181" spans="1:7" s="437" customFormat="1" ht="18">
      <c r="A181" s="471">
        <v>11509</v>
      </c>
      <c r="B181" s="472" t="s">
        <v>1179</v>
      </c>
      <c r="C181" s="473" t="s">
        <v>593</v>
      </c>
      <c r="D181" s="474" t="s">
        <v>705</v>
      </c>
      <c r="E181" s="475" t="s">
        <v>706</v>
      </c>
      <c r="F181" s="476"/>
      <c r="G181" s="466"/>
    </row>
    <row r="182" spans="1:7" s="437" customFormat="1" ht="18">
      <c r="A182" s="471">
        <v>11510</v>
      </c>
      <c r="B182" s="472" t="s">
        <v>1179</v>
      </c>
      <c r="C182" s="473" t="s">
        <v>594</v>
      </c>
      <c r="D182" s="474" t="s">
        <v>915</v>
      </c>
      <c r="E182" s="475" t="s">
        <v>707</v>
      </c>
      <c r="F182" s="476"/>
      <c r="G182" s="466"/>
    </row>
    <row r="183" spans="1:7" s="437" customFormat="1" ht="18">
      <c r="A183" s="471">
        <v>11520</v>
      </c>
      <c r="B183" s="472" t="s">
        <v>1179</v>
      </c>
      <c r="C183" s="473" t="s">
        <v>596</v>
      </c>
      <c r="D183" s="474" t="s">
        <v>709</v>
      </c>
      <c r="E183" s="475" t="s">
        <v>707</v>
      </c>
      <c r="F183" s="476"/>
      <c r="G183" s="466"/>
    </row>
    <row r="184" spans="1:7" s="437" customFormat="1" ht="18">
      <c r="A184" s="471">
        <v>11521</v>
      </c>
      <c r="B184" s="472" t="s">
        <v>1179</v>
      </c>
      <c r="C184" s="473" t="s">
        <v>597</v>
      </c>
      <c r="D184" s="474" t="s">
        <v>916</v>
      </c>
      <c r="E184" s="475" t="s">
        <v>710</v>
      </c>
      <c r="F184" s="476"/>
      <c r="G184" s="466"/>
    </row>
    <row r="185" spans="1:7" s="437" customFormat="1" ht="18">
      <c r="A185" s="471">
        <v>11522</v>
      </c>
      <c r="B185" s="472" t="s">
        <v>1179</v>
      </c>
      <c r="C185" s="473" t="s">
        <v>598</v>
      </c>
      <c r="D185" s="474" t="s">
        <v>711</v>
      </c>
      <c r="E185" s="475" t="s">
        <v>712</v>
      </c>
      <c r="F185" s="476"/>
      <c r="G185" s="466"/>
    </row>
  </sheetData>
  <phoneticPr fontId="5"/>
  <printOptions horizontalCentered="1"/>
  <pageMargins left="0.70866141732283472" right="0.70866141732283472" top="0.74803149606299213" bottom="0.74803149606299213" header="0.31496062992125984" footer="0.31496062992125984"/>
  <pageSetup paperSize="9" scale="74"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2"/>
  <sheetViews>
    <sheetView showGridLines="0" view="pageBreakPreview" topLeftCell="C1" zoomScale="85" zoomScaleNormal="85" zoomScaleSheetLayoutView="85" workbookViewId="0">
      <selection activeCell="L20" sqref="L20:M20"/>
    </sheetView>
  </sheetViews>
  <sheetFormatPr defaultColWidth="9" defaultRowHeight="13"/>
  <cols>
    <col min="1" max="1" width="6.26953125" style="380" customWidth="1"/>
    <col min="2" max="2" width="6.26953125" style="356" customWidth="1"/>
    <col min="3" max="3" width="5.6328125" style="356" customWidth="1"/>
    <col min="4" max="4" width="6.26953125" style="356" customWidth="1"/>
    <col min="5" max="5" width="5.6328125" style="356" customWidth="1"/>
    <col min="6" max="6" width="6.26953125" style="356" customWidth="1"/>
    <col min="7" max="7" width="4.36328125" style="356" customWidth="1"/>
    <col min="8" max="12" width="6.26953125" style="356" customWidth="1"/>
    <col min="13" max="18" width="6.6328125" style="356" customWidth="1"/>
    <col min="19" max="19" width="6.26953125" style="356" customWidth="1"/>
    <col min="20" max="16384" width="9" style="356"/>
  </cols>
  <sheetData>
    <row r="1" spans="1:19" s="352" customFormat="1" ht="29.25" customHeight="1">
      <c r="A1" s="349"/>
      <c r="B1" s="350"/>
      <c r="C1" s="350"/>
      <c r="D1" s="350"/>
      <c r="E1" s="350"/>
      <c r="F1" s="350"/>
      <c r="G1" s="350"/>
      <c r="H1" s="350"/>
      <c r="I1" s="350"/>
      <c r="J1" s="351"/>
      <c r="K1" s="350"/>
      <c r="L1" s="350"/>
      <c r="M1" s="350"/>
      <c r="N1" s="350"/>
      <c r="O1" s="350"/>
      <c r="P1" s="350"/>
      <c r="Q1" s="350"/>
      <c r="R1" s="533" t="str">
        <f>一番最初に入力!$C$7&amp;""</f>
        <v/>
      </c>
      <c r="S1" s="533"/>
    </row>
    <row r="2" spans="1:19" s="352" customFormat="1" ht="24.75" customHeight="1">
      <c r="A2" s="353" t="s">
        <v>604</v>
      </c>
      <c r="B2" s="353"/>
      <c r="C2" s="350"/>
      <c r="D2" s="350"/>
      <c r="E2" s="350"/>
      <c r="F2" s="350"/>
      <c r="G2" s="350"/>
      <c r="H2" s="350"/>
      <c r="I2" s="350"/>
      <c r="J2" s="350"/>
      <c r="K2" s="350"/>
      <c r="L2" s="350"/>
      <c r="M2" s="350"/>
      <c r="N2" s="350"/>
      <c r="O2" s="350"/>
      <c r="P2" s="350"/>
      <c r="Q2" s="350"/>
      <c r="R2" s="350"/>
      <c r="S2" s="350"/>
    </row>
    <row r="3" spans="1:19" ht="24.75" customHeight="1">
      <c r="A3" s="354"/>
      <c r="B3" s="355"/>
      <c r="C3" s="355"/>
      <c r="D3" s="355"/>
      <c r="E3" s="355"/>
      <c r="F3" s="355"/>
      <c r="G3" s="355"/>
      <c r="H3" s="355"/>
      <c r="I3" s="355"/>
      <c r="J3" s="355"/>
      <c r="K3" s="355"/>
      <c r="L3" s="355"/>
      <c r="M3" s="355"/>
      <c r="N3" s="355"/>
      <c r="O3" s="355"/>
      <c r="P3" s="355"/>
      <c r="Q3" s="355"/>
      <c r="R3" s="355"/>
      <c r="S3" s="355"/>
    </row>
    <row r="4" spans="1:19" s="352" customFormat="1" ht="24.75" customHeight="1">
      <c r="A4" s="349"/>
      <c r="B4" s="350"/>
      <c r="C4" s="350"/>
      <c r="D4" s="350"/>
      <c r="E4" s="350"/>
      <c r="F4" s="350"/>
      <c r="G4" s="350"/>
      <c r="H4" s="350"/>
      <c r="I4" s="350"/>
      <c r="J4" s="350"/>
      <c r="K4" s="350"/>
      <c r="L4" s="350"/>
      <c r="M4" s="357" t="s">
        <v>605</v>
      </c>
      <c r="N4" s="359">
        <v>8</v>
      </c>
      <c r="O4" s="358" t="s">
        <v>606</v>
      </c>
      <c r="P4" s="359">
        <v>3</v>
      </c>
      <c r="Q4" s="358" t="s">
        <v>607</v>
      </c>
      <c r="R4" s="359">
        <v>31</v>
      </c>
      <c r="S4" s="358" t="s">
        <v>608</v>
      </c>
    </row>
    <row r="5" spans="1:19" s="352" customFormat="1" ht="24.75" customHeight="1">
      <c r="A5" s="349"/>
      <c r="B5" s="350" t="s">
        <v>609</v>
      </c>
      <c r="C5" s="350"/>
      <c r="D5" s="350"/>
      <c r="E5" s="350"/>
      <c r="F5" s="350"/>
      <c r="G5" s="350"/>
      <c r="H5" s="350"/>
      <c r="I5" s="350"/>
      <c r="J5" s="350"/>
      <c r="K5" s="350"/>
      <c r="L5" s="350"/>
      <c r="M5" s="350"/>
      <c r="N5" s="350"/>
      <c r="O5" s="350"/>
      <c r="P5" s="350"/>
      <c r="Q5" s="350"/>
      <c r="R5" s="350"/>
      <c r="S5" s="350"/>
    </row>
    <row r="6" spans="1:19" s="352" customFormat="1" ht="24.75" customHeight="1">
      <c r="A6" s="349"/>
      <c r="B6" s="350"/>
      <c r="C6" s="350"/>
      <c r="D6" s="350"/>
      <c r="E6" s="353"/>
      <c r="F6" s="353"/>
      <c r="G6" s="353"/>
      <c r="H6" s="353"/>
      <c r="I6" s="353"/>
      <c r="J6" s="360"/>
      <c r="K6" s="360"/>
      <c r="L6" s="360"/>
      <c r="M6" s="360"/>
      <c r="N6" s="360"/>
      <c r="O6" s="360"/>
      <c r="P6" s="360"/>
      <c r="Q6" s="360"/>
      <c r="R6" s="360"/>
      <c r="S6" s="353"/>
    </row>
    <row r="7" spans="1:19" s="352" customFormat="1" ht="24.75" customHeight="1">
      <c r="A7" s="354"/>
      <c r="B7" s="355"/>
      <c r="C7" s="355"/>
      <c r="D7" s="355"/>
      <c r="E7" s="361"/>
      <c r="F7" s="361"/>
      <c r="G7" s="361"/>
      <c r="H7" s="361"/>
      <c r="I7" s="361"/>
      <c r="J7" s="361"/>
      <c r="K7" s="362"/>
      <c r="L7" s="362"/>
      <c r="M7" s="361"/>
      <c r="N7" s="361"/>
      <c r="O7" s="361"/>
      <c r="P7" s="361"/>
      <c r="Q7" s="361"/>
      <c r="R7" s="361"/>
      <c r="S7" s="361"/>
    </row>
    <row r="8" spans="1:19" s="352" customFormat="1" ht="24.75" customHeight="1">
      <c r="A8" s="354"/>
      <c r="B8" s="355"/>
      <c r="C8" s="355"/>
      <c r="D8" s="355"/>
      <c r="E8" s="355"/>
      <c r="F8" s="355"/>
      <c r="G8" s="355"/>
      <c r="H8" s="355"/>
      <c r="I8" s="355"/>
      <c r="J8" s="355"/>
      <c r="K8" s="355"/>
      <c r="L8" s="355"/>
      <c r="M8" s="355"/>
      <c r="N8" s="355"/>
      <c r="O8" s="355"/>
      <c r="P8" s="355"/>
      <c r="Q8" s="355"/>
      <c r="R8" s="355"/>
      <c r="S8" s="355"/>
    </row>
    <row r="9" spans="1:19" s="352" customFormat="1" ht="24.75" customHeight="1">
      <c r="A9" s="363"/>
      <c r="B9" s="363"/>
      <c r="C9" s="364"/>
      <c r="D9" s="365" t="s">
        <v>605</v>
      </c>
      <c r="E9" s="366" t="str">
        <f>一番最初に入力!C11&amp;""</f>
        <v>7</v>
      </c>
      <c r="F9" s="364" t="s">
        <v>610</v>
      </c>
      <c r="G9" s="367"/>
      <c r="H9" s="367"/>
      <c r="I9" s="364"/>
      <c r="J9" s="364"/>
      <c r="K9" s="364"/>
      <c r="L9" s="364"/>
      <c r="M9" s="364"/>
      <c r="N9" s="364"/>
      <c r="O9" s="364"/>
      <c r="P9" s="363"/>
      <c r="Q9" s="363"/>
      <c r="R9" s="363"/>
      <c r="S9" s="363"/>
    </row>
    <row r="10" spans="1:19" s="352" customFormat="1" ht="24.75" customHeight="1">
      <c r="A10" s="363"/>
      <c r="B10" s="363"/>
      <c r="C10" s="364"/>
      <c r="D10" s="365"/>
      <c r="E10" s="366"/>
      <c r="F10" s="364"/>
      <c r="G10" s="367"/>
      <c r="H10" s="367"/>
      <c r="I10" s="364"/>
      <c r="J10" s="364"/>
      <c r="K10" s="364"/>
      <c r="L10" s="364"/>
      <c r="M10" s="364"/>
      <c r="N10" s="364"/>
      <c r="O10" s="364"/>
      <c r="P10" s="363"/>
      <c r="Q10" s="363"/>
      <c r="R10" s="363"/>
      <c r="S10" s="363"/>
    </row>
    <row r="11" spans="1:19" s="352" customFormat="1" ht="24.75" customHeight="1">
      <c r="A11" s="354"/>
      <c r="B11" s="355"/>
      <c r="C11" s="355"/>
      <c r="D11" s="355"/>
      <c r="E11" s="355"/>
      <c r="F11" s="355"/>
      <c r="G11" s="355"/>
      <c r="H11" s="355"/>
      <c r="I11" s="355"/>
      <c r="J11" s="355"/>
      <c r="K11" s="355"/>
      <c r="L11" s="355"/>
      <c r="M11" s="355"/>
      <c r="N11" s="355"/>
      <c r="O11" s="355"/>
      <c r="P11" s="355"/>
      <c r="Q11" s="355"/>
      <c r="R11" s="355"/>
      <c r="S11" s="355"/>
    </row>
    <row r="12" spans="1:19" ht="25.5" customHeight="1">
      <c r="A12" s="368"/>
      <c r="B12" s="350"/>
      <c r="C12" s="350"/>
      <c r="D12" s="350"/>
      <c r="E12" s="353"/>
      <c r="F12" s="353"/>
      <c r="G12" s="353"/>
      <c r="H12" s="534" t="s">
        <v>611</v>
      </c>
      <c r="I12" s="534"/>
      <c r="J12" s="534"/>
      <c r="K12" s="535" t="str">
        <f>IFERROR(VLOOKUP(一番最初に入力!C7,施設情報!$A:$E,2,0)," ")</f>
        <v xml:space="preserve"> </v>
      </c>
      <c r="L12" s="535"/>
      <c r="M12" s="535"/>
      <c r="N12" s="535"/>
      <c r="O12" s="535"/>
      <c r="P12" s="535"/>
      <c r="Q12" s="535"/>
      <c r="R12" s="535"/>
      <c r="S12" s="353" t="s">
        <v>203</v>
      </c>
    </row>
    <row r="13" spans="1:19" ht="25.5" customHeight="1">
      <c r="A13" s="368"/>
      <c r="B13" s="350"/>
      <c r="C13" s="350"/>
      <c r="D13" s="350"/>
      <c r="E13" s="353"/>
      <c r="F13" s="353"/>
      <c r="G13" s="353"/>
      <c r="H13" s="536" t="s">
        <v>612</v>
      </c>
      <c r="I13" s="536"/>
      <c r="J13" s="536"/>
      <c r="K13" s="535" t="str">
        <f>IFERROR(VLOOKUP(一番最初に入力!C7,施設情報!$A:$E,3,0)," ")</f>
        <v xml:space="preserve"> </v>
      </c>
      <c r="L13" s="535"/>
      <c r="M13" s="535"/>
      <c r="N13" s="535"/>
      <c r="O13" s="535"/>
      <c r="P13" s="535"/>
      <c r="Q13" s="535"/>
      <c r="R13" s="535"/>
      <c r="S13" s="353" t="s">
        <v>203</v>
      </c>
    </row>
    <row r="14" spans="1:19" s="369" customFormat="1" ht="25" customHeight="1">
      <c r="A14" s="368"/>
      <c r="B14" s="350"/>
      <c r="C14" s="350"/>
      <c r="D14" s="350"/>
      <c r="E14" s="531" t="s">
        <v>613</v>
      </c>
      <c r="F14" s="531"/>
      <c r="G14" s="531"/>
      <c r="H14" s="531"/>
      <c r="I14" s="531"/>
      <c r="J14" s="531"/>
      <c r="K14" s="531"/>
      <c r="L14" s="531"/>
      <c r="M14" s="532" t="str">
        <f>IFERROR(VLOOKUP(一番最初に入力!C7,施設情報!$A:$E,4,0)," ")</f>
        <v xml:space="preserve"> </v>
      </c>
      <c r="N14" s="532"/>
      <c r="O14" s="532"/>
      <c r="P14" s="532"/>
      <c r="Q14" s="532"/>
      <c r="R14" s="532"/>
      <c r="S14" s="532"/>
    </row>
    <row r="15" spans="1:19" ht="25" customHeight="1">
      <c r="A15" s="368"/>
      <c r="B15" s="350"/>
      <c r="C15" s="350"/>
      <c r="D15" s="350"/>
      <c r="E15" s="361"/>
      <c r="F15" s="361"/>
      <c r="G15" s="361"/>
      <c r="H15" s="361"/>
      <c r="I15" s="361"/>
      <c r="J15" s="370"/>
      <c r="K15" s="531" t="s">
        <v>614</v>
      </c>
      <c r="L15" s="531"/>
      <c r="M15" s="540" t="str">
        <f>IFERROR(VLOOKUP(一番最初に入力!C7,施設情報!$A:$E,5,0)," ")&amp;""</f>
        <v xml:space="preserve"> </v>
      </c>
      <c r="N15" s="540"/>
      <c r="O15" s="540"/>
      <c r="P15" s="540"/>
      <c r="Q15" s="540"/>
      <c r="R15" s="540"/>
      <c r="S15" s="540"/>
    </row>
    <row r="16" spans="1:19" ht="25" customHeight="1">
      <c r="A16" s="368"/>
      <c r="B16" s="350"/>
      <c r="C16" s="350"/>
      <c r="D16" s="350"/>
      <c r="E16" s="361"/>
      <c r="F16" s="361"/>
      <c r="G16" s="361"/>
      <c r="H16" s="361"/>
      <c r="I16" s="361"/>
      <c r="J16" s="361"/>
      <c r="K16" s="531" t="s">
        <v>615</v>
      </c>
      <c r="L16" s="531"/>
      <c r="M16" s="541"/>
      <c r="N16" s="541"/>
      <c r="O16" s="541"/>
      <c r="P16" s="541"/>
      <c r="Q16" s="541"/>
      <c r="R16" s="371"/>
      <c r="S16" s="361"/>
    </row>
    <row r="17" spans="1:19" s="352" customFormat="1" ht="25" customHeight="1">
      <c r="A17" s="372"/>
      <c r="B17" s="355"/>
      <c r="C17" s="355"/>
      <c r="D17" s="355"/>
      <c r="E17" s="361"/>
      <c r="F17" s="361"/>
      <c r="G17" s="361"/>
      <c r="H17" s="361"/>
      <c r="I17" s="361"/>
      <c r="J17" s="361"/>
      <c r="K17" s="542"/>
      <c r="L17" s="542"/>
      <c r="M17" s="361"/>
      <c r="N17" s="361"/>
      <c r="O17" s="361"/>
      <c r="P17" s="361"/>
      <c r="Q17" s="361"/>
      <c r="R17" s="361"/>
      <c r="S17" s="361"/>
    </row>
    <row r="18" spans="1:19" s="352" customFormat="1" ht="25" customHeight="1">
      <c r="A18" s="372"/>
      <c r="B18" s="355"/>
      <c r="C18" s="355"/>
      <c r="D18" s="355"/>
      <c r="E18" s="361"/>
      <c r="F18" s="361"/>
      <c r="G18" s="361"/>
      <c r="H18" s="361"/>
      <c r="I18" s="361"/>
      <c r="J18" s="361"/>
      <c r="K18" s="373"/>
      <c r="L18" s="373"/>
      <c r="M18" s="361"/>
      <c r="N18" s="361"/>
      <c r="O18" s="361"/>
      <c r="P18" s="361"/>
      <c r="Q18" s="361"/>
      <c r="R18" s="361"/>
      <c r="S18" s="361"/>
    </row>
    <row r="19" spans="1:19" s="352" customFormat="1" ht="25" customHeight="1">
      <c r="A19" s="354"/>
      <c r="B19" s="355"/>
      <c r="C19" s="355"/>
      <c r="D19" s="355"/>
      <c r="E19" s="355"/>
      <c r="F19" s="355"/>
      <c r="G19" s="355"/>
      <c r="H19" s="355"/>
      <c r="I19" s="355"/>
      <c r="J19" s="355"/>
      <c r="K19" s="355"/>
      <c r="L19" s="355"/>
      <c r="M19" s="355"/>
      <c r="N19" s="355"/>
      <c r="O19" s="355"/>
      <c r="P19" s="355"/>
      <c r="Q19" s="355"/>
      <c r="R19" s="355"/>
      <c r="S19" s="355"/>
    </row>
    <row r="20" spans="1:19" s="352" customFormat="1" ht="25" customHeight="1">
      <c r="A20" s="354"/>
      <c r="B20" s="544" t="s">
        <v>1134</v>
      </c>
      <c r="C20" s="544"/>
      <c r="D20" s="544"/>
      <c r="E20" s="544"/>
      <c r="F20" s="544"/>
      <c r="G20" s="544"/>
      <c r="H20" s="544"/>
      <c r="I20" s="544"/>
      <c r="J20" s="544"/>
      <c r="K20" s="544"/>
      <c r="L20" s="543"/>
      <c r="M20" s="543"/>
      <c r="N20" s="374" t="s">
        <v>616</v>
      </c>
      <c r="O20" s="355"/>
      <c r="P20" s="355"/>
      <c r="Q20" s="355"/>
      <c r="R20" s="355"/>
      <c r="S20" s="355"/>
    </row>
    <row r="21" spans="1:19" s="352" customFormat="1" ht="25" customHeight="1">
      <c r="A21" s="354"/>
      <c r="B21" s="537" t="s">
        <v>617</v>
      </c>
      <c r="C21" s="537"/>
      <c r="D21" s="537"/>
      <c r="E21" s="537"/>
      <c r="F21" s="537"/>
      <c r="G21" s="537"/>
      <c r="H21" s="537"/>
      <c r="I21" s="537"/>
      <c r="J21" s="537"/>
      <c r="K21" s="537"/>
      <c r="L21" s="537"/>
      <c r="M21" s="537"/>
      <c r="N21" s="537"/>
      <c r="O21" s="537"/>
      <c r="P21" s="537"/>
      <c r="Q21" s="537"/>
      <c r="R21" s="537"/>
      <c r="S21" s="355"/>
    </row>
    <row r="22" spans="1:19" s="352" customFormat="1" ht="25" customHeight="1">
      <c r="A22" s="349"/>
      <c r="B22" s="537"/>
      <c r="C22" s="537"/>
      <c r="D22" s="537"/>
      <c r="E22" s="537"/>
      <c r="F22" s="537"/>
      <c r="G22" s="537"/>
      <c r="H22" s="537"/>
      <c r="I22" s="537"/>
      <c r="J22" s="537"/>
      <c r="K22" s="537"/>
      <c r="L22" s="537"/>
      <c r="M22" s="537"/>
      <c r="N22" s="537"/>
      <c r="O22" s="537"/>
      <c r="P22" s="537"/>
      <c r="Q22" s="537"/>
      <c r="R22" s="537"/>
      <c r="S22" s="350"/>
    </row>
    <row r="23" spans="1:19" s="352" customFormat="1" ht="25" customHeight="1">
      <c r="A23" s="349"/>
      <c r="B23" s="537"/>
      <c r="C23" s="537"/>
      <c r="D23" s="537"/>
      <c r="E23" s="537"/>
      <c r="F23" s="537"/>
      <c r="G23" s="537"/>
      <c r="H23" s="537"/>
      <c r="I23" s="537"/>
      <c r="J23" s="537"/>
      <c r="K23" s="537"/>
      <c r="L23" s="537"/>
      <c r="M23" s="537"/>
      <c r="N23" s="537"/>
      <c r="O23" s="537"/>
      <c r="P23" s="537"/>
      <c r="Q23" s="537"/>
      <c r="R23" s="537"/>
      <c r="S23" s="350"/>
    </row>
    <row r="24" spans="1:19" s="352" customFormat="1" ht="25" customHeight="1">
      <c r="A24" s="349"/>
      <c r="B24" s="375"/>
      <c r="C24" s="375"/>
      <c r="D24" s="375"/>
      <c r="E24" s="375"/>
      <c r="F24" s="375"/>
      <c r="G24" s="375"/>
      <c r="H24" s="375"/>
      <c r="I24" s="375"/>
      <c r="J24" s="375"/>
      <c r="K24" s="375"/>
      <c r="L24" s="375"/>
      <c r="M24" s="375"/>
      <c r="N24" s="375"/>
      <c r="O24" s="375"/>
      <c r="P24" s="375"/>
      <c r="Q24" s="375"/>
      <c r="R24" s="375"/>
      <c r="S24" s="350"/>
    </row>
    <row r="25" spans="1:19" s="352" customFormat="1" ht="25" customHeight="1">
      <c r="A25" s="349"/>
      <c r="B25" s="375"/>
      <c r="C25" s="375"/>
      <c r="D25" s="375"/>
      <c r="E25" s="375"/>
      <c r="F25" s="375"/>
      <c r="G25" s="375"/>
      <c r="H25" s="375"/>
      <c r="I25" s="375"/>
      <c r="J25" s="375"/>
      <c r="K25" s="375"/>
      <c r="L25" s="375"/>
      <c r="M25" s="375"/>
      <c r="N25" s="375"/>
      <c r="O25" s="375"/>
      <c r="P25" s="375"/>
      <c r="Q25" s="375"/>
      <c r="R25" s="375"/>
      <c r="S25" s="350"/>
    </row>
    <row r="26" spans="1:19" s="352" customFormat="1" ht="25" customHeight="1">
      <c r="A26" s="349"/>
      <c r="B26" s="375"/>
      <c r="C26" s="375"/>
      <c r="D26" s="375"/>
      <c r="E26" s="375"/>
      <c r="F26" s="375"/>
      <c r="G26" s="375"/>
      <c r="H26" s="375"/>
      <c r="I26" s="375"/>
      <c r="J26" s="375"/>
      <c r="K26" s="375"/>
      <c r="L26" s="375"/>
      <c r="M26" s="375"/>
      <c r="N26" s="375"/>
      <c r="O26" s="375"/>
      <c r="P26" s="375"/>
      <c r="Q26" s="375"/>
      <c r="R26" s="375"/>
      <c r="S26" s="350"/>
    </row>
    <row r="27" spans="1:19" s="352" customFormat="1" ht="25" customHeight="1">
      <c r="A27" s="349"/>
      <c r="B27" s="374"/>
      <c r="C27" s="376"/>
      <c r="D27" s="376"/>
      <c r="E27" s="376"/>
      <c r="F27" s="376"/>
      <c r="G27" s="376"/>
      <c r="H27" s="538"/>
      <c r="I27" s="538"/>
      <c r="J27" s="538"/>
      <c r="K27" s="538"/>
      <c r="L27" s="376"/>
      <c r="M27" s="350"/>
      <c r="N27" s="350"/>
      <c r="O27" s="350"/>
      <c r="P27" s="350"/>
      <c r="Q27" s="350"/>
      <c r="R27" s="350"/>
      <c r="S27" s="350"/>
    </row>
    <row r="28" spans="1:19" s="352" customFormat="1" ht="24.75" customHeight="1">
      <c r="A28" s="349"/>
      <c r="B28" s="350"/>
      <c r="C28" s="353"/>
      <c r="E28" s="377" t="s">
        <v>618</v>
      </c>
      <c r="F28" s="377"/>
      <c r="G28" s="377"/>
      <c r="H28" s="377"/>
      <c r="I28" s="378" t="s">
        <v>619</v>
      </c>
      <c r="J28" s="539"/>
      <c r="K28" s="539"/>
      <c r="L28" s="539"/>
      <c r="M28" s="539"/>
      <c r="N28" s="539"/>
      <c r="O28" s="374" t="s">
        <v>63</v>
      </c>
      <c r="P28" s="350"/>
      <c r="Q28" s="350"/>
      <c r="R28" s="350"/>
      <c r="S28" s="350"/>
    </row>
    <row r="29" spans="1:19" s="352" customFormat="1" ht="24.75" customHeight="1">
      <c r="A29" s="349"/>
      <c r="B29" s="350"/>
      <c r="C29" s="353"/>
      <c r="D29" s="353"/>
      <c r="E29" s="359"/>
      <c r="F29" s="353"/>
      <c r="G29" s="350"/>
      <c r="H29" s="350"/>
      <c r="I29" s="350"/>
      <c r="J29" s="350"/>
      <c r="K29" s="350"/>
      <c r="L29" s="350"/>
      <c r="M29" s="350"/>
      <c r="N29" s="350"/>
      <c r="O29" s="350"/>
      <c r="P29" s="350"/>
      <c r="Q29" s="350"/>
      <c r="R29" s="350"/>
      <c r="S29" s="350"/>
    </row>
    <row r="30" spans="1:19" s="352" customFormat="1" ht="24.75" customHeight="1">
      <c r="A30" s="349"/>
      <c r="B30" s="350"/>
      <c r="C30" s="350"/>
      <c r="D30" s="350"/>
      <c r="E30" s="350"/>
      <c r="F30" s="350"/>
      <c r="G30" s="350"/>
      <c r="H30" s="350"/>
      <c r="I30" s="350"/>
      <c r="J30" s="350"/>
      <c r="K30" s="350"/>
      <c r="L30" s="350"/>
      <c r="M30" s="350"/>
      <c r="N30" s="350"/>
      <c r="O30" s="350"/>
      <c r="P30" s="350"/>
      <c r="Q30" s="350"/>
      <c r="R30" s="350"/>
      <c r="S30" s="350"/>
    </row>
    <row r="31" spans="1:19" ht="24.75" customHeight="1">
      <c r="A31" s="349"/>
      <c r="B31" s="350"/>
      <c r="C31" s="379"/>
      <c r="D31" s="350"/>
      <c r="E31" s="350"/>
      <c r="F31" s="350"/>
      <c r="G31" s="350"/>
      <c r="H31" s="350"/>
      <c r="I31" s="350"/>
      <c r="J31" s="350"/>
      <c r="K31" s="350"/>
      <c r="L31" s="350"/>
      <c r="M31" s="350"/>
      <c r="N31" s="350"/>
      <c r="O31" s="350"/>
      <c r="P31" s="350"/>
      <c r="Q31" s="350"/>
      <c r="R31" s="350"/>
      <c r="S31" s="350"/>
    </row>
    <row r="32" spans="1:19" ht="14">
      <c r="B32" s="352"/>
      <c r="C32" s="381"/>
      <c r="D32" s="352"/>
      <c r="E32" s="352"/>
      <c r="F32" s="352"/>
      <c r="G32" s="352"/>
      <c r="H32" s="352"/>
      <c r="I32" s="352"/>
      <c r="J32" s="352"/>
      <c r="K32" s="352"/>
      <c r="L32" s="352"/>
      <c r="M32" s="352"/>
      <c r="N32" s="352"/>
      <c r="O32" s="352"/>
      <c r="P32" s="352"/>
      <c r="Q32" s="352"/>
      <c r="R32" s="352"/>
    </row>
  </sheetData>
  <sheetProtection algorithmName="SHA-512" hashValue="12s05BEKByZ8HTO2ayEMHQMtb9mFRSFEuCSMF0vwnlH7Qmtwcd3w0ojjBSekxRtQc9IsdRQUMefTiwrekESDfg==" saltValue="r8irE5aELh41PYiYXToiZw==" spinCount="100000" sheet="1" selectLockedCells="1"/>
  <mergeCells count="17">
    <mergeCell ref="B21:R23"/>
    <mergeCell ref="H27:K27"/>
    <mergeCell ref="J28:N28"/>
    <mergeCell ref="K15:L15"/>
    <mergeCell ref="M15:S15"/>
    <mergeCell ref="K16:L16"/>
    <mergeCell ref="M16:Q16"/>
    <mergeCell ref="K17:L17"/>
    <mergeCell ref="L20:M20"/>
    <mergeCell ref="B20:K20"/>
    <mergeCell ref="E14:L14"/>
    <mergeCell ref="M14:S14"/>
    <mergeCell ref="R1:S1"/>
    <mergeCell ref="H12:J12"/>
    <mergeCell ref="K12:R12"/>
    <mergeCell ref="H13:J13"/>
    <mergeCell ref="K13:R13"/>
  </mergeCells>
  <phoneticPr fontId="5"/>
  <conditionalFormatting sqref="K13">
    <cfRule type="expression" dxfId="247" priority="2">
      <formula>(K13=0)</formula>
    </cfRule>
  </conditionalFormatting>
  <conditionalFormatting sqref="M14:S14">
    <cfRule type="expression" dxfId="246" priority="1">
      <formula>(M14=0)</formula>
    </cfRule>
  </conditionalFormatting>
  <pageMargins left="0.51181102362204722" right="0.39370078740157483" top="0.94488188976377963" bottom="0.51181102362204722" header="0.51181102362204722" footer="0.51181102362204722"/>
  <pageSetup paperSize="9" scale="81"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32"/>
  <sheetViews>
    <sheetView showGridLines="0" view="pageBreakPreview" zoomScale="85" zoomScaleNormal="85" zoomScaleSheetLayoutView="85" workbookViewId="0">
      <selection activeCell="L20" sqref="L20:M20"/>
    </sheetView>
  </sheetViews>
  <sheetFormatPr defaultColWidth="9" defaultRowHeight="13"/>
  <cols>
    <col min="1" max="1" width="6.26953125" style="380" customWidth="1"/>
    <col min="2" max="2" width="6.26953125" style="356" customWidth="1"/>
    <col min="3" max="3" width="5.6328125" style="356" customWidth="1"/>
    <col min="4" max="4" width="6.26953125" style="356" customWidth="1"/>
    <col min="5" max="5" width="5.6328125" style="356" customWidth="1"/>
    <col min="6" max="6" width="6.26953125" style="356" customWidth="1"/>
    <col min="7" max="7" width="4.36328125" style="356" customWidth="1"/>
    <col min="8" max="12" width="6.26953125" style="356" customWidth="1"/>
    <col min="13" max="18" width="6.6328125" style="356" customWidth="1"/>
    <col min="19" max="19" width="6.26953125" style="356" customWidth="1"/>
    <col min="20" max="16384" width="9" style="356"/>
  </cols>
  <sheetData>
    <row r="1" spans="1:19" s="352" customFormat="1" ht="29.25" customHeight="1">
      <c r="A1" s="349"/>
      <c r="B1" s="350"/>
      <c r="C1" s="350"/>
      <c r="D1" s="350"/>
      <c r="E1" s="350"/>
      <c r="F1" s="350"/>
      <c r="G1" s="350"/>
      <c r="H1" s="350"/>
      <c r="I1" s="350"/>
      <c r="J1" s="351"/>
      <c r="K1" s="350"/>
      <c r="L1" s="350"/>
      <c r="M1" s="350"/>
      <c r="N1" s="350"/>
      <c r="O1" s="350"/>
      <c r="P1" s="350"/>
      <c r="Q1" s="350"/>
      <c r="R1" s="533" t="str">
        <f>一番最初に入力!$C$7&amp;""</f>
        <v/>
      </c>
      <c r="S1" s="533"/>
    </row>
    <row r="2" spans="1:19" s="352" customFormat="1" ht="24.75" customHeight="1">
      <c r="A2" s="353" t="s">
        <v>621</v>
      </c>
      <c r="B2" s="353"/>
      <c r="C2" s="350"/>
      <c r="D2" s="350"/>
      <c r="E2" s="350"/>
      <c r="F2" s="350"/>
      <c r="G2" s="350"/>
      <c r="H2" s="350"/>
      <c r="I2" s="350"/>
      <c r="J2" s="350"/>
      <c r="K2" s="350"/>
      <c r="L2" s="350"/>
      <c r="M2" s="350"/>
      <c r="N2" s="350"/>
      <c r="O2" s="350"/>
      <c r="P2" s="350"/>
      <c r="Q2" s="350"/>
      <c r="R2" s="350"/>
      <c r="S2" s="350"/>
    </row>
    <row r="3" spans="1:19" ht="24.75" customHeight="1">
      <c r="A3" s="354"/>
      <c r="B3" s="355"/>
      <c r="C3" s="355"/>
      <c r="D3" s="355"/>
      <c r="E3" s="355"/>
      <c r="F3" s="355"/>
      <c r="G3" s="355"/>
      <c r="H3" s="355"/>
      <c r="I3" s="355"/>
      <c r="J3" s="355"/>
      <c r="K3" s="355"/>
      <c r="L3" s="355"/>
      <c r="M3" s="355"/>
      <c r="N3" s="355"/>
      <c r="O3" s="355"/>
      <c r="P3" s="355"/>
      <c r="Q3" s="355"/>
      <c r="R3" s="355"/>
      <c r="S3" s="355"/>
    </row>
    <row r="4" spans="1:19" s="352" customFormat="1" ht="24.75" customHeight="1">
      <c r="A4" s="349"/>
      <c r="B4" s="350"/>
      <c r="C4" s="350"/>
      <c r="D4" s="350"/>
      <c r="E4" s="350"/>
      <c r="F4" s="350"/>
      <c r="G4" s="350"/>
      <c r="H4" s="350"/>
      <c r="I4" s="350"/>
      <c r="J4" s="350"/>
      <c r="K4" s="350"/>
      <c r="L4" s="350"/>
      <c r="M4" s="357" t="s">
        <v>605</v>
      </c>
      <c r="N4" s="383">
        <f>一番最初に入力!C11+1</f>
        <v>8</v>
      </c>
      <c r="O4" s="358" t="s">
        <v>606</v>
      </c>
      <c r="P4" s="359">
        <v>3</v>
      </c>
      <c r="Q4" s="358" t="s">
        <v>607</v>
      </c>
      <c r="R4" s="359">
        <v>31</v>
      </c>
      <c r="S4" s="358" t="s">
        <v>608</v>
      </c>
    </row>
    <row r="5" spans="1:19" s="352" customFormat="1" ht="24.75" customHeight="1">
      <c r="A5" s="349"/>
      <c r="B5" s="350" t="s">
        <v>609</v>
      </c>
      <c r="C5" s="350"/>
      <c r="D5" s="350"/>
      <c r="E5" s="350"/>
      <c r="F5" s="350"/>
      <c r="G5" s="350"/>
      <c r="H5" s="350"/>
      <c r="I5" s="350"/>
      <c r="J5" s="350"/>
      <c r="K5" s="350"/>
      <c r="L5" s="350"/>
      <c r="M5" s="350"/>
      <c r="N5" s="350"/>
      <c r="O5" s="350"/>
      <c r="P5" s="350"/>
      <c r="Q5" s="350"/>
      <c r="R5" s="350"/>
      <c r="S5" s="350"/>
    </row>
    <row r="6" spans="1:19" s="352" customFormat="1" ht="24.75" customHeight="1">
      <c r="A6" s="349"/>
      <c r="B6" s="350"/>
      <c r="C6" s="350"/>
      <c r="D6" s="350"/>
      <c r="E6" s="353"/>
      <c r="F6" s="353"/>
      <c r="G6" s="353"/>
      <c r="H6" s="353"/>
      <c r="I6" s="353"/>
      <c r="J6" s="360"/>
      <c r="K6" s="360"/>
      <c r="L6" s="360"/>
      <c r="M6" s="360"/>
      <c r="N6" s="360"/>
      <c r="O6" s="360"/>
      <c r="P6" s="360"/>
      <c r="Q6" s="360"/>
      <c r="R6" s="360"/>
      <c r="S6" s="353"/>
    </row>
    <row r="7" spans="1:19" s="352" customFormat="1" ht="24.75" customHeight="1">
      <c r="A7" s="354"/>
      <c r="B7" s="355"/>
      <c r="C7" s="355"/>
      <c r="D7" s="355"/>
      <c r="E7" s="361"/>
      <c r="F7" s="361"/>
      <c r="G7" s="361"/>
      <c r="H7" s="361"/>
      <c r="I7" s="361"/>
      <c r="J7" s="361"/>
      <c r="K7" s="362"/>
      <c r="L7" s="362"/>
      <c r="M7" s="361"/>
      <c r="N7" s="361"/>
      <c r="O7" s="361"/>
      <c r="P7" s="361"/>
      <c r="Q7" s="361"/>
      <c r="R7" s="361"/>
      <c r="S7" s="361"/>
    </row>
    <row r="8" spans="1:19" s="352" customFormat="1" ht="24.75" customHeight="1">
      <c r="A8" s="354"/>
      <c r="B8" s="355"/>
      <c r="C8" s="355"/>
      <c r="D8" s="355"/>
      <c r="E8" s="355"/>
      <c r="F8" s="355"/>
      <c r="G8" s="355"/>
      <c r="H8" s="355"/>
      <c r="I8" s="355"/>
      <c r="J8" s="355"/>
      <c r="K8" s="355"/>
      <c r="L8" s="355"/>
      <c r="M8" s="355"/>
      <c r="N8" s="355"/>
      <c r="O8" s="355"/>
      <c r="P8" s="355"/>
      <c r="Q8" s="355"/>
      <c r="R8" s="355"/>
      <c r="S8" s="355"/>
    </row>
    <row r="9" spans="1:19" s="352" customFormat="1" ht="24.75" customHeight="1">
      <c r="A9" s="363"/>
      <c r="B9" s="363"/>
      <c r="C9" s="365" t="s">
        <v>605</v>
      </c>
      <c r="D9" s="366" t="str">
        <f>一番最初に入力!C11&amp;""</f>
        <v>7</v>
      </c>
      <c r="E9" s="364" t="s">
        <v>620</v>
      </c>
      <c r="G9" s="367"/>
      <c r="H9" s="367"/>
      <c r="I9" s="364"/>
      <c r="J9" s="364"/>
      <c r="K9" s="364"/>
      <c r="L9" s="364"/>
      <c r="M9" s="364"/>
      <c r="N9" s="364"/>
      <c r="O9" s="364"/>
      <c r="P9" s="363"/>
      <c r="Q9" s="363"/>
      <c r="R9" s="363"/>
      <c r="S9" s="363"/>
    </row>
    <row r="10" spans="1:19" s="352" customFormat="1" ht="24.75" customHeight="1">
      <c r="A10" s="363"/>
      <c r="B10" s="363"/>
      <c r="C10" s="364"/>
      <c r="D10" s="365"/>
      <c r="E10" s="366"/>
      <c r="F10" s="364"/>
      <c r="G10" s="367"/>
      <c r="H10" s="367"/>
      <c r="I10" s="364"/>
      <c r="J10" s="364"/>
      <c r="K10" s="364"/>
      <c r="L10" s="364"/>
      <c r="M10" s="364"/>
      <c r="N10" s="364"/>
      <c r="O10" s="364"/>
      <c r="P10" s="363"/>
      <c r="Q10" s="363"/>
      <c r="R10" s="363"/>
      <c r="S10" s="363"/>
    </row>
    <row r="11" spans="1:19" s="352" customFormat="1" ht="24.75" customHeight="1">
      <c r="A11" s="354"/>
      <c r="B11" s="355"/>
      <c r="C11" s="355"/>
      <c r="D11" s="355"/>
      <c r="E11" s="355"/>
      <c r="F11" s="355"/>
      <c r="G11" s="355"/>
      <c r="H11" s="355"/>
      <c r="I11" s="355"/>
      <c r="J11" s="355"/>
      <c r="K11" s="355"/>
      <c r="L11" s="355"/>
      <c r="M11" s="355"/>
      <c r="N11" s="355"/>
      <c r="O11" s="355"/>
      <c r="P11" s="355"/>
      <c r="Q11" s="355"/>
      <c r="R11" s="355"/>
      <c r="S11" s="355"/>
    </row>
    <row r="12" spans="1:19" ht="25.5" customHeight="1">
      <c r="A12" s="368"/>
      <c r="B12" s="350"/>
      <c r="C12" s="350"/>
      <c r="D12" s="350"/>
      <c r="E12" s="353"/>
      <c r="F12" s="353"/>
      <c r="G12" s="353"/>
      <c r="H12" s="534" t="s">
        <v>611</v>
      </c>
      <c r="I12" s="534"/>
      <c r="J12" s="534"/>
      <c r="K12" s="535" t="str">
        <f>IFERROR(VLOOKUP(一番最初に入力!C7,施設情報!$A:$E,2,0)," ")</f>
        <v xml:space="preserve"> </v>
      </c>
      <c r="L12" s="535"/>
      <c r="M12" s="535"/>
      <c r="N12" s="535"/>
      <c r="O12" s="535"/>
      <c r="P12" s="535"/>
      <c r="Q12" s="535"/>
      <c r="R12" s="535"/>
      <c r="S12" s="353" t="s">
        <v>203</v>
      </c>
    </row>
    <row r="13" spans="1:19" ht="25.5" customHeight="1">
      <c r="A13" s="368"/>
      <c r="B13" s="350"/>
      <c r="C13" s="350"/>
      <c r="D13" s="350"/>
      <c r="E13" s="353"/>
      <c r="F13" s="353"/>
      <c r="G13" s="353"/>
      <c r="H13" s="536" t="s">
        <v>612</v>
      </c>
      <c r="I13" s="536"/>
      <c r="J13" s="536"/>
      <c r="K13" s="535" t="str">
        <f>IFERROR(VLOOKUP(一番最初に入力!C7,施設情報!$A:$E,3,0)," ")</f>
        <v xml:space="preserve"> </v>
      </c>
      <c r="L13" s="535"/>
      <c r="M13" s="535"/>
      <c r="N13" s="535"/>
      <c r="O13" s="535"/>
      <c r="P13" s="535"/>
      <c r="Q13" s="535"/>
      <c r="R13" s="535"/>
      <c r="S13" s="353" t="s">
        <v>203</v>
      </c>
    </row>
    <row r="14" spans="1:19" s="369" customFormat="1" ht="25" customHeight="1">
      <c r="A14" s="368"/>
      <c r="B14" s="350"/>
      <c r="C14" s="350"/>
      <c r="D14" s="350"/>
      <c r="E14" s="531" t="s">
        <v>613</v>
      </c>
      <c r="F14" s="531"/>
      <c r="G14" s="531"/>
      <c r="H14" s="531"/>
      <c r="I14" s="531"/>
      <c r="J14" s="531"/>
      <c r="K14" s="531"/>
      <c r="L14" s="531"/>
      <c r="M14" s="532" t="str">
        <f>IFERROR(VLOOKUP(一番最初に入力!C7,施設情報!$A:$E,4,0)," ")</f>
        <v xml:space="preserve"> </v>
      </c>
      <c r="N14" s="532"/>
      <c r="O14" s="532"/>
      <c r="P14" s="532"/>
      <c r="Q14" s="532"/>
      <c r="R14" s="532"/>
      <c r="S14" s="532"/>
    </row>
    <row r="15" spans="1:19" ht="25" customHeight="1">
      <c r="A15" s="368"/>
      <c r="B15" s="350"/>
      <c r="C15" s="350"/>
      <c r="D15" s="350"/>
      <c r="E15" s="361"/>
      <c r="F15" s="361"/>
      <c r="G15" s="361"/>
      <c r="H15" s="361"/>
      <c r="I15" s="361"/>
      <c r="J15" s="370"/>
      <c r="K15" s="531" t="s">
        <v>614</v>
      </c>
      <c r="L15" s="531"/>
      <c r="M15" s="540" t="str">
        <f>IFERROR(VLOOKUP(一番最初に入力!C7,施設情報!$A:$E,5,0)," ")&amp;""</f>
        <v xml:space="preserve"> </v>
      </c>
      <c r="N15" s="540"/>
      <c r="O15" s="540"/>
      <c r="P15" s="540"/>
      <c r="Q15" s="540"/>
      <c r="R15" s="540"/>
      <c r="S15" s="540"/>
    </row>
    <row r="16" spans="1:19" ht="25" customHeight="1">
      <c r="A16" s="368"/>
      <c r="B16" s="350"/>
      <c r="C16" s="350"/>
      <c r="D16" s="350"/>
      <c r="E16" s="361"/>
      <c r="F16" s="361"/>
      <c r="G16" s="361"/>
      <c r="H16" s="361"/>
      <c r="I16" s="361"/>
      <c r="J16" s="361"/>
      <c r="K16" s="531" t="s">
        <v>615</v>
      </c>
      <c r="L16" s="531"/>
      <c r="M16" s="541"/>
      <c r="N16" s="541"/>
      <c r="O16" s="541"/>
      <c r="P16" s="541"/>
      <c r="Q16" s="541"/>
      <c r="R16" s="371"/>
      <c r="S16" s="361"/>
    </row>
    <row r="17" spans="1:20" s="352" customFormat="1" ht="25" customHeight="1">
      <c r="A17" s="372"/>
      <c r="B17" s="355"/>
      <c r="C17" s="355"/>
      <c r="D17" s="355"/>
      <c r="E17" s="361"/>
      <c r="F17" s="361"/>
      <c r="G17" s="361"/>
      <c r="H17" s="361"/>
      <c r="I17" s="361"/>
      <c r="J17" s="361"/>
      <c r="K17" s="542"/>
      <c r="L17" s="542"/>
      <c r="M17" s="361"/>
      <c r="N17" s="361"/>
      <c r="O17" s="361"/>
      <c r="P17" s="361"/>
      <c r="Q17" s="361"/>
      <c r="R17" s="361"/>
      <c r="S17" s="361"/>
    </row>
    <row r="18" spans="1:20" s="352" customFormat="1" ht="25" customHeight="1">
      <c r="A18" s="372"/>
      <c r="B18" s="355"/>
      <c r="C18" s="355"/>
      <c r="D18" s="355"/>
      <c r="E18" s="361"/>
      <c r="F18" s="361"/>
      <c r="G18" s="361"/>
      <c r="H18" s="361"/>
      <c r="I18" s="361"/>
      <c r="J18" s="361"/>
      <c r="K18" s="373"/>
      <c r="L18" s="373"/>
      <c r="M18" s="361"/>
      <c r="N18" s="361"/>
      <c r="O18" s="361"/>
      <c r="P18" s="361"/>
      <c r="Q18" s="361"/>
      <c r="R18" s="361"/>
      <c r="S18" s="361"/>
    </row>
    <row r="19" spans="1:20" s="352" customFormat="1" ht="25" customHeight="1">
      <c r="A19" s="354"/>
      <c r="B19" s="355"/>
      <c r="C19" s="355"/>
      <c r="D19" s="355"/>
      <c r="E19" s="355"/>
      <c r="F19" s="355"/>
      <c r="G19" s="355"/>
      <c r="H19" s="355"/>
      <c r="I19" s="355"/>
      <c r="J19" s="355"/>
      <c r="K19" s="355"/>
      <c r="L19" s="355"/>
      <c r="M19" s="355"/>
      <c r="N19" s="355"/>
      <c r="O19" s="355"/>
      <c r="P19" s="355"/>
      <c r="Q19" s="355"/>
      <c r="R19" s="355"/>
      <c r="S19" s="355"/>
    </row>
    <row r="20" spans="1:20" s="352" customFormat="1" ht="25" customHeight="1">
      <c r="A20" s="354"/>
      <c r="B20" s="544" t="s">
        <v>1134</v>
      </c>
      <c r="C20" s="544"/>
      <c r="D20" s="544"/>
      <c r="E20" s="544"/>
      <c r="F20" s="544"/>
      <c r="G20" s="544"/>
      <c r="H20" s="544"/>
      <c r="I20" s="544"/>
      <c r="J20" s="544"/>
      <c r="K20" s="544"/>
      <c r="L20" s="543"/>
      <c r="M20" s="543"/>
      <c r="N20" s="374" t="s">
        <v>616</v>
      </c>
      <c r="O20" s="355"/>
      <c r="P20" s="355"/>
      <c r="Q20" s="355"/>
      <c r="R20" s="355"/>
      <c r="S20" s="355"/>
    </row>
    <row r="21" spans="1:20" s="352" customFormat="1" ht="25" customHeight="1">
      <c r="A21" s="354"/>
      <c r="B21" s="537" t="s">
        <v>900</v>
      </c>
      <c r="C21" s="537"/>
      <c r="D21" s="537"/>
      <c r="E21" s="537"/>
      <c r="F21" s="537"/>
      <c r="G21" s="537"/>
      <c r="H21" s="537"/>
      <c r="I21" s="537"/>
      <c r="J21" s="537"/>
      <c r="K21" s="537"/>
      <c r="L21" s="537"/>
      <c r="M21" s="537"/>
      <c r="N21" s="537"/>
      <c r="O21" s="537"/>
      <c r="P21" s="537"/>
      <c r="Q21" s="537"/>
      <c r="R21" s="537"/>
      <c r="S21" s="355"/>
    </row>
    <row r="22" spans="1:20" s="352" customFormat="1" ht="25" customHeight="1">
      <c r="A22" s="349"/>
      <c r="B22" s="537"/>
      <c r="C22" s="537"/>
      <c r="D22" s="537"/>
      <c r="E22" s="537"/>
      <c r="F22" s="537"/>
      <c r="G22" s="537"/>
      <c r="H22" s="537"/>
      <c r="I22" s="537"/>
      <c r="J22" s="537"/>
      <c r="K22" s="537"/>
      <c r="L22" s="537"/>
      <c r="M22" s="537"/>
      <c r="N22" s="537"/>
      <c r="O22" s="537"/>
      <c r="P22" s="537"/>
      <c r="Q22" s="537"/>
      <c r="R22" s="537"/>
      <c r="S22" s="350"/>
    </row>
    <row r="23" spans="1:20" s="352" customFormat="1" ht="25" customHeight="1">
      <c r="A23" s="349"/>
      <c r="B23" s="537"/>
      <c r="C23" s="537"/>
      <c r="D23" s="537"/>
      <c r="E23" s="537"/>
      <c r="F23" s="537"/>
      <c r="G23" s="537"/>
      <c r="H23" s="537"/>
      <c r="I23" s="537"/>
      <c r="J23" s="537"/>
      <c r="K23" s="537"/>
      <c r="L23" s="537"/>
      <c r="M23" s="537"/>
      <c r="N23" s="537"/>
      <c r="O23" s="537"/>
      <c r="P23" s="537"/>
      <c r="Q23" s="537"/>
      <c r="R23" s="537"/>
      <c r="S23" s="350"/>
      <c r="T23" s="382"/>
    </row>
    <row r="24" spans="1:20" s="352" customFormat="1" ht="25" customHeight="1">
      <c r="A24" s="349"/>
      <c r="B24" s="375"/>
      <c r="C24" s="375"/>
      <c r="D24" s="375"/>
      <c r="E24" s="375"/>
      <c r="F24" s="375"/>
      <c r="G24" s="375"/>
      <c r="H24" s="375"/>
      <c r="I24" s="375"/>
      <c r="J24" s="375"/>
      <c r="K24" s="375"/>
      <c r="L24" s="375"/>
      <c r="M24" s="375"/>
      <c r="N24" s="375"/>
      <c r="O24" s="375"/>
      <c r="P24" s="375"/>
      <c r="Q24" s="375"/>
      <c r="R24" s="375"/>
      <c r="S24" s="350"/>
    </row>
    <row r="25" spans="1:20" s="352" customFormat="1" ht="25" customHeight="1">
      <c r="A25" s="349"/>
      <c r="B25" s="375"/>
      <c r="C25" s="375"/>
      <c r="D25" s="375"/>
      <c r="E25" s="375"/>
      <c r="F25" s="375"/>
      <c r="G25" s="375"/>
      <c r="H25" s="375"/>
      <c r="I25" s="375"/>
      <c r="J25" s="375"/>
      <c r="K25" s="375"/>
      <c r="L25" s="375"/>
      <c r="M25" s="375"/>
      <c r="N25" s="375"/>
      <c r="O25" s="375"/>
      <c r="P25" s="375"/>
      <c r="Q25" s="375"/>
      <c r="R25" s="375"/>
      <c r="S25" s="350"/>
    </row>
    <row r="26" spans="1:20" s="352" customFormat="1" ht="25" customHeight="1">
      <c r="A26" s="349"/>
      <c r="B26" s="375"/>
      <c r="C26" s="375"/>
      <c r="D26" s="375"/>
      <c r="E26" s="375"/>
      <c r="F26" s="375"/>
      <c r="G26" s="375"/>
      <c r="H26" s="375"/>
      <c r="I26" s="375"/>
      <c r="J26" s="375"/>
      <c r="K26" s="375"/>
      <c r="L26" s="375"/>
      <c r="M26" s="375"/>
      <c r="N26" s="375"/>
      <c r="O26" s="375"/>
      <c r="P26" s="375"/>
      <c r="Q26" s="375"/>
      <c r="R26" s="375"/>
      <c r="S26" s="350"/>
    </row>
    <row r="27" spans="1:20" s="352" customFormat="1" ht="25" customHeight="1">
      <c r="A27" s="349"/>
      <c r="B27" s="374"/>
      <c r="C27" s="376"/>
      <c r="D27" s="376"/>
      <c r="E27" s="376"/>
      <c r="F27" s="376"/>
      <c r="G27" s="376"/>
      <c r="H27" s="538"/>
      <c r="I27" s="538"/>
      <c r="J27" s="538"/>
      <c r="K27" s="538"/>
      <c r="L27" s="376"/>
      <c r="M27" s="350"/>
      <c r="N27" s="350"/>
      <c r="O27" s="350"/>
      <c r="P27" s="350"/>
      <c r="Q27" s="350"/>
      <c r="R27" s="350"/>
      <c r="S27" s="350"/>
    </row>
    <row r="28" spans="1:20" s="352" customFormat="1" ht="24.75" customHeight="1">
      <c r="A28" s="349"/>
      <c r="B28" s="350"/>
      <c r="C28" s="353"/>
      <c r="E28" s="377" t="s">
        <v>618</v>
      </c>
      <c r="F28" s="377"/>
      <c r="G28" s="377"/>
      <c r="H28" s="377"/>
      <c r="I28" s="378" t="s">
        <v>619</v>
      </c>
      <c r="J28" s="539"/>
      <c r="K28" s="539"/>
      <c r="L28" s="539"/>
      <c r="M28" s="539"/>
      <c r="N28" s="539"/>
      <c r="O28" s="374" t="s">
        <v>63</v>
      </c>
      <c r="P28" s="350"/>
      <c r="Q28" s="350"/>
      <c r="R28" s="350"/>
      <c r="S28" s="350"/>
    </row>
    <row r="29" spans="1:20" s="352" customFormat="1" ht="24.75" customHeight="1">
      <c r="A29" s="349"/>
      <c r="B29" s="350"/>
      <c r="C29" s="353"/>
      <c r="D29" s="353"/>
      <c r="E29" s="359"/>
      <c r="F29" s="353"/>
      <c r="G29" s="350"/>
      <c r="H29" s="350"/>
      <c r="I29" s="350"/>
      <c r="J29" s="350"/>
      <c r="K29" s="350"/>
      <c r="L29" s="350"/>
      <c r="M29" s="350"/>
      <c r="N29" s="350"/>
      <c r="O29" s="350"/>
      <c r="P29" s="350"/>
      <c r="Q29" s="350"/>
      <c r="R29" s="350"/>
      <c r="S29" s="350"/>
    </row>
    <row r="30" spans="1:20" s="352" customFormat="1" ht="24.75" customHeight="1">
      <c r="A30" s="349"/>
      <c r="B30" s="350"/>
      <c r="C30" s="350"/>
      <c r="D30" s="350"/>
      <c r="E30" s="350"/>
      <c r="F30" s="350"/>
      <c r="G30" s="350"/>
      <c r="H30" s="350"/>
      <c r="I30" s="350"/>
      <c r="J30" s="350"/>
      <c r="K30" s="350"/>
      <c r="L30" s="350"/>
      <c r="M30" s="350"/>
      <c r="N30" s="350"/>
      <c r="O30" s="350"/>
      <c r="P30" s="350"/>
      <c r="Q30" s="350"/>
      <c r="R30" s="350"/>
      <c r="S30" s="350"/>
    </row>
    <row r="31" spans="1:20" ht="24.75" customHeight="1">
      <c r="A31" s="349"/>
      <c r="B31" s="350"/>
      <c r="C31" s="379"/>
      <c r="D31" s="350"/>
      <c r="E31" s="350"/>
      <c r="F31" s="350"/>
      <c r="G31" s="350"/>
      <c r="H31" s="350"/>
      <c r="I31" s="350"/>
      <c r="J31" s="350"/>
      <c r="K31" s="350"/>
      <c r="L31" s="350"/>
      <c r="M31" s="350"/>
      <c r="N31" s="350"/>
      <c r="O31" s="350"/>
      <c r="P31" s="350"/>
      <c r="Q31" s="350"/>
      <c r="R31" s="350"/>
      <c r="S31" s="350"/>
    </row>
    <row r="32" spans="1:20" ht="14">
      <c r="B32" s="352"/>
      <c r="C32" s="381"/>
      <c r="D32" s="352"/>
      <c r="E32" s="352"/>
      <c r="F32" s="352"/>
      <c r="G32" s="352"/>
      <c r="H32" s="352"/>
      <c r="I32" s="352"/>
      <c r="J32" s="352"/>
      <c r="K32" s="352"/>
      <c r="L32" s="352"/>
      <c r="M32" s="352"/>
      <c r="N32" s="352"/>
      <c r="O32" s="352"/>
      <c r="P32" s="352"/>
      <c r="Q32" s="352"/>
      <c r="R32" s="352"/>
    </row>
  </sheetData>
  <sheetProtection algorithmName="SHA-512" hashValue="wgXeAM9uvBRZ9zrHRIM+/UpHVSjdrNdSzdvCO+RwoGqosXhuUWyZb59Ncg1+DEoINMU8L/5617Ko/jvjJhQ2mA==" saltValue="UpNsuhhWjNNls3LveHCUjA==" spinCount="100000" sheet="1" selectLockedCells="1"/>
  <mergeCells count="17">
    <mergeCell ref="B21:R23"/>
    <mergeCell ref="H27:K27"/>
    <mergeCell ref="J28:N28"/>
    <mergeCell ref="K15:L15"/>
    <mergeCell ref="M15:S15"/>
    <mergeCell ref="K16:L16"/>
    <mergeCell ref="M16:Q16"/>
    <mergeCell ref="K17:L17"/>
    <mergeCell ref="L20:M20"/>
    <mergeCell ref="B20:K20"/>
    <mergeCell ref="E14:L14"/>
    <mergeCell ref="M14:S14"/>
    <mergeCell ref="R1:S1"/>
    <mergeCell ref="H12:J12"/>
    <mergeCell ref="K12:R12"/>
    <mergeCell ref="H13:J13"/>
    <mergeCell ref="K13:R13"/>
  </mergeCells>
  <phoneticPr fontId="5"/>
  <conditionalFormatting sqref="K13">
    <cfRule type="expression" dxfId="245" priority="2">
      <formula>(K13=0)</formula>
    </cfRule>
  </conditionalFormatting>
  <conditionalFormatting sqref="M14:S14">
    <cfRule type="expression" dxfId="244" priority="1">
      <formula>(M14=0)</formula>
    </cfRule>
  </conditionalFormatting>
  <pageMargins left="0.51181102362204722" right="0.39370078740157483" top="0.94488188976377963" bottom="0.51181102362204722" header="0.51181102362204722" footer="0.51181102362204722"/>
  <pageSetup paperSize="9" scale="81" orientation="portrait" blackAndWhite="1"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C111"/>
  <sheetViews>
    <sheetView showGridLines="0" view="pageBreakPreview" topLeftCell="A37" zoomScale="115" zoomScaleNormal="100" zoomScaleSheetLayoutView="115" workbookViewId="0">
      <selection activeCell="BC84" sqref="BC84"/>
    </sheetView>
  </sheetViews>
  <sheetFormatPr defaultColWidth="9" defaultRowHeight="13"/>
  <cols>
    <col min="1" max="54" width="1.7265625" style="416" customWidth="1"/>
    <col min="55" max="16384" width="9" style="416"/>
  </cols>
  <sheetData>
    <row r="1" spans="1:55" ht="6.75" customHeight="1">
      <c r="A1" s="415">
        <f ca="1">SUM('7ページ'!J48,'8ページ'!W43)</f>
        <v>0</v>
      </c>
    </row>
    <row r="2" spans="1:55" ht="8.15" customHeight="1"/>
    <row r="3" spans="1:55" ht="8.15" customHeight="1"/>
    <row r="4" spans="1:55" ht="8.15" customHeight="1">
      <c r="A4" s="545" t="s">
        <v>1213</v>
      </c>
      <c r="B4" s="545"/>
      <c r="C4" s="545"/>
      <c r="D4" s="545"/>
      <c r="E4" s="545"/>
      <c r="F4" s="545"/>
      <c r="G4" s="545"/>
      <c r="H4" s="545"/>
      <c r="I4" s="545"/>
      <c r="J4" s="545"/>
      <c r="K4" s="545"/>
      <c r="L4" s="545"/>
      <c r="M4" s="545"/>
      <c r="N4" s="545"/>
      <c r="O4" s="545"/>
      <c r="P4" s="545"/>
      <c r="Q4" s="545"/>
      <c r="R4" s="545"/>
      <c r="S4" s="545"/>
      <c r="T4" s="545"/>
      <c r="U4" s="545"/>
      <c r="V4" s="545"/>
      <c r="W4" s="545"/>
      <c r="X4" s="545"/>
      <c r="Y4" s="545"/>
      <c r="Z4" s="545"/>
      <c r="AA4" s="545"/>
      <c r="AB4" s="545"/>
      <c r="AC4" s="545"/>
      <c r="AD4" s="545"/>
      <c r="AE4" s="545"/>
      <c r="AF4" s="545"/>
      <c r="AG4" s="545"/>
      <c r="AH4" s="545"/>
      <c r="AI4" s="545"/>
      <c r="AJ4" s="545"/>
      <c r="AK4" s="545"/>
      <c r="AL4" s="545"/>
      <c r="AM4" s="545"/>
      <c r="AN4" s="545"/>
      <c r="AO4" s="545"/>
      <c r="AP4" s="545"/>
      <c r="AQ4" s="545"/>
      <c r="AR4" s="545"/>
      <c r="AS4" s="545"/>
      <c r="AT4" s="545"/>
      <c r="AU4" s="545"/>
      <c r="AV4" s="545"/>
    </row>
    <row r="5" spans="1:55" ht="8.15" customHeight="1">
      <c r="A5" s="545"/>
      <c r="B5" s="545"/>
      <c r="C5" s="545"/>
      <c r="D5" s="545"/>
      <c r="E5" s="545"/>
      <c r="F5" s="545"/>
      <c r="G5" s="545"/>
      <c r="H5" s="545"/>
      <c r="I5" s="545"/>
      <c r="J5" s="545"/>
      <c r="K5" s="545"/>
      <c r="L5" s="545"/>
      <c r="M5" s="545"/>
      <c r="N5" s="545"/>
      <c r="O5" s="545"/>
      <c r="P5" s="545"/>
      <c r="Q5" s="545"/>
      <c r="R5" s="545"/>
      <c r="S5" s="545"/>
      <c r="T5" s="545"/>
      <c r="U5" s="545"/>
      <c r="V5" s="545"/>
      <c r="W5" s="545"/>
      <c r="X5" s="545"/>
      <c r="Y5" s="545"/>
      <c r="Z5" s="545"/>
      <c r="AA5" s="545"/>
      <c r="AB5" s="545"/>
      <c r="AC5" s="545"/>
      <c r="AD5" s="545"/>
      <c r="AE5" s="545"/>
      <c r="AF5" s="545"/>
      <c r="AG5" s="545"/>
      <c r="AH5" s="545"/>
      <c r="AI5" s="545"/>
      <c r="AJ5" s="545"/>
      <c r="AK5" s="545"/>
      <c r="AL5" s="545"/>
      <c r="AM5" s="545"/>
      <c r="AN5" s="545"/>
      <c r="AO5" s="545"/>
      <c r="AP5" s="545"/>
      <c r="AQ5" s="545"/>
      <c r="AR5" s="545"/>
      <c r="AS5" s="545"/>
      <c r="AT5" s="545"/>
      <c r="AU5" s="545"/>
      <c r="AV5" s="545"/>
    </row>
    <row r="6" spans="1:55" ht="8.15" customHeight="1">
      <c r="A6" s="545"/>
      <c r="B6" s="545"/>
      <c r="C6" s="545"/>
      <c r="D6" s="545"/>
      <c r="E6" s="545"/>
      <c r="F6" s="545"/>
      <c r="G6" s="545"/>
      <c r="H6" s="545"/>
      <c r="I6" s="545"/>
      <c r="J6" s="545"/>
      <c r="K6" s="545"/>
      <c r="L6" s="545"/>
      <c r="M6" s="545"/>
      <c r="N6" s="545"/>
      <c r="O6" s="545"/>
      <c r="P6" s="545"/>
      <c r="Q6" s="545"/>
      <c r="R6" s="545"/>
      <c r="S6" s="545"/>
      <c r="T6" s="545"/>
      <c r="U6" s="545"/>
      <c r="V6" s="545"/>
      <c r="W6" s="545"/>
      <c r="X6" s="545"/>
      <c r="Y6" s="545"/>
      <c r="Z6" s="545"/>
      <c r="AA6" s="545"/>
      <c r="AB6" s="545"/>
      <c r="AC6" s="545"/>
      <c r="AD6" s="545"/>
      <c r="AE6" s="545"/>
      <c r="AF6" s="545"/>
      <c r="AG6" s="545"/>
      <c r="AH6" s="545"/>
      <c r="AI6" s="545"/>
      <c r="AJ6" s="545"/>
      <c r="AK6" s="545"/>
      <c r="AL6" s="545"/>
      <c r="AM6" s="545"/>
      <c r="AN6" s="545"/>
      <c r="AO6" s="545"/>
      <c r="AP6" s="545"/>
      <c r="AQ6" s="545"/>
      <c r="AR6" s="545"/>
      <c r="AS6" s="545"/>
      <c r="AT6" s="545"/>
      <c r="AU6" s="545"/>
      <c r="AV6" s="545"/>
    </row>
    <row r="7" spans="1:55" ht="8.15" customHeight="1" thickBot="1">
      <c r="A7" s="545"/>
      <c r="B7" s="545"/>
      <c r="C7" s="545"/>
      <c r="D7" s="545"/>
      <c r="E7" s="545"/>
      <c r="F7" s="545"/>
      <c r="G7" s="545"/>
      <c r="H7" s="545"/>
      <c r="I7" s="545"/>
      <c r="J7" s="545"/>
      <c r="K7" s="545"/>
      <c r="L7" s="545"/>
      <c r="M7" s="545"/>
      <c r="N7" s="545"/>
      <c r="O7" s="545"/>
      <c r="P7" s="545"/>
      <c r="Q7" s="545"/>
      <c r="R7" s="545"/>
      <c r="S7" s="545"/>
      <c r="T7" s="545"/>
      <c r="U7" s="545"/>
      <c r="V7" s="545"/>
      <c r="W7" s="545"/>
      <c r="X7" s="545"/>
      <c r="Y7" s="545"/>
      <c r="Z7" s="545"/>
      <c r="AA7" s="545"/>
      <c r="AB7" s="545"/>
      <c r="AC7" s="545"/>
      <c r="AD7" s="545"/>
      <c r="AE7" s="545"/>
      <c r="AF7" s="545"/>
      <c r="AG7" s="545"/>
      <c r="AH7" s="545"/>
      <c r="AI7" s="545"/>
      <c r="AJ7" s="545"/>
      <c r="AK7" s="545"/>
      <c r="AL7" s="545"/>
      <c r="AM7" s="545"/>
      <c r="AN7" s="545"/>
      <c r="AO7" s="545"/>
      <c r="AP7" s="545"/>
      <c r="AQ7" s="545"/>
      <c r="AR7" s="545"/>
      <c r="AS7" s="545"/>
      <c r="AT7" s="545"/>
      <c r="AU7" s="545"/>
      <c r="AV7" s="545"/>
    </row>
    <row r="8" spans="1:55" ht="8.15" customHeight="1">
      <c r="C8" s="546" t="s">
        <v>747</v>
      </c>
      <c r="D8" s="547"/>
      <c r="E8" s="547"/>
      <c r="F8" s="547"/>
      <c r="G8" s="547"/>
      <c r="H8" s="548"/>
      <c r="I8" s="555" t="s">
        <v>748</v>
      </c>
      <c r="J8" s="556"/>
      <c r="K8" s="556"/>
      <c r="L8" s="556" t="s">
        <v>749</v>
      </c>
      <c r="M8" s="556"/>
      <c r="N8" s="556"/>
      <c r="O8" s="556" t="s">
        <v>750</v>
      </c>
      <c r="P8" s="556"/>
      <c r="Q8" s="557"/>
      <c r="R8" s="555" t="s">
        <v>751</v>
      </c>
      <c r="S8" s="556"/>
      <c r="T8" s="556"/>
      <c r="U8" s="556" t="s">
        <v>748</v>
      </c>
      <c r="V8" s="556"/>
      <c r="W8" s="556"/>
      <c r="X8" s="556" t="s">
        <v>749</v>
      </c>
      <c r="Y8" s="556"/>
      <c r="Z8" s="557"/>
      <c r="AA8" s="555" t="s">
        <v>750</v>
      </c>
      <c r="AB8" s="556"/>
      <c r="AC8" s="556"/>
      <c r="AD8" s="556" t="s">
        <v>752</v>
      </c>
      <c r="AE8" s="556"/>
      <c r="AF8" s="556"/>
      <c r="AG8" s="556" t="s">
        <v>748</v>
      </c>
      <c r="AH8" s="556"/>
      <c r="AI8" s="557"/>
      <c r="AJ8" s="555" t="s">
        <v>749</v>
      </c>
      <c r="AK8" s="556"/>
      <c r="AL8" s="556"/>
      <c r="AM8" s="556" t="s">
        <v>750</v>
      </c>
      <c r="AN8" s="556"/>
      <c r="AO8" s="556"/>
      <c r="AP8" s="556" t="s">
        <v>753</v>
      </c>
      <c r="AQ8" s="556"/>
      <c r="AR8" s="557"/>
    </row>
    <row r="9" spans="1:55" ht="8.15" customHeight="1">
      <c r="C9" s="549"/>
      <c r="D9" s="550"/>
      <c r="E9" s="550"/>
      <c r="F9" s="550"/>
      <c r="G9" s="550"/>
      <c r="H9" s="551"/>
      <c r="I9" s="558" t="str">
        <f ca="1">LEFT(RIGHT(" \"&amp;$A1,13-COLUMN(A1)))</f>
        <v xml:space="preserve"> </v>
      </c>
      <c r="J9" s="559"/>
      <c r="K9" s="559"/>
      <c r="L9" s="559" t="str">
        <f ca="1">LEFT(RIGHT(" \"&amp;$A1,13-COLUMN(B1)))</f>
        <v xml:space="preserve"> </v>
      </c>
      <c r="M9" s="559"/>
      <c r="N9" s="559"/>
      <c r="O9" s="559" t="str">
        <f ca="1">LEFT(RIGHT(" \"&amp;$A1,13-COLUMN(C1)))</f>
        <v xml:space="preserve"> </v>
      </c>
      <c r="P9" s="559"/>
      <c r="Q9" s="562"/>
      <c r="R9" s="558" t="str">
        <f ca="1">LEFT(RIGHT(" \"&amp;$A1,13-COLUMN(D1)))</f>
        <v xml:space="preserve"> </v>
      </c>
      <c r="S9" s="559"/>
      <c r="T9" s="559"/>
      <c r="U9" s="559" t="str">
        <f ca="1">LEFT(RIGHT(" \"&amp;$A1,13-COLUMN(E1)))</f>
        <v xml:space="preserve"> </v>
      </c>
      <c r="V9" s="559"/>
      <c r="W9" s="559"/>
      <c r="X9" s="559" t="str">
        <f ca="1">LEFT(RIGHT(" \"&amp;$A1,13-COLUMN(F1)))</f>
        <v xml:space="preserve"> </v>
      </c>
      <c r="Y9" s="559"/>
      <c r="Z9" s="562"/>
      <c r="AA9" s="558" t="str">
        <f ca="1">LEFT(RIGHT(" \"&amp;$A1,13-COLUMN(G1)))</f>
        <v xml:space="preserve"> </v>
      </c>
      <c r="AB9" s="559"/>
      <c r="AC9" s="559"/>
      <c r="AD9" s="559" t="str">
        <f ca="1">LEFT(RIGHT(" \"&amp;$A1,13-COLUMN(H1)))</f>
        <v xml:space="preserve"> </v>
      </c>
      <c r="AE9" s="559"/>
      <c r="AF9" s="559"/>
      <c r="AG9" s="559" t="str">
        <f ca="1">LEFT(RIGHT(" \"&amp;$A1,13-COLUMN(I1)))</f>
        <v xml:space="preserve"> </v>
      </c>
      <c r="AH9" s="559"/>
      <c r="AI9" s="562"/>
      <c r="AJ9" s="558" t="str">
        <f ca="1">LEFT(RIGHT(" \"&amp;$A1,13-COLUMN(J1)))</f>
        <v xml:space="preserve"> </v>
      </c>
      <c r="AK9" s="559"/>
      <c r="AL9" s="559"/>
      <c r="AM9" s="559" t="str">
        <f ca="1">LEFT(RIGHT(" \"&amp;$A1,13-COLUMN(K1)))</f>
        <v>\</v>
      </c>
      <c r="AN9" s="559"/>
      <c r="AO9" s="559"/>
      <c r="AP9" s="559" t="str">
        <f ca="1">LEFT(RIGHT(" \"&amp;$A1,13-COLUMN(L1)))</f>
        <v>0</v>
      </c>
      <c r="AQ9" s="559"/>
      <c r="AR9" s="562"/>
    </row>
    <row r="10" spans="1:55" ht="8.15" customHeight="1">
      <c r="C10" s="549"/>
      <c r="D10" s="550"/>
      <c r="E10" s="550"/>
      <c r="F10" s="550"/>
      <c r="G10" s="550"/>
      <c r="H10" s="551"/>
      <c r="I10" s="558"/>
      <c r="J10" s="559"/>
      <c r="K10" s="559"/>
      <c r="L10" s="559"/>
      <c r="M10" s="559"/>
      <c r="N10" s="559"/>
      <c r="O10" s="559"/>
      <c r="P10" s="559"/>
      <c r="Q10" s="562"/>
      <c r="R10" s="558"/>
      <c r="S10" s="559"/>
      <c r="T10" s="559"/>
      <c r="U10" s="559"/>
      <c r="V10" s="559"/>
      <c r="W10" s="559"/>
      <c r="X10" s="559"/>
      <c r="Y10" s="559"/>
      <c r="Z10" s="562"/>
      <c r="AA10" s="558"/>
      <c r="AB10" s="559"/>
      <c r="AC10" s="559"/>
      <c r="AD10" s="559"/>
      <c r="AE10" s="559"/>
      <c r="AF10" s="559"/>
      <c r="AG10" s="559"/>
      <c r="AH10" s="559"/>
      <c r="AI10" s="562"/>
      <c r="AJ10" s="558"/>
      <c r="AK10" s="559"/>
      <c r="AL10" s="559"/>
      <c r="AM10" s="559"/>
      <c r="AN10" s="559"/>
      <c r="AO10" s="559"/>
      <c r="AP10" s="559"/>
      <c r="AQ10" s="559"/>
      <c r="AR10" s="562"/>
      <c r="AW10" s="572"/>
      <c r="AX10" s="550"/>
      <c r="AY10" s="550"/>
      <c r="AZ10" s="550"/>
      <c r="BA10" s="550"/>
      <c r="BB10" s="550"/>
      <c r="BC10" s="550"/>
    </row>
    <row r="11" spans="1:55" ht="8.15" customHeight="1">
      <c r="C11" s="549"/>
      <c r="D11" s="550"/>
      <c r="E11" s="550"/>
      <c r="F11" s="550"/>
      <c r="G11" s="550"/>
      <c r="H11" s="551"/>
      <c r="I11" s="558"/>
      <c r="J11" s="559"/>
      <c r="K11" s="559"/>
      <c r="L11" s="559"/>
      <c r="M11" s="559"/>
      <c r="N11" s="559"/>
      <c r="O11" s="559"/>
      <c r="P11" s="559"/>
      <c r="Q11" s="562"/>
      <c r="R11" s="558"/>
      <c r="S11" s="559"/>
      <c r="T11" s="559"/>
      <c r="U11" s="559"/>
      <c r="V11" s="559"/>
      <c r="W11" s="559"/>
      <c r="X11" s="559"/>
      <c r="Y11" s="559"/>
      <c r="Z11" s="562"/>
      <c r="AA11" s="558"/>
      <c r="AB11" s="559"/>
      <c r="AC11" s="559"/>
      <c r="AD11" s="559"/>
      <c r="AE11" s="559"/>
      <c r="AF11" s="559"/>
      <c r="AG11" s="559"/>
      <c r="AH11" s="559"/>
      <c r="AI11" s="562"/>
      <c r="AJ11" s="558"/>
      <c r="AK11" s="559"/>
      <c r="AL11" s="559"/>
      <c r="AM11" s="559"/>
      <c r="AN11" s="559"/>
      <c r="AO11" s="559"/>
      <c r="AP11" s="559"/>
      <c r="AQ11" s="559"/>
      <c r="AR11" s="562"/>
      <c r="AW11" s="550"/>
      <c r="AX11" s="550"/>
      <c r="AY11" s="550"/>
      <c r="AZ11" s="550"/>
      <c r="BA11" s="550"/>
      <c r="BB11" s="550"/>
      <c r="BC11" s="550"/>
    </row>
    <row r="12" spans="1:55" ht="8.15" customHeight="1">
      <c r="C12" s="549"/>
      <c r="D12" s="550"/>
      <c r="E12" s="550"/>
      <c r="F12" s="550"/>
      <c r="G12" s="550"/>
      <c r="H12" s="551"/>
      <c r="I12" s="558"/>
      <c r="J12" s="559"/>
      <c r="K12" s="559"/>
      <c r="L12" s="559"/>
      <c r="M12" s="559"/>
      <c r="N12" s="559"/>
      <c r="O12" s="559"/>
      <c r="P12" s="559"/>
      <c r="Q12" s="562"/>
      <c r="R12" s="558"/>
      <c r="S12" s="559"/>
      <c r="T12" s="559"/>
      <c r="U12" s="559"/>
      <c r="V12" s="559"/>
      <c r="W12" s="559"/>
      <c r="X12" s="559"/>
      <c r="Y12" s="559"/>
      <c r="Z12" s="562"/>
      <c r="AA12" s="558"/>
      <c r="AB12" s="559"/>
      <c r="AC12" s="559"/>
      <c r="AD12" s="559"/>
      <c r="AE12" s="559"/>
      <c r="AF12" s="559"/>
      <c r="AG12" s="559"/>
      <c r="AH12" s="559"/>
      <c r="AI12" s="562"/>
      <c r="AJ12" s="558"/>
      <c r="AK12" s="559"/>
      <c r="AL12" s="559"/>
      <c r="AM12" s="559"/>
      <c r="AN12" s="559"/>
      <c r="AO12" s="559"/>
      <c r="AP12" s="559"/>
      <c r="AQ12" s="559"/>
      <c r="AR12" s="562"/>
      <c r="AW12" s="550"/>
      <c r="AX12" s="550"/>
      <c r="AY12" s="550"/>
      <c r="AZ12" s="550"/>
      <c r="BA12" s="550"/>
      <c r="BB12" s="550"/>
      <c r="BC12" s="550"/>
    </row>
    <row r="13" spans="1:55" ht="8.15" customHeight="1" thickBot="1">
      <c r="C13" s="552"/>
      <c r="D13" s="553"/>
      <c r="E13" s="553"/>
      <c r="F13" s="553"/>
      <c r="G13" s="553"/>
      <c r="H13" s="554"/>
      <c r="I13" s="560"/>
      <c r="J13" s="561"/>
      <c r="K13" s="561"/>
      <c r="L13" s="561"/>
      <c r="M13" s="561"/>
      <c r="N13" s="561"/>
      <c r="O13" s="561"/>
      <c r="P13" s="561"/>
      <c r="Q13" s="563"/>
      <c r="R13" s="560"/>
      <c r="S13" s="561"/>
      <c r="T13" s="561"/>
      <c r="U13" s="561"/>
      <c r="V13" s="561"/>
      <c r="W13" s="561"/>
      <c r="X13" s="561"/>
      <c r="Y13" s="561"/>
      <c r="Z13" s="563"/>
      <c r="AA13" s="560"/>
      <c r="AB13" s="561"/>
      <c r="AC13" s="561"/>
      <c r="AD13" s="561"/>
      <c r="AE13" s="561"/>
      <c r="AF13" s="561"/>
      <c r="AG13" s="561"/>
      <c r="AH13" s="561"/>
      <c r="AI13" s="563"/>
      <c r="AJ13" s="560"/>
      <c r="AK13" s="561"/>
      <c r="AL13" s="561"/>
      <c r="AM13" s="561"/>
      <c r="AN13" s="561"/>
      <c r="AO13" s="561"/>
      <c r="AP13" s="561"/>
      <c r="AQ13" s="561"/>
      <c r="AR13" s="563"/>
      <c r="AW13" s="550"/>
      <c r="AX13" s="550"/>
      <c r="AY13" s="550"/>
      <c r="AZ13" s="550"/>
      <c r="BA13" s="550"/>
      <c r="BB13" s="550"/>
      <c r="BC13" s="550"/>
    </row>
    <row r="14" spans="1:55" ht="8.15" customHeight="1"/>
    <row r="15" spans="1:55" ht="8.15" customHeight="1">
      <c r="A15" s="573" t="s">
        <v>754</v>
      </c>
      <c r="B15" s="573"/>
      <c r="C15" s="573"/>
      <c r="D15" s="573"/>
      <c r="E15" s="573"/>
      <c r="F15" s="573"/>
      <c r="G15" s="573"/>
      <c r="H15" s="573"/>
      <c r="I15" s="573"/>
      <c r="J15" s="573" t="s">
        <v>605</v>
      </c>
      <c r="K15" s="573"/>
      <c r="L15" s="573"/>
      <c r="M15" s="573"/>
      <c r="N15" s="550" t="str">
        <f>一番最初に入力!C11&amp;""</f>
        <v>7</v>
      </c>
      <c r="O15" s="550"/>
      <c r="P15" s="576" t="s">
        <v>755</v>
      </c>
      <c r="Q15" s="576"/>
      <c r="R15" s="576"/>
      <c r="S15" s="576"/>
      <c r="T15" s="576"/>
      <c r="U15" s="576"/>
      <c r="V15" s="576"/>
      <c r="W15" s="576"/>
      <c r="X15" s="576"/>
      <c r="Y15" s="576"/>
      <c r="Z15" s="576"/>
      <c r="AA15" s="576"/>
      <c r="AB15" s="576"/>
      <c r="AC15" s="576"/>
      <c r="AD15" s="576"/>
      <c r="AE15" s="576"/>
      <c r="AF15" s="576"/>
      <c r="AG15" s="576"/>
      <c r="AH15" s="576"/>
      <c r="AI15" s="576"/>
      <c r="AJ15" s="576"/>
      <c r="AK15" s="576"/>
      <c r="AL15" s="576"/>
      <c r="AM15" s="576" t="s">
        <v>756</v>
      </c>
      <c r="AN15" s="576"/>
      <c r="AO15" s="576"/>
      <c r="AP15" s="576"/>
      <c r="AQ15" s="576"/>
      <c r="AR15" s="576"/>
      <c r="AS15" s="576"/>
    </row>
    <row r="16" spans="1:55" ht="8.15" customHeight="1">
      <c r="A16" s="573"/>
      <c r="B16" s="573"/>
      <c r="C16" s="573"/>
      <c r="D16" s="573"/>
      <c r="E16" s="573"/>
      <c r="F16" s="573"/>
      <c r="G16" s="573"/>
      <c r="H16" s="573"/>
      <c r="I16" s="573"/>
      <c r="J16" s="574"/>
      <c r="K16" s="574"/>
      <c r="L16" s="574"/>
      <c r="M16" s="574"/>
      <c r="N16" s="575"/>
      <c r="O16" s="575"/>
      <c r="P16" s="577"/>
      <c r="Q16" s="577"/>
      <c r="R16" s="577"/>
      <c r="S16" s="577"/>
      <c r="T16" s="577"/>
      <c r="U16" s="577"/>
      <c r="V16" s="577"/>
      <c r="W16" s="577"/>
      <c r="X16" s="577"/>
      <c r="Y16" s="577"/>
      <c r="Z16" s="577"/>
      <c r="AA16" s="577"/>
      <c r="AB16" s="577"/>
      <c r="AC16" s="577"/>
      <c r="AD16" s="577"/>
      <c r="AE16" s="577"/>
      <c r="AF16" s="577"/>
      <c r="AG16" s="577"/>
      <c r="AH16" s="577"/>
      <c r="AI16" s="577"/>
      <c r="AJ16" s="577"/>
      <c r="AK16" s="577"/>
      <c r="AL16" s="577"/>
      <c r="AM16" s="576"/>
      <c r="AN16" s="576"/>
      <c r="AO16" s="576"/>
      <c r="AP16" s="576"/>
      <c r="AQ16" s="576"/>
      <c r="AR16" s="576"/>
      <c r="AS16" s="576"/>
    </row>
    <row r="17" spans="1:48" ht="8.15" customHeight="1" thickBot="1"/>
    <row r="18" spans="1:48" ht="8.15" customHeight="1">
      <c r="A18" s="546" t="s">
        <v>1212</v>
      </c>
      <c r="B18" s="547"/>
      <c r="C18" s="547"/>
      <c r="D18" s="547"/>
      <c r="E18" s="547"/>
      <c r="F18" s="547"/>
      <c r="G18" s="547"/>
      <c r="H18" s="547"/>
      <c r="I18" s="547"/>
      <c r="J18" s="547"/>
      <c r="K18" s="547"/>
      <c r="L18" s="547"/>
      <c r="M18" s="547"/>
      <c r="N18" s="547"/>
      <c r="O18" s="547"/>
      <c r="P18" s="547"/>
      <c r="Q18" s="547"/>
      <c r="R18" s="547"/>
      <c r="S18" s="547"/>
      <c r="T18" s="547"/>
      <c r="U18" s="547"/>
      <c r="V18" s="547"/>
      <c r="W18" s="547"/>
      <c r="X18" s="547"/>
      <c r="Y18" s="547"/>
      <c r="Z18" s="547"/>
      <c r="AA18" s="547"/>
      <c r="AB18" s="547"/>
      <c r="AC18" s="547"/>
      <c r="AD18" s="547"/>
      <c r="AE18" s="547"/>
      <c r="AF18" s="547"/>
      <c r="AG18" s="547"/>
      <c r="AH18" s="547"/>
      <c r="AI18" s="547"/>
      <c r="AJ18" s="547"/>
      <c r="AK18" s="547"/>
      <c r="AL18" s="547"/>
      <c r="AM18" s="547"/>
      <c r="AN18" s="547"/>
      <c r="AO18" s="547"/>
      <c r="AP18" s="547"/>
      <c r="AQ18" s="547"/>
      <c r="AR18" s="547"/>
      <c r="AS18" s="547"/>
      <c r="AT18" s="547"/>
      <c r="AU18" s="547"/>
      <c r="AV18" s="548"/>
    </row>
    <row r="19" spans="1:48" ht="8.15" customHeight="1">
      <c r="A19" s="564"/>
      <c r="B19" s="565"/>
      <c r="C19" s="565"/>
      <c r="D19" s="565"/>
      <c r="E19" s="565"/>
      <c r="F19" s="565"/>
      <c r="G19" s="565"/>
      <c r="H19" s="565"/>
      <c r="I19" s="565"/>
      <c r="J19" s="565"/>
      <c r="K19" s="565"/>
      <c r="L19" s="565"/>
      <c r="M19" s="565"/>
      <c r="N19" s="565"/>
      <c r="O19" s="565"/>
      <c r="P19" s="565"/>
      <c r="Q19" s="565"/>
      <c r="R19" s="565"/>
      <c r="S19" s="565"/>
      <c r="T19" s="565"/>
      <c r="U19" s="565"/>
      <c r="V19" s="565"/>
      <c r="W19" s="565"/>
      <c r="X19" s="565"/>
      <c r="Y19" s="565"/>
      <c r="Z19" s="565"/>
      <c r="AA19" s="565"/>
      <c r="AB19" s="565"/>
      <c r="AC19" s="565"/>
      <c r="AD19" s="565"/>
      <c r="AE19" s="565"/>
      <c r="AF19" s="565"/>
      <c r="AG19" s="565"/>
      <c r="AH19" s="565"/>
      <c r="AI19" s="565"/>
      <c r="AJ19" s="565"/>
      <c r="AK19" s="565"/>
      <c r="AL19" s="565"/>
      <c r="AM19" s="565"/>
      <c r="AN19" s="565"/>
      <c r="AO19" s="565"/>
      <c r="AP19" s="565"/>
      <c r="AQ19" s="565"/>
      <c r="AR19" s="565"/>
      <c r="AS19" s="565"/>
      <c r="AT19" s="565"/>
      <c r="AU19" s="565"/>
      <c r="AV19" s="566"/>
    </row>
    <row r="20" spans="1:48" ht="8.15" customHeight="1">
      <c r="A20" s="567" t="s">
        <v>757</v>
      </c>
      <c r="B20" s="567"/>
      <c r="C20" s="567"/>
      <c r="D20" s="567"/>
      <c r="E20" s="567"/>
      <c r="F20" s="567"/>
      <c r="G20" s="567"/>
      <c r="H20" s="567"/>
      <c r="I20" s="567"/>
      <c r="J20" s="567"/>
      <c r="K20" s="567"/>
      <c r="L20" s="567"/>
      <c r="M20" s="567" t="s">
        <v>758</v>
      </c>
      <c r="N20" s="567"/>
      <c r="O20" s="567"/>
      <c r="P20" s="567"/>
      <c r="Q20" s="567"/>
      <c r="R20" s="567"/>
      <c r="S20" s="567"/>
      <c r="T20" s="567"/>
      <c r="U20" s="568" t="s">
        <v>759</v>
      </c>
      <c r="V20" s="569"/>
      <c r="W20" s="569"/>
      <c r="X20" s="569"/>
      <c r="Y20" s="570"/>
      <c r="Z20" s="568" t="s">
        <v>760</v>
      </c>
      <c r="AA20" s="569"/>
      <c r="AB20" s="569"/>
      <c r="AC20" s="569"/>
      <c r="AD20" s="570"/>
      <c r="AE20" s="567" t="s">
        <v>761</v>
      </c>
      <c r="AF20" s="567"/>
      <c r="AG20" s="567"/>
      <c r="AH20" s="567"/>
      <c r="AI20" s="567"/>
      <c r="AJ20" s="567"/>
      <c r="AK20" s="567"/>
      <c r="AL20" s="567"/>
      <c r="AM20" s="567" t="s">
        <v>747</v>
      </c>
      <c r="AN20" s="567"/>
      <c r="AO20" s="567"/>
      <c r="AP20" s="567"/>
      <c r="AQ20" s="567"/>
      <c r="AR20" s="567"/>
      <c r="AS20" s="567"/>
      <c r="AT20" s="567"/>
      <c r="AU20" s="567"/>
      <c r="AV20" s="567"/>
    </row>
    <row r="21" spans="1:48" ht="8.15" customHeight="1">
      <c r="A21" s="567"/>
      <c r="B21" s="567"/>
      <c r="C21" s="567"/>
      <c r="D21" s="567"/>
      <c r="E21" s="567"/>
      <c r="F21" s="567"/>
      <c r="G21" s="567"/>
      <c r="H21" s="567"/>
      <c r="I21" s="567"/>
      <c r="J21" s="567"/>
      <c r="K21" s="567"/>
      <c r="L21" s="567"/>
      <c r="M21" s="567"/>
      <c r="N21" s="567"/>
      <c r="O21" s="567"/>
      <c r="P21" s="567"/>
      <c r="Q21" s="567"/>
      <c r="R21" s="567"/>
      <c r="S21" s="567"/>
      <c r="T21" s="567"/>
      <c r="U21" s="564"/>
      <c r="V21" s="565"/>
      <c r="W21" s="565"/>
      <c r="X21" s="565"/>
      <c r="Y21" s="566"/>
      <c r="Z21" s="564"/>
      <c r="AA21" s="565"/>
      <c r="AB21" s="565"/>
      <c r="AC21" s="565"/>
      <c r="AD21" s="566"/>
      <c r="AE21" s="571"/>
      <c r="AF21" s="571"/>
      <c r="AG21" s="571"/>
      <c r="AH21" s="571"/>
      <c r="AI21" s="571"/>
      <c r="AJ21" s="571"/>
      <c r="AK21" s="571"/>
      <c r="AL21" s="571"/>
      <c r="AM21" s="571"/>
      <c r="AN21" s="571"/>
      <c r="AO21" s="571"/>
      <c r="AP21" s="571"/>
      <c r="AQ21" s="571"/>
      <c r="AR21" s="571"/>
      <c r="AS21" s="571"/>
      <c r="AT21" s="571"/>
      <c r="AU21" s="571"/>
      <c r="AV21" s="571"/>
    </row>
    <row r="22" spans="1:48" ht="8.15" customHeight="1">
      <c r="A22" s="582"/>
      <c r="B22" s="582"/>
      <c r="C22" s="582"/>
      <c r="D22" s="582"/>
      <c r="E22" s="582"/>
      <c r="F22" s="582"/>
      <c r="G22" s="582"/>
      <c r="H22" s="582"/>
      <c r="I22" s="582"/>
      <c r="J22" s="582"/>
      <c r="K22" s="582"/>
      <c r="L22" s="582"/>
      <c r="M22" s="582"/>
      <c r="N22" s="582"/>
      <c r="O22" s="582"/>
      <c r="P22" s="582"/>
      <c r="Q22" s="582"/>
      <c r="R22" s="582"/>
      <c r="S22" s="582"/>
      <c r="T22" s="582"/>
      <c r="U22" s="582"/>
      <c r="V22" s="582"/>
      <c r="W22" s="582"/>
      <c r="X22" s="582"/>
      <c r="Y22" s="582"/>
      <c r="Z22" s="582"/>
      <c r="AA22" s="582"/>
      <c r="AB22" s="582"/>
      <c r="AC22" s="582"/>
      <c r="AD22" s="582"/>
      <c r="AE22" s="578" t="s">
        <v>753</v>
      </c>
      <c r="AF22" s="579"/>
      <c r="AG22" s="579"/>
      <c r="AH22" s="579"/>
      <c r="AI22" s="579"/>
      <c r="AJ22" s="579"/>
      <c r="AK22" s="580"/>
      <c r="AL22" s="581"/>
      <c r="AM22" s="578" t="s">
        <v>753</v>
      </c>
      <c r="AN22" s="579"/>
      <c r="AO22" s="579"/>
      <c r="AP22" s="579"/>
      <c r="AQ22" s="579"/>
      <c r="AR22" s="579"/>
      <c r="AS22" s="579"/>
      <c r="AT22" s="579"/>
      <c r="AU22" s="580"/>
      <c r="AV22" s="581"/>
    </row>
    <row r="23" spans="1:48" ht="8.15" customHeight="1">
      <c r="A23" s="582"/>
      <c r="B23" s="582"/>
      <c r="C23" s="582"/>
      <c r="D23" s="582"/>
      <c r="E23" s="582"/>
      <c r="F23" s="582"/>
      <c r="G23" s="582"/>
      <c r="H23" s="582"/>
      <c r="I23" s="582"/>
      <c r="J23" s="582"/>
      <c r="K23" s="582"/>
      <c r="L23" s="582"/>
      <c r="M23" s="582"/>
      <c r="N23" s="582"/>
      <c r="O23" s="582"/>
      <c r="P23" s="582"/>
      <c r="Q23" s="582"/>
      <c r="R23" s="582"/>
      <c r="S23" s="582"/>
      <c r="T23" s="582"/>
      <c r="U23" s="582"/>
      <c r="V23" s="582"/>
      <c r="W23" s="582"/>
      <c r="X23" s="582"/>
      <c r="Y23" s="582"/>
      <c r="Z23" s="582"/>
      <c r="AA23" s="582"/>
      <c r="AB23" s="582"/>
      <c r="AC23" s="582"/>
      <c r="AD23" s="582"/>
      <c r="AE23" s="578"/>
      <c r="AF23" s="579"/>
      <c r="AG23" s="579"/>
      <c r="AH23" s="579"/>
      <c r="AI23" s="579"/>
      <c r="AJ23" s="579"/>
      <c r="AK23" s="580"/>
      <c r="AL23" s="581"/>
      <c r="AM23" s="578"/>
      <c r="AN23" s="579"/>
      <c r="AO23" s="579"/>
      <c r="AP23" s="579"/>
      <c r="AQ23" s="579"/>
      <c r="AR23" s="579"/>
      <c r="AS23" s="579"/>
      <c r="AT23" s="579"/>
      <c r="AU23" s="580"/>
      <c r="AV23" s="581"/>
    </row>
    <row r="24" spans="1:48" ht="8.15" customHeight="1">
      <c r="A24" s="582"/>
      <c r="B24" s="582"/>
      <c r="C24" s="582"/>
      <c r="D24" s="582"/>
      <c r="E24" s="582"/>
      <c r="F24" s="582"/>
      <c r="G24" s="582"/>
      <c r="H24" s="582"/>
      <c r="I24" s="582"/>
      <c r="J24" s="582"/>
      <c r="K24" s="582"/>
      <c r="L24" s="582"/>
      <c r="M24" s="582"/>
      <c r="N24" s="582"/>
      <c r="O24" s="582"/>
      <c r="P24" s="582"/>
      <c r="Q24" s="582"/>
      <c r="R24" s="582"/>
      <c r="S24" s="582"/>
      <c r="T24" s="582"/>
      <c r="U24" s="582"/>
      <c r="V24" s="582"/>
      <c r="W24" s="582"/>
      <c r="X24" s="582"/>
      <c r="Y24" s="582"/>
      <c r="Z24" s="582"/>
      <c r="AA24" s="582"/>
      <c r="AB24" s="582"/>
      <c r="AC24" s="582"/>
      <c r="AD24" s="582"/>
      <c r="AE24" s="583"/>
      <c r="AF24" s="584"/>
      <c r="AG24" s="584"/>
      <c r="AH24" s="584"/>
      <c r="AI24" s="584"/>
      <c r="AJ24" s="584"/>
      <c r="AK24" s="585"/>
      <c r="AL24" s="589"/>
      <c r="AM24" s="590"/>
      <c r="AN24" s="584"/>
      <c r="AO24" s="584"/>
      <c r="AP24" s="584"/>
      <c r="AQ24" s="584"/>
      <c r="AR24" s="584"/>
      <c r="AS24" s="584"/>
      <c r="AT24" s="584"/>
      <c r="AU24" s="585"/>
      <c r="AV24" s="589"/>
    </row>
    <row r="25" spans="1:48" ht="8.15" customHeight="1">
      <c r="A25" s="582"/>
      <c r="B25" s="582"/>
      <c r="C25" s="582"/>
      <c r="D25" s="582"/>
      <c r="E25" s="582"/>
      <c r="F25" s="582"/>
      <c r="G25" s="582"/>
      <c r="H25" s="582"/>
      <c r="I25" s="582"/>
      <c r="J25" s="582"/>
      <c r="K25" s="582"/>
      <c r="L25" s="582"/>
      <c r="M25" s="582"/>
      <c r="N25" s="582"/>
      <c r="O25" s="582"/>
      <c r="P25" s="582"/>
      <c r="Q25" s="582"/>
      <c r="R25" s="582"/>
      <c r="S25" s="582"/>
      <c r="T25" s="582"/>
      <c r="U25" s="582"/>
      <c r="V25" s="582"/>
      <c r="W25" s="582"/>
      <c r="X25" s="582"/>
      <c r="Y25" s="582"/>
      <c r="Z25" s="582"/>
      <c r="AA25" s="582"/>
      <c r="AB25" s="582"/>
      <c r="AC25" s="582"/>
      <c r="AD25" s="582"/>
      <c r="AE25" s="586"/>
      <c r="AF25" s="587"/>
      <c r="AG25" s="587"/>
      <c r="AH25" s="587"/>
      <c r="AI25" s="587"/>
      <c r="AJ25" s="587"/>
      <c r="AK25" s="588"/>
      <c r="AL25" s="581"/>
      <c r="AM25" s="591"/>
      <c r="AN25" s="587"/>
      <c r="AO25" s="587"/>
      <c r="AP25" s="587"/>
      <c r="AQ25" s="587"/>
      <c r="AR25" s="587"/>
      <c r="AS25" s="587"/>
      <c r="AT25" s="587"/>
      <c r="AU25" s="588"/>
      <c r="AV25" s="581"/>
    </row>
    <row r="26" spans="1:48" ht="8.15" customHeight="1">
      <c r="A26" s="582"/>
      <c r="B26" s="582"/>
      <c r="C26" s="582"/>
      <c r="D26" s="582"/>
      <c r="E26" s="582"/>
      <c r="F26" s="582"/>
      <c r="G26" s="582"/>
      <c r="H26" s="582"/>
      <c r="I26" s="582"/>
      <c r="J26" s="582"/>
      <c r="K26" s="582"/>
      <c r="L26" s="582"/>
      <c r="M26" s="582"/>
      <c r="N26" s="582"/>
      <c r="O26" s="582"/>
      <c r="P26" s="582"/>
      <c r="Q26" s="582"/>
      <c r="R26" s="582"/>
      <c r="S26" s="582"/>
      <c r="T26" s="582"/>
      <c r="U26" s="582"/>
      <c r="V26" s="582"/>
      <c r="W26" s="582"/>
      <c r="X26" s="582"/>
      <c r="Y26" s="582"/>
      <c r="Z26" s="582"/>
      <c r="AA26" s="582"/>
      <c r="AB26" s="582"/>
      <c r="AC26" s="582"/>
      <c r="AD26" s="582"/>
      <c r="AE26" s="586"/>
      <c r="AF26" s="587"/>
      <c r="AG26" s="587"/>
      <c r="AH26" s="587"/>
      <c r="AI26" s="587"/>
      <c r="AJ26" s="587"/>
      <c r="AK26" s="588"/>
      <c r="AL26" s="581"/>
      <c r="AM26" s="591"/>
      <c r="AN26" s="587"/>
      <c r="AO26" s="587"/>
      <c r="AP26" s="587"/>
      <c r="AQ26" s="587"/>
      <c r="AR26" s="587"/>
      <c r="AS26" s="587"/>
      <c r="AT26" s="587"/>
      <c r="AU26" s="588"/>
      <c r="AV26" s="581"/>
    </row>
    <row r="27" spans="1:48" ht="8.15" customHeight="1">
      <c r="A27" s="582"/>
      <c r="B27" s="582"/>
      <c r="C27" s="582"/>
      <c r="D27" s="582"/>
      <c r="E27" s="582"/>
      <c r="F27" s="582"/>
      <c r="G27" s="582"/>
      <c r="H27" s="582"/>
      <c r="I27" s="582"/>
      <c r="J27" s="582"/>
      <c r="K27" s="582"/>
      <c r="L27" s="582"/>
      <c r="M27" s="582"/>
      <c r="N27" s="582"/>
      <c r="O27" s="582"/>
      <c r="P27" s="582"/>
      <c r="Q27" s="582"/>
      <c r="R27" s="582"/>
      <c r="S27" s="582"/>
      <c r="T27" s="582"/>
      <c r="U27" s="582"/>
      <c r="V27" s="582"/>
      <c r="W27" s="582"/>
      <c r="X27" s="582"/>
      <c r="Y27" s="582"/>
      <c r="Z27" s="582"/>
      <c r="AA27" s="582"/>
      <c r="AB27" s="582"/>
      <c r="AC27" s="582"/>
      <c r="AD27" s="582"/>
      <c r="AE27" s="586"/>
      <c r="AF27" s="587"/>
      <c r="AG27" s="587"/>
      <c r="AH27" s="587"/>
      <c r="AI27" s="587"/>
      <c r="AJ27" s="587"/>
      <c r="AK27" s="588"/>
      <c r="AL27" s="581"/>
      <c r="AM27" s="591"/>
      <c r="AN27" s="587"/>
      <c r="AO27" s="587"/>
      <c r="AP27" s="587"/>
      <c r="AQ27" s="587"/>
      <c r="AR27" s="587"/>
      <c r="AS27" s="587"/>
      <c r="AT27" s="587"/>
      <c r="AU27" s="588"/>
      <c r="AV27" s="581"/>
    </row>
    <row r="28" spans="1:48" ht="8.15" customHeight="1">
      <c r="A28" s="582"/>
      <c r="B28" s="582"/>
      <c r="C28" s="582"/>
      <c r="D28" s="582"/>
      <c r="E28" s="582"/>
      <c r="F28" s="582"/>
      <c r="G28" s="582"/>
      <c r="H28" s="582"/>
      <c r="I28" s="582"/>
      <c r="J28" s="582"/>
      <c r="K28" s="582"/>
      <c r="L28" s="582"/>
      <c r="M28" s="582"/>
      <c r="N28" s="582"/>
      <c r="O28" s="582"/>
      <c r="P28" s="582"/>
      <c r="Q28" s="582"/>
      <c r="R28" s="582"/>
      <c r="S28" s="582"/>
      <c r="T28" s="582"/>
      <c r="U28" s="582"/>
      <c r="V28" s="582"/>
      <c r="W28" s="582"/>
      <c r="X28" s="582"/>
      <c r="Y28" s="582"/>
      <c r="Z28" s="582"/>
      <c r="AA28" s="582"/>
      <c r="AB28" s="582"/>
      <c r="AC28" s="582"/>
      <c r="AD28" s="582"/>
      <c r="AE28" s="586"/>
      <c r="AF28" s="587"/>
      <c r="AG28" s="587"/>
      <c r="AH28" s="587"/>
      <c r="AI28" s="587"/>
      <c r="AJ28" s="587"/>
      <c r="AK28" s="588"/>
      <c r="AL28" s="581"/>
      <c r="AM28" s="591"/>
      <c r="AN28" s="587"/>
      <c r="AO28" s="587"/>
      <c r="AP28" s="587"/>
      <c r="AQ28" s="587"/>
      <c r="AR28" s="587"/>
      <c r="AS28" s="587"/>
      <c r="AT28" s="587"/>
      <c r="AU28" s="588"/>
      <c r="AV28" s="581"/>
    </row>
    <row r="29" spans="1:48" ht="8.15" customHeight="1">
      <c r="A29" s="582"/>
      <c r="B29" s="582"/>
      <c r="C29" s="582"/>
      <c r="D29" s="582"/>
      <c r="E29" s="582"/>
      <c r="F29" s="582"/>
      <c r="G29" s="582"/>
      <c r="H29" s="582"/>
      <c r="I29" s="582"/>
      <c r="J29" s="582"/>
      <c r="K29" s="582"/>
      <c r="L29" s="582"/>
      <c r="M29" s="582"/>
      <c r="N29" s="582"/>
      <c r="O29" s="582"/>
      <c r="P29" s="582"/>
      <c r="Q29" s="582"/>
      <c r="R29" s="582"/>
      <c r="S29" s="582"/>
      <c r="T29" s="582"/>
      <c r="U29" s="582"/>
      <c r="V29" s="582"/>
      <c r="W29" s="582"/>
      <c r="X29" s="582"/>
      <c r="Y29" s="582"/>
      <c r="Z29" s="582"/>
      <c r="AA29" s="582"/>
      <c r="AB29" s="582"/>
      <c r="AC29" s="582"/>
      <c r="AD29" s="582"/>
      <c r="AE29" s="586"/>
      <c r="AF29" s="587"/>
      <c r="AG29" s="587"/>
      <c r="AH29" s="587"/>
      <c r="AI29" s="587"/>
      <c r="AJ29" s="587"/>
      <c r="AK29" s="588"/>
      <c r="AL29" s="581"/>
      <c r="AM29" s="591"/>
      <c r="AN29" s="587"/>
      <c r="AO29" s="587"/>
      <c r="AP29" s="587"/>
      <c r="AQ29" s="587"/>
      <c r="AR29" s="587"/>
      <c r="AS29" s="587"/>
      <c r="AT29" s="587"/>
      <c r="AU29" s="588"/>
      <c r="AV29" s="581"/>
    </row>
    <row r="30" spans="1:48" ht="8.15" customHeight="1">
      <c r="A30" s="582"/>
      <c r="B30" s="582"/>
      <c r="C30" s="582"/>
      <c r="D30" s="582"/>
      <c r="E30" s="582"/>
      <c r="F30" s="582"/>
      <c r="G30" s="582"/>
      <c r="H30" s="582"/>
      <c r="I30" s="582"/>
      <c r="J30" s="582"/>
      <c r="K30" s="582"/>
      <c r="L30" s="582"/>
      <c r="M30" s="582"/>
      <c r="N30" s="582"/>
      <c r="O30" s="582"/>
      <c r="P30" s="582"/>
      <c r="Q30" s="582"/>
      <c r="R30" s="582"/>
      <c r="S30" s="582"/>
      <c r="T30" s="582"/>
      <c r="U30" s="582"/>
      <c r="V30" s="582"/>
      <c r="W30" s="582"/>
      <c r="X30" s="582"/>
      <c r="Y30" s="582"/>
      <c r="Z30" s="582"/>
      <c r="AA30" s="582"/>
      <c r="AB30" s="582"/>
      <c r="AC30" s="582"/>
      <c r="AD30" s="582"/>
      <c r="AE30" s="586"/>
      <c r="AF30" s="587"/>
      <c r="AG30" s="587"/>
      <c r="AH30" s="587"/>
      <c r="AI30" s="587"/>
      <c r="AJ30" s="587"/>
      <c r="AK30" s="588"/>
      <c r="AL30" s="581"/>
      <c r="AM30" s="591"/>
      <c r="AN30" s="587"/>
      <c r="AO30" s="587"/>
      <c r="AP30" s="587"/>
      <c r="AQ30" s="587"/>
      <c r="AR30" s="587"/>
      <c r="AS30" s="587"/>
      <c r="AT30" s="587"/>
      <c r="AU30" s="588"/>
      <c r="AV30" s="581"/>
    </row>
    <row r="31" spans="1:48" ht="8.15" customHeight="1">
      <c r="A31" s="582"/>
      <c r="B31" s="582"/>
      <c r="C31" s="582"/>
      <c r="D31" s="582"/>
      <c r="E31" s="582"/>
      <c r="F31" s="582"/>
      <c r="G31" s="582"/>
      <c r="H31" s="582"/>
      <c r="I31" s="582"/>
      <c r="J31" s="582"/>
      <c r="K31" s="582"/>
      <c r="L31" s="582"/>
      <c r="M31" s="582"/>
      <c r="N31" s="582"/>
      <c r="O31" s="582"/>
      <c r="P31" s="582"/>
      <c r="Q31" s="582"/>
      <c r="R31" s="582"/>
      <c r="S31" s="582"/>
      <c r="T31" s="582"/>
      <c r="U31" s="582"/>
      <c r="V31" s="582"/>
      <c r="W31" s="582"/>
      <c r="X31" s="582"/>
      <c r="Y31" s="582"/>
      <c r="Z31" s="582"/>
      <c r="AA31" s="582"/>
      <c r="AB31" s="582"/>
      <c r="AC31" s="582"/>
      <c r="AD31" s="582"/>
      <c r="AE31" s="586"/>
      <c r="AF31" s="587"/>
      <c r="AG31" s="587"/>
      <c r="AH31" s="587"/>
      <c r="AI31" s="587"/>
      <c r="AJ31" s="587"/>
      <c r="AK31" s="588"/>
      <c r="AL31" s="581"/>
      <c r="AM31" s="591"/>
      <c r="AN31" s="587"/>
      <c r="AO31" s="587"/>
      <c r="AP31" s="587"/>
      <c r="AQ31" s="587"/>
      <c r="AR31" s="587"/>
      <c r="AS31" s="587"/>
      <c r="AT31" s="587"/>
      <c r="AU31" s="588"/>
      <c r="AV31" s="581"/>
    </row>
    <row r="32" spans="1:48" ht="8.15" customHeight="1">
      <c r="A32" s="582"/>
      <c r="B32" s="582"/>
      <c r="C32" s="582"/>
      <c r="D32" s="582"/>
      <c r="E32" s="582"/>
      <c r="F32" s="582"/>
      <c r="G32" s="582"/>
      <c r="H32" s="582"/>
      <c r="I32" s="582"/>
      <c r="J32" s="582"/>
      <c r="K32" s="582"/>
      <c r="L32" s="582"/>
      <c r="M32" s="582"/>
      <c r="N32" s="582"/>
      <c r="O32" s="582"/>
      <c r="P32" s="582"/>
      <c r="Q32" s="582"/>
      <c r="R32" s="582"/>
      <c r="S32" s="582"/>
      <c r="T32" s="582"/>
      <c r="U32" s="582"/>
      <c r="V32" s="582"/>
      <c r="W32" s="582"/>
      <c r="X32" s="582"/>
      <c r="Y32" s="582"/>
      <c r="Z32" s="582"/>
      <c r="AA32" s="582"/>
      <c r="AB32" s="582"/>
      <c r="AC32" s="582"/>
      <c r="AD32" s="582"/>
      <c r="AE32" s="586"/>
      <c r="AF32" s="587"/>
      <c r="AG32" s="587"/>
      <c r="AH32" s="587"/>
      <c r="AI32" s="587"/>
      <c r="AJ32" s="587"/>
      <c r="AK32" s="588"/>
      <c r="AL32" s="581"/>
      <c r="AM32" s="591"/>
      <c r="AN32" s="587"/>
      <c r="AO32" s="587"/>
      <c r="AP32" s="587"/>
      <c r="AQ32" s="587"/>
      <c r="AR32" s="587"/>
      <c r="AS32" s="587"/>
      <c r="AT32" s="587"/>
      <c r="AU32" s="588"/>
      <c r="AV32" s="581"/>
    </row>
    <row r="33" spans="1:48" ht="8.15" customHeight="1">
      <c r="A33" s="582"/>
      <c r="B33" s="582"/>
      <c r="C33" s="582"/>
      <c r="D33" s="582"/>
      <c r="E33" s="582"/>
      <c r="F33" s="582"/>
      <c r="G33" s="582"/>
      <c r="H33" s="582"/>
      <c r="I33" s="582"/>
      <c r="J33" s="582"/>
      <c r="K33" s="582"/>
      <c r="L33" s="582"/>
      <c r="M33" s="582"/>
      <c r="N33" s="582"/>
      <c r="O33" s="582"/>
      <c r="P33" s="582"/>
      <c r="Q33" s="582"/>
      <c r="R33" s="582"/>
      <c r="S33" s="582"/>
      <c r="T33" s="582"/>
      <c r="U33" s="582"/>
      <c r="V33" s="582"/>
      <c r="W33" s="582"/>
      <c r="X33" s="582"/>
      <c r="Y33" s="582"/>
      <c r="Z33" s="582"/>
      <c r="AA33" s="582"/>
      <c r="AB33" s="582"/>
      <c r="AC33" s="582"/>
      <c r="AD33" s="582"/>
      <c r="AE33" s="586"/>
      <c r="AF33" s="587"/>
      <c r="AG33" s="587"/>
      <c r="AH33" s="587"/>
      <c r="AI33" s="587"/>
      <c r="AJ33" s="587"/>
      <c r="AK33" s="588"/>
      <c r="AL33" s="581"/>
      <c r="AM33" s="591"/>
      <c r="AN33" s="587"/>
      <c r="AO33" s="587"/>
      <c r="AP33" s="587"/>
      <c r="AQ33" s="587"/>
      <c r="AR33" s="587"/>
      <c r="AS33" s="587"/>
      <c r="AT33" s="587"/>
      <c r="AU33" s="588"/>
      <c r="AV33" s="581"/>
    </row>
    <row r="34" spans="1:48" ht="8.15" customHeight="1">
      <c r="A34" s="582"/>
      <c r="B34" s="582"/>
      <c r="C34" s="582"/>
      <c r="D34" s="582"/>
      <c r="E34" s="582"/>
      <c r="F34" s="582"/>
      <c r="G34" s="582"/>
      <c r="H34" s="582"/>
      <c r="I34" s="582"/>
      <c r="J34" s="582"/>
      <c r="K34" s="582"/>
      <c r="L34" s="582"/>
      <c r="M34" s="582"/>
      <c r="N34" s="582"/>
      <c r="O34" s="582"/>
      <c r="P34" s="582"/>
      <c r="Q34" s="582"/>
      <c r="R34" s="582"/>
      <c r="S34" s="582"/>
      <c r="T34" s="582"/>
      <c r="U34" s="582"/>
      <c r="V34" s="582"/>
      <c r="W34" s="582"/>
      <c r="X34" s="582"/>
      <c r="Y34" s="582"/>
      <c r="Z34" s="582"/>
      <c r="AA34" s="582"/>
      <c r="AB34" s="582"/>
      <c r="AC34" s="582"/>
      <c r="AD34" s="582"/>
      <c r="AE34" s="586"/>
      <c r="AF34" s="587"/>
      <c r="AG34" s="587"/>
      <c r="AH34" s="587"/>
      <c r="AI34" s="587"/>
      <c r="AJ34" s="587"/>
      <c r="AK34" s="588"/>
      <c r="AL34" s="581"/>
      <c r="AM34" s="591"/>
      <c r="AN34" s="587"/>
      <c r="AO34" s="587"/>
      <c r="AP34" s="587"/>
      <c r="AQ34" s="587"/>
      <c r="AR34" s="587"/>
      <c r="AS34" s="587"/>
      <c r="AT34" s="587"/>
      <c r="AU34" s="588"/>
      <c r="AV34" s="581"/>
    </row>
    <row r="35" spans="1:48" ht="8.15" customHeight="1">
      <c r="A35" s="582"/>
      <c r="B35" s="582"/>
      <c r="C35" s="582"/>
      <c r="D35" s="582"/>
      <c r="E35" s="582"/>
      <c r="F35" s="582"/>
      <c r="G35" s="582"/>
      <c r="H35" s="582"/>
      <c r="I35" s="582"/>
      <c r="J35" s="582"/>
      <c r="K35" s="582"/>
      <c r="L35" s="582"/>
      <c r="M35" s="582"/>
      <c r="N35" s="582"/>
      <c r="O35" s="582"/>
      <c r="P35" s="582"/>
      <c r="Q35" s="582"/>
      <c r="R35" s="582"/>
      <c r="S35" s="582"/>
      <c r="T35" s="582"/>
      <c r="U35" s="582"/>
      <c r="V35" s="582"/>
      <c r="W35" s="582"/>
      <c r="X35" s="582"/>
      <c r="Y35" s="582"/>
      <c r="Z35" s="582"/>
      <c r="AA35" s="582"/>
      <c r="AB35" s="582"/>
      <c r="AC35" s="582"/>
      <c r="AD35" s="582"/>
      <c r="AE35" s="586"/>
      <c r="AF35" s="587"/>
      <c r="AG35" s="587"/>
      <c r="AH35" s="587"/>
      <c r="AI35" s="587"/>
      <c r="AJ35" s="587"/>
      <c r="AK35" s="588"/>
      <c r="AL35" s="581"/>
      <c r="AM35" s="591"/>
      <c r="AN35" s="587"/>
      <c r="AO35" s="587"/>
      <c r="AP35" s="587"/>
      <c r="AQ35" s="587"/>
      <c r="AR35" s="587"/>
      <c r="AS35" s="587"/>
      <c r="AT35" s="587"/>
      <c r="AU35" s="588"/>
      <c r="AV35" s="581"/>
    </row>
    <row r="36" spans="1:48" ht="8.15" customHeight="1">
      <c r="A36" s="582"/>
      <c r="B36" s="582"/>
      <c r="C36" s="582"/>
      <c r="D36" s="582"/>
      <c r="E36" s="582"/>
      <c r="F36" s="582"/>
      <c r="G36" s="582"/>
      <c r="H36" s="582"/>
      <c r="I36" s="582"/>
      <c r="J36" s="582"/>
      <c r="K36" s="582"/>
      <c r="L36" s="582"/>
      <c r="M36" s="582"/>
      <c r="N36" s="582"/>
      <c r="O36" s="582"/>
      <c r="P36" s="582"/>
      <c r="Q36" s="582"/>
      <c r="R36" s="582"/>
      <c r="S36" s="582"/>
      <c r="T36" s="582"/>
      <c r="U36" s="582"/>
      <c r="V36" s="582"/>
      <c r="W36" s="582"/>
      <c r="X36" s="582"/>
      <c r="Y36" s="582"/>
      <c r="Z36" s="582"/>
      <c r="AA36" s="582"/>
      <c r="AB36" s="582"/>
      <c r="AC36" s="582"/>
      <c r="AD36" s="582"/>
      <c r="AE36" s="586"/>
      <c r="AF36" s="587"/>
      <c r="AG36" s="587"/>
      <c r="AH36" s="587"/>
      <c r="AI36" s="587"/>
      <c r="AJ36" s="587"/>
      <c r="AK36" s="588"/>
      <c r="AL36" s="581"/>
      <c r="AM36" s="591"/>
      <c r="AN36" s="587"/>
      <c r="AO36" s="587"/>
      <c r="AP36" s="587"/>
      <c r="AQ36" s="587"/>
      <c r="AR36" s="587"/>
      <c r="AS36" s="587"/>
      <c r="AT36" s="587"/>
      <c r="AU36" s="588"/>
      <c r="AV36" s="581"/>
    </row>
    <row r="37" spans="1:48" ht="8.15" customHeight="1">
      <c r="A37" s="582"/>
      <c r="B37" s="582"/>
      <c r="C37" s="582"/>
      <c r="D37" s="582"/>
      <c r="E37" s="582"/>
      <c r="F37" s="582"/>
      <c r="G37" s="582"/>
      <c r="H37" s="582"/>
      <c r="I37" s="582"/>
      <c r="J37" s="582"/>
      <c r="K37" s="582"/>
      <c r="L37" s="582"/>
      <c r="M37" s="582"/>
      <c r="N37" s="582"/>
      <c r="O37" s="582"/>
      <c r="P37" s="582"/>
      <c r="Q37" s="582"/>
      <c r="R37" s="582"/>
      <c r="S37" s="582"/>
      <c r="T37" s="582"/>
      <c r="U37" s="582"/>
      <c r="V37" s="582"/>
      <c r="W37" s="582"/>
      <c r="X37" s="582"/>
      <c r="Y37" s="582"/>
      <c r="Z37" s="582"/>
      <c r="AA37" s="582"/>
      <c r="AB37" s="582"/>
      <c r="AC37" s="582"/>
      <c r="AD37" s="582"/>
      <c r="AE37" s="586"/>
      <c r="AF37" s="587"/>
      <c r="AG37" s="587"/>
      <c r="AH37" s="587"/>
      <c r="AI37" s="587"/>
      <c r="AJ37" s="587"/>
      <c r="AK37" s="588"/>
      <c r="AL37" s="581"/>
      <c r="AM37" s="591"/>
      <c r="AN37" s="587"/>
      <c r="AO37" s="587"/>
      <c r="AP37" s="587"/>
      <c r="AQ37" s="587"/>
      <c r="AR37" s="587"/>
      <c r="AS37" s="587"/>
      <c r="AT37" s="587"/>
      <c r="AU37" s="588"/>
      <c r="AV37" s="581"/>
    </row>
    <row r="38" spans="1:48" ht="8.15" customHeight="1">
      <c r="A38" s="582"/>
      <c r="B38" s="582"/>
      <c r="C38" s="582"/>
      <c r="D38" s="582"/>
      <c r="E38" s="582"/>
      <c r="F38" s="582"/>
      <c r="G38" s="582"/>
      <c r="H38" s="582"/>
      <c r="I38" s="582"/>
      <c r="J38" s="582"/>
      <c r="K38" s="582"/>
      <c r="L38" s="582"/>
      <c r="M38" s="582"/>
      <c r="N38" s="582"/>
      <c r="O38" s="582"/>
      <c r="P38" s="582"/>
      <c r="Q38" s="582"/>
      <c r="R38" s="582"/>
      <c r="S38" s="582"/>
      <c r="T38" s="582"/>
      <c r="U38" s="582"/>
      <c r="V38" s="582"/>
      <c r="W38" s="582"/>
      <c r="X38" s="582"/>
      <c r="Y38" s="582"/>
      <c r="Z38" s="582"/>
      <c r="AA38" s="582"/>
      <c r="AB38" s="582"/>
      <c r="AC38" s="582"/>
      <c r="AD38" s="582"/>
      <c r="AE38" s="586"/>
      <c r="AF38" s="587"/>
      <c r="AG38" s="587"/>
      <c r="AH38" s="587"/>
      <c r="AI38" s="587"/>
      <c r="AJ38" s="587"/>
      <c r="AK38" s="588"/>
      <c r="AL38" s="581"/>
      <c r="AM38" s="591"/>
      <c r="AN38" s="587"/>
      <c r="AO38" s="587"/>
      <c r="AP38" s="587"/>
      <c r="AQ38" s="587"/>
      <c r="AR38" s="587"/>
      <c r="AS38" s="587"/>
      <c r="AT38" s="587"/>
      <c r="AU38" s="588"/>
      <c r="AV38" s="581"/>
    </row>
    <row r="39" spans="1:48" ht="8.15" customHeight="1" thickBot="1">
      <c r="A39" s="617"/>
      <c r="B39" s="617"/>
      <c r="C39" s="617"/>
      <c r="D39" s="617"/>
      <c r="E39" s="617"/>
      <c r="F39" s="617"/>
      <c r="G39" s="617"/>
      <c r="H39" s="617"/>
      <c r="I39" s="617"/>
      <c r="J39" s="617"/>
      <c r="K39" s="617"/>
      <c r="L39" s="617"/>
      <c r="M39" s="617"/>
      <c r="N39" s="617"/>
      <c r="O39" s="617"/>
      <c r="P39" s="617"/>
      <c r="Q39" s="617"/>
      <c r="R39" s="617"/>
      <c r="S39" s="617"/>
      <c r="T39" s="617"/>
      <c r="U39" s="617"/>
      <c r="V39" s="617"/>
      <c r="W39" s="617"/>
      <c r="X39" s="617"/>
      <c r="Y39" s="617"/>
      <c r="Z39" s="617"/>
      <c r="AA39" s="617"/>
      <c r="AB39" s="617"/>
      <c r="AC39" s="617"/>
      <c r="AD39" s="617"/>
      <c r="AE39" s="618"/>
      <c r="AF39" s="619"/>
      <c r="AG39" s="619"/>
      <c r="AH39" s="619"/>
      <c r="AI39" s="619"/>
      <c r="AJ39" s="619"/>
      <c r="AK39" s="620"/>
      <c r="AL39" s="609"/>
      <c r="AM39" s="606"/>
      <c r="AN39" s="607"/>
      <c r="AO39" s="607"/>
      <c r="AP39" s="607"/>
      <c r="AQ39" s="607"/>
      <c r="AR39" s="607"/>
      <c r="AS39" s="607"/>
      <c r="AT39" s="607"/>
      <c r="AU39" s="608"/>
      <c r="AV39" s="609"/>
    </row>
    <row r="40" spans="1:48" ht="8.15" customHeight="1" thickTop="1">
      <c r="A40" s="601" t="s">
        <v>762</v>
      </c>
      <c r="B40" s="602"/>
      <c r="C40" s="602"/>
      <c r="D40" s="602"/>
      <c r="E40" s="602"/>
      <c r="F40" s="602"/>
      <c r="G40" s="602"/>
      <c r="H40" s="602"/>
      <c r="I40" s="602"/>
      <c r="J40" s="602"/>
      <c r="K40" s="602"/>
      <c r="L40" s="602"/>
      <c r="M40" s="612"/>
      <c r="N40" s="612"/>
      <c r="O40" s="612"/>
      <c r="P40" s="612"/>
      <c r="Q40" s="612"/>
      <c r="R40" s="612"/>
      <c r="S40" s="612"/>
      <c r="T40" s="612"/>
      <c r="U40" s="612"/>
      <c r="V40" s="612"/>
      <c r="W40" s="612"/>
      <c r="X40" s="612"/>
      <c r="Y40" s="612"/>
      <c r="Z40" s="612"/>
      <c r="AA40" s="612"/>
      <c r="AB40" s="612"/>
      <c r="AC40" s="612"/>
      <c r="AD40" s="612"/>
      <c r="AE40" s="612"/>
      <c r="AF40" s="612"/>
      <c r="AG40" s="612"/>
      <c r="AH40" s="612"/>
      <c r="AI40" s="612"/>
      <c r="AJ40" s="612"/>
      <c r="AK40" s="612"/>
      <c r="AL40" s="613"/>
      <c r="AM40" s="614"/>
      <c r="AN40" s="615"/>
      <c r="AO40" s="615"/>
      <c r="AP40" s="615"/>
      <c r="AQ40" s="615"/>
      <c r="AR40" s="615"/>
      <c r="AS40" s="615"/>
      <c r="AT40" s="615"/>
      <c r="AU40" s="615"/>
      <c r="AV40" s="616"/>
    </row>
    <row r="41" spans="1:48" ht="8.15" customHeight="1">
      <c r="A41" s="610"/>
      <c r="B41" s="611"/>
      <c r="C41" s="611"/>
      <c r="D41" s="611"/>
      <c r="E41" s="611"/>
      <c r="F41" s="611"/>
      <c r="G41" s="611"/>
      <c r="H41" s="611"/>
      <c r="I41" s="611"/>
      <c r="J41" s="611"/>
      <c r="K41" s="611"/>
      <c r="L41" s="611"/>
      <c r="M41" s="565"/>
      <c r="N41" s="565"/>
      <c r="O41" s="565"/>
      <c r="P41" s="565"/>
      <c r="Q41" s="565"/>
      <c r="R41" s="565"/>
      <c r="S41" s="565"/>
      <c r="T41" s="565"/>
      <c r="U41" s="565"/>
      <c r="V41" s="565"/>
      <c r="W41" s="565"/>
      <c r="X41" s="565"/>
      <c r="Y41" s="565"/>
      <c r="Z41" s="565"/>
      <c r="AA41" s="565"/>
      <c r="AB41" s="565"/>
      <c r="AC41" s="565"/>
      <c r="AD41" s="565"/>
      <c r="AE41" s="565"/>
      <c r="AF41" s="565"/>
      <c r="AG41" s="565"/>
      <c r="AH41" s="565"/>
      <c r="AI41" s="565"/>
      <c r="AJ41" s="565"/>
      <c r="AK41" s="565"/>
      <c r="AL41" s="566"/>
      <c r="AM41" s="595"/>
      <c r="AN41" s="596"/>
      <c r="AO41" s="596"/>
      <c r="AP41" s="596"/>
      <c r="AQ41" s="596"/>
      <c r="AR41" s="596"/>
      <c r="AS41" s="596"/>
      <c r="AT41" s="596"/>
      <c r="AU41" s="596"/>
      <c r="AV41" s="597"/>
    </row>
    <row r="42" spans="1:48" ht="8.15" customHeight="1">
      <c r="A42" s="592" t="s">
        <v>763</v>
      </c>
      <c r="B42" s="593"/>
      <c r="C42" s="593"/>
      <c r="D42" s="593"/>
      <c r="E42" s="593"/>
      <c r="F42" s="593"/>
      <c r="G42" s="593"/>
      <c r="H42" s="593"/>
      <c r="I42" s="593"/>
      <c r="J42" s="593"/>
      <c r="K42" s="593"/>
      <c r="L42" s="593"/>
      <c r="M42" s="569"/>
      <c r="N42" s="569"/>
      <c r="O42" s="569"/>
      <c r="P42" s="569"/>
      <c r="Q42" s="569"/>
      <c r="R42" s="569"/>
      <c r="S42" s="569"/>
      <c r="T42" s="569"/>
      <c r="U42" s="569"/>
      <c r="V42" s="569"/>
      <c r="W42" s="569"/>
      <c r="X42" s="569"/>
      <c r="Y42" s="569"/>
      <c r="Z42" s="569"/>
      <c r="AA42" s="569"/>
      <c r="AB42" s="569"/>
      <c r="AC42" s="569"/>
      <c r="AD42" s="569"/>
      <c r="AE42" s="569"/>
      <c r="AF42" s="569"/>
      <c r="AG42" s="569"/>
      <c r="AH42" s="569"/>
      <c r="AI42" s="569"/>
      <c r="AJ42" s="569"/>
      <c r="AK42" s="569"/>
      <c r="AL42" s="569"/>
      <c r="AM42" s="595"/>
      <c r="AN42" s="596"/>
      <c r="AO42" s="596"/>
      <c r="AP42" s="596"/>
      <c r="AQ42" s="596"/>
      <c r="AR42" s="596"/>
      <c r="AS42" s="596"/>
      <c r="AT42" s="596"/>
      <c r="AU42" s="596"/>
      <c r="AV42" s="597"/>
    </row>
    <row r="43" spans="1:48" ht="8.15" customHeight="1">
      <c r="A43" s="594"/>
      <c r="B43" s="576"/>
      <c r="C43" s="576"/>
      <c r="D43" s="576"/>
      <c r="E43" s="576"/>
      <c r="F43" s="576"/>
      <c r="G43" s="576"/>
      <c r="H43" s="576"/>
      <c r="I43" s="576"/>
      <c r="J43" s="576"/>
      <c r="K43" s="576"/>
      <c r="L43" s="576"/>
      <c r="M43" s="550"/>
      <c r="N43" s="550"/>
      <c r="O43" s="550"/>
      <c r="P43" s="550"/>
      <c r="Q43" s="550"/>
      <c r="R43" s="550"/>
      <c r="S43" s="550"/>
      <c r="T43" s="550"/>
      <c r="U43" s="550"/>
      <c r="V43" s="550"/>
      <c r="W43" s="550"/>
      <c r="X43" s="550"/>
      <c r="Y43" s="550"/>
      <c r="Z43" s="550"/>
      <c r="AA43" s="550"/>
      <c r="AB43" s="550"/>
      <c r="AC43" s="550"/>
      <c r="AD43" s="550"/>
      <c r="AE43" s="550"/>
      <c r="AF43" s="550"/>
      <c r="AG43" s="550"/>
      <c r="AH43" s="550"/>
      <c r="AI43" s="550"/>
      <c r="AJ43" s="550"/>
      <c r="AK43" s="550"/>
      <c r="AL43" s="550"/>
      <c r="AM43" s="595"/>
      <c r="AN43" s="596"/>
      <c r="AO43" s="596"/>
      <c r="AP43" s="596"/>
      <c r="AQ43" s="596"/>
      <c r="AR43" s="596"/>
      <c r="AS43" s="596"/>
      <c r="AT43" s="596"/>
      <c r="AU43" s="596"/>
      <c r="AV43" s="597"/>
    </row>
    <row r="44" spans="1:48" ht="8.15" customHeight="1">
      <c r="A44" s="592" t="s">
        <v>764</v>
      </c>
      <c r="B44" s="593"/>
      <c r="C44" s="593"/>
      <c r="D44" s="593"/>
      <c r="E44" s="593"/>
      <c r="F44" s="593"/>
      <c r="G44" s="593"/>
      <c r="H44" s="593"/>
      <c r="I44" s="593"/>
      <c r="J44" s="593"/>
      <c r="K44" s="593"/>
      <c r="L44" s="593"/>
      <c r="M44" s="569"/>
      <c r="N44" s="569"/>
      <c r="O44" s="569"/>
      <c r="P44" s="569"/>
      <c r="Q44" s="569"/>
      <c r="R44" s="569"/>
      <c r="S44" s="569"/>
      <c r="T44" s="569"/>
      <c r="U44" s="569"/>
      <c r="V44" s="569"/>
      <c r="W44" s="569"/>
      <c r="X44" s="569"/>
      <c r="Y44" s="569"/>
      <c r="Z44" s="569"/>
      <c r="AA44" s="569"/>
      <c r="AB44" s="569"/>
      <c r="AC44" s="569"/>
      <c r="AD44" s="569"/>
      <c r="AE44" s="569"/>
      <c r="AF44" s="569"/>
      <c r="AG44" s="569"/>
      <c r="AH44" s="569"/>
      <c r="AI44" s="569"/>
      <c r="AJ44" s="569"/>
      <c r="AK44" s="569"/>
      <c r="AL44" s="569"/>
      <c r="AM44" s="595"/>
      <c r="AN44" s="596"/>
      <c r="AO44" s="596"/>
      <c r="AP44" s="596"/>
      <c r="AQ44" s="596"/>
      <c r="AR44" s="596"/>
      <c r="AS44" s="596"/>
      <c r="AT44" s="596"/>
      <c r="AU44" s="596"/>
      <c r="AV44" s="597"/>
    </row>
    <row r="45" spans="1:48" ht="8.15" customHeight="1" thickBot="1">
      <c r="A45" s="594"/>
      <c r="B45" s="576"/>
      <c r="C45" s="576"/>
      <c r="D45" s="576"/>
      <c r="E45" s="576"/>
      <c r="F45" s="576"/>
      <c r="G45" s="576"/>
      <c r="H45" s="576"/>
      <c r="I45" s="576"/>
      <c r="J45" s="576"/>
      <c r="K45" s="576"/>
      <c r="L45" s="576"/>
      <c r="M45" s="550"/>
      <c r="N45" s="550"/>
      <c r="O45" s="550"/>
      <c r="P45" s="550"/>
      <c r="Q45" s="550"/>
      <c r="R45" s="550"/>
      <c r="S45" s="550"/>
      <c r="T45" s="550"/>
      <c r="U45" s="550"/>
      <c r="V45" s="550"/>
      <c r="W45" s="550"/>
      <c r="X45" s="550"/>
      <c r="Y45" s="550"/>
      <c r="Z45" s="550"/>
      <c r="AA45" s="550"/>
      <c r="AB45" s="550"/>
      <c r="AC45" s="550"/>
      <c r="AD45" s="550"/>
      <c r="AE45" s="550"/>
      <c r="AF45" s="550"/>
      <c r="AG45" s="550"/>
      <c r="AH45" s="550"/>
      <c r="AI45" s="550"/>
      <c r="AJ45" s="550"/>
      <c r="AK45" s="550"/>
      <c r="AL45" s="550"/>
      <c r="AM45" s="598"/>
      <c r="AN45" s="599"/>
      <c r="AO45" s="599"/>
      <c r="AP45" s="599"/>
      <c r="AQ45" s="599"/>
      <c r="AR45" s="599"/>
      <c r="AS45" s="599"/>
      <c r="AT45" s="599"/>
      <c r="AU45" s="599"/>
      <c r="AV45" s="600"/>
    </row>
    <row r="46" spans="1:48" ht="8.15" customHeight="1" thickTop="1">
      <c r="A46" s="431"/>
      <c r="B46" s="432"/>
      <c r="C46" s="432"/>
      <c r="D46" s="432"/>
      <c r="E46" s="432"/>
      <c r="F46" s="432"/>
      <c r="G46" s="432"/>
      <c r="H46" s="432"/>
      <c r="I46" s="432"/>
      <c r="J46" s="432"/>
      <c r="K46" s="432"/>
      <c r="L46" s="432"/>
      <c r="M46" s="432"/>
      <c r="N46" s="603" t="s">
        <v>901</v>
      </c>
      <c r="O46" s="603"/>
      <c r="P46" s="603"/>
      <c r="Q46" s="603"/>
      <c r="R46" s="603"/>
      <c r="S46" s="603"/>
      <c r="T46" s="612">
        <f>IF(一番最初に入力!C11="","",一番最初に入力!C11)</f>
        <v>7</v>
      </c>
      <c r="U46" s="612"/>
      <c r="V46" s="623" t="s">
        <v>902</v>
      </c>
      <c r="W46" s="623"/>
      <c r="X46" s="623"/>
      <c r="Y46" s="623"/>
      <c r="Z46" s="623"/>
      <c r="AA46" s="623"/>
      <c r="AB46" s="623"/>
      <c r="AC46" s="623"/>
      <c r="AD46" s="432"/>
      <c r="AE46" s="432"/>
      <c r="AF46" s="432"/>
      <c r="AG46" s="432"/>
      <c r="AH46" s="432"/>
      <c r="AI46" s="602" t="s">
        <v>903</v>
      </c>
      <c r="AJ46" s="602"/>
      <c r="AK46" s="432"/>
      <c r="AL46" s="432"/>
      <c r="AM46" s="432"/>
      <c r="AN46" s="432"/>
      <c r="AO46" s="432"/>
      <c r="AP46" s="432"/>
      <c r="AQ46" s="432"/>
      <c r="AR46" s="432"/>
      <c r="AS46" s="432"/>
      <c r="AT46" s="432"/>
      <c r="AU46" s="432"/>
      <c r="AV46" s="433"/>
    </row>
    <row r="47" spans="1:48" ht="8.15" customHeight="1">
      <c r="A47" s="417"/>
      <c r="N47" s="573"/>
      <c r="O47" s="573"/>
      <c r="P47" s="573"/>
      <c r="Q47" s="573"/>
      <c r="R47" s="573"/>
      <c r="S47" s="573"/>
      <c r="T47" s="550"/>
      <c r="U47" s="550"/>
      <c r="V47" s="624"/>
      <c r="W47" s="624"/>
      <c r="X47" s="624"/>
      <c r="Y47" s="624"/>
      <c r="Z47" s="624"/>
      <c r="AA47" s="624"/>
      <c r="AB47" s="624"/>
      <c r="AC47" s="624"/>
      <c r="AI47" s="576"/>
      <c r="AJ47" s="576"/>
      <c r="AV47" s="418"/>
    </row>
    <row r="48" spans="1:48" ht="8.15" customHeight="1" thickBot="1">
      <c r="A48" s="434"/>
      <c r="B48" s="435"/>
      <c r="C48" s="435"/>
      <c r="D48" s="435"/>
      <c r="E48" s="435"/>
      <c r="F48" s="435"/>
      <c r="G48" s="435"/>
      <c r="H48" s="435"/>
      <c r="I48" s="435"/>
      <c r="J48" s="435"/>
      <c r="K48" s="435"/>
      <c r="L48" s="435"/>
      <c r="M48" s="435"/>
      <c r="N48" s="621"/>
      <c r="O48" s="621"/>
      <c r="P48" s="621"/>
      <c r="Q48" s="621"/>
      <c r="R48" s="621"/>
      <c r="S48" s="621"/>
      <c r="T48" s="622"/>
      <c r="U48" s="622"/>
      <c r="V48" s="625"/>
      <c r="W48" s="625"/>
      <c r="X48" s="625"/>
      <c r="Y48" s="625"/>
      <c r="Z48" s="625"/>
      <c r="AA48" s="625"/>
      <c r="AB48" s="625"/>
      <c r="AC48" s="625"/>
      <c r="AD48" s="435"/>
      <c r="AE48" s="435"/>
      <c r="AF48" s="435"/>
      <c r="AG48" s="435"/>
      <c r="AH48" s="435"/>
      <c r="AI48" s="626"/>
      <c r="AJ48" s="626"/>
      <c r="AK48" s="435"/>
      <c r="AL48" s="435"/>
      <c r="AM48" s="435"/>
      <c r="AN48" s="435"/>
      <c r="AO48" s="435"/>
      <c r="AP48" s="435"/>
      <c r="AQ48" s="435"/>
      <c r="AR48" s="435"/>
      <c r="AS48" s="435"/>
      <c r="AT48" s="435"/>
      <c r="AU48" s="435"/>
      <c r="AV48" s="436"/>
    </row>
    <row r="49" spans="1:48" ht="8.15" customHeight="1" thickTop="1">
      <c r="A49" s="601" t="s">
        <v>765</v>
      </c>
      <c r="B49" s="602"/>
      <c r="C49" s="602"/>
      <c r="D49" s="602"/>
      <c r="E49" s="602"/>
      <c r="F49" s="602"/>
      <c r="G49" s="602"/>
      <c r="H49" s="602"/>
      <c r="I49" s="602"/>
      <c r="J49" s="602"/>
      <c r="K49" s="602"/>
      <c r="L49" s="602"/>
      <c r="M49" s="602"/>
      <c r="N49" s="602"/>
      <c r="AH49" s="603" t="s">
        <v>904</v>
      </c>
      <c r="AI49" s="603"/>
      <c r="AJ49" s="603"/>
      <c r="AK49" s="603"/>
      <c r="AL49" s="603"/>
      <c r="AM49" s="603"/>
      <c r="AN49" s="603"/>
      <c r="AO49" s="603"/>
      <c r="AP49" s="603"/>
      <c r="AQ49" s="603"/>
      <c r="AR49" s="603"/>
      <c r="AS49" s="603"/>
      <c r="AT49" s="603"/>
      <c r="AU49" s="603"/>
      <c r="AV49" s="604"/>
    </row>
    <row r="50" spans="1:48" ht="8.15" customHeight="1">
      <c r="A50" s="594"/>
      <c r="B50" s="576"/>
      <c r="C50" s="576"/>
      <c r="D50" s="576"/>
      <c r="E50" s="576"/>
      <c r="F50" s="576"/>
      <c r="G50" s="576"/>
      <c r="H50" s="576"/>
      <c r="I50" s="576"/>
      <c r="J50" s="576"/>
      <c r="K50" s="576"/>
      <c r="L50" s="576"/>
      <c r="M50" s="576"/>
      <c r="N50" s="576"/>
      <c r="AH50" s="573"/>
      <c r="AI50" s="573"/>
      <c r="AJ50" s="573"/>
      <c r="AK50" s="573"/>
      <c r="AL50" s="573"/>
      <c r="AM50" s="573"/>
      <c r="AN50" s="573"/>
      <c r="AO50" s="573"/>
      <c r="AP50" s="573"/>
      <c r="AQ50" s="573"/>
      <c r="AR50" s="573"/>
      <c r="AS50" s="573"/>
      <c r="AT50" s="573"/>
      <c r="AU50" s="573"/>
      <c r="AV50" s="605"/>
    </row>
    <row r="51" spans="1:48" ht="8.15" customHeight="1">
      <c r="A51" s="417"/>
      <c r="AV51" s="418"/>
    </row>
    <row r="52" spans="1:48" ht="8.15" customHeight="1">
      <c r="A52" s="549" t="s">
        <v>766</v>
      </c>
      <c r="B52" s="550"/>
      <c r="C52" s="550"/>
      <c r="D52" s="550"/>
      <c r="E52" s="550"/>
      <c r="F52" s="550"/>
      <c r="G52" s="550"/>
      <c r="H52" s="550"/>
      <c r="I52" s="550"/>
      <c r="J52" s="550"/>
      <c r="K52" s="550"/>
      <c r="U52" s="550" t="s">
        <v>767</v>
      </c>
      <c r="V52" s="550"/>
      <c r="W52" s="550"/>
      <c r="X52" s="550"/>
      <c r="Y52" s="550"/>
      <c r="Z52" s="550"/>
      <c r="AA52" s="550"/>
      <c r="AB52" s="627" t="str">
        <f>IF(交付申請書1!K13="","",交付申請書1!K13)</f>
        <v xml:space="preserve"> </v>
      </c>
      <c r="AC52" s="627"/>
      <c r="AD52" s="627"/>
      <c r="AE52" s="627"/>
      <c r="AF52" s="627"/>
      <c r="AG52" s="627"/>
      <c r="AH52" s="627"/>
      <c r="AI52" s="627"/>
      <c r="AJ52" s="627"/>
      <c r="AK52" s="627"/>
      <c r="AL52" s="627"/>
      <c r="AM52" s="627"/>
      <c r="AN52" s="627"/>
      <c r="AO52" s="627"/>
      <c r="AP52" s="627"/>
      <c r="AQ52" s="627"/>
      <c r="AR52" s="627"/>
      <c r="AS52" s="627"/>
      <c r="AT52" s="627"/>
      <c r="AU52" s="627"/>
      <c r="AV52" s="628"/>
    </row>
    <row r="53" spans="1:48" ht="8.15" customHeight="1">
      <c r="A53" s="549"/>
      <c r="B53" s="550"/>
      <c r="C53" s="550"/>
      <c r="D53" s="550"/>
      <c r="E53" s="550"/>
      <c r="F53" s="550"/>
      <c r="G53" s="550"/>
      <c r="H53" s="550"/>
      <c r="I53" s="550"/>
      <c r="J53" s="550"/>
      <c r="K53" s="550"/>
      <c r="U53" s="550"/>
      <c r="V53" s="550"/>
      <c r="W53" s="550"/>
      <c r="X53" s="550"/>
      <c r="Y53" s="550"/>
      <c r="Z53" s="550"/>
      <c r="AA53" s="550"/>
      <c r="AB53" s="627"/>
      <c r="AC53" s="627"/>
      <c r="AD53" s="627"/>
      <c r="AE53" s="627"/>
      <c r="AF53" s="627"/>
      <c r="AG53" s="627"/>
      <c r="AH53" s="627"/>
      <c r="AI53" s="627"/>
      <c r="AJ53" s="627"/>
      <c r="AK53" s="627"/>
      <c r="AL53" s="627"/>
      <c r="AM53" s="627"/>
      <c r="AN53" s="627"/>
      <c r="AO53" s="627"/>
      <c r="AP53" s="627"/>
      <c r="AQ53" s="627"/>
      <c r="AR53" s="627"/>
      <c r="AS53" s="627"/>
      <c r="AT53" s="627"/>
      <c r="AU53" s="627"/>
      <c r="AV53" s="628"/>
    </row>
    <row r="54" spans="1:48" ht="8.15" customHeight="1">
      <c r="A54" s="417"/>
      <c r="U54" s="550"/>
      <c r="V54" s="550"/>
      <c r="W54" s="550"/>
      <c r="X54" s="550"/>
      <c r="Y54" s="550"/>
      <c r="Z54" s="550"/>
      <c r="AA54" s="550"/>
      <c r="AB54" s="629"/>
      <c r="AC54" s="629"/>
      <c r="AD54" s="629"/>
      <c r="AE54" s="629"/>
      <c r="AF54" s="629"/>
      <c r="AG54" s="629"/>
      <c r="AH54" s="629"/>
      <c r="AI54" s="629"/>
      <c r="AJ54" s="629"/>
      <c r="AK54" s="629"/>
      <c r="AL54" s="629"/>
      <c r="AM54" s="629"/>
      <c r="AN54" s="629"/>
      <c r="AO54" s="629"/>
      <c r="AP54" s="629"/>
      <c r="AQ54" s="629"/>
      <c r="AR54" s="629"/>
      <c r="AS54" s="629"/>
      <c r="AT54" s="629"/>
      <c r="AU54" s="629"/>
      <c r="AV54" s="630"/>
    </row>
    <row r="55" spans="1:48" ht="8.15" customHeight="1">
      <c r="A55" s="417"/>
      <c r="AV55" s="418"/>
    </row>
    <row r="56" spans="1:48" ht="8.15" customHeight="1">
      <c r="A56" s="417"/>
      <c r="U56" s="550" t="s">
        <v>768</v>
      </c>
      <c r="V56" s="550"/>
      <c r="W56" s="550"/>
      <c r="X56" s="550"/>
      <c r="Y56" s="550"/>
      <c r="Z56" s="550"/>
      <c r="AA56" s="550"/>
      <c r="AB56" s="627" t="str">
        <f>IF(交付申請書1!M14="","",交付申請書1!M14)</f>
        <v xml:space="preserve"> </v>
      </c>
      <c r="AC56" s="627"/>
      <c r="AD56" s="627"/>
      <c r="AE56" s="627"/>
      <c r="AF56" s="627"/>
      <c r="AG56" s="627"/>
      <c r="AH56" s="627"/>
      <c r="AI56" s="627"/>
      <c r="AJ56" s="627"/>
      <c r="AK56" s="627"/>
      <c r="AL56" s="627"/>
      <c r="AM56" s="627"/>
      <c r="AN56" s="627"/>
      <c r="AO56" s="627"/>
      <c r="AP56" s="627"/>
      <c r="AQ56" s="627"/>
      <c r="AR56" s="627"/>
      <c r="AS56" s="627"/>
      <c r="AT56" s="627"/>
      <c r="AU56" s="627"/>
      <c r="AV56" s="628"/>
    </row>
    <row r="57" spans="1:48" ht="8.15" customHeight="1">
      <c r="A57" s="417"/>
      <c r="U57" s="550"/>
      <c r="V57" s="550"/>
      <c r="W57" s="550"/>
      <c r="X57" s="550"/>
      <c r="Y57" s="550"/>
      <c r="Z57" s="550"/>
      <c r="AA57" s="550"/>
      <c r="AB57" s="627"/>
      <c r="AC57" s="627"/>
      <c r="AD57" s="627"/>
      <c r="AE57" s="627"/>
      <c r="AF57" s="627"/>
      <c r="AG57" s="627"/>
      <c r="AH57" s="627"/>
      <c r="AI57" s="627"/>
      <c r="AJ57" s="627"/>
      <c r="AK57" s="627"/>
      <c r="AL57" s="627"/>
      <c r="AM57" s="627"/>
      <c r="AN57" s="627"/>
      <c r="AO57" s="627"/>
      <c r="AP57" s="627"/>
      <c r="AQ57" s="627"/>
      <c r="AR57" s="627"/>
      <c r="AS57" s="627"/>
      <c r="AT57" s="627"/>
      <c r="AU57" s="627"/>
      <c r="AV57" s="628"/>
    </row>
    <row r="58" spans="1:48" ht="8.15" customHeight="1">
      <c r="A58" s="417"/>
      <c r="U58" s="550"/>
      <c r="V58" s="550"/>
      <c r="W58" s="550"/>
      <c r="X58" s="550"/>
      <c r="Y58" s="550"/>
      <c r="Z58" s="550"/>
      <c r="AA58" s="550"/>
      <c r="AB58" s="629"/>
      <c r="AC58" s="629"/>
      <c r="AD58" s="629"/>
      <c r="AE58" s="629"/>
      <c r="AF58" s="629"/>
      <c r="AG58" s="629"/>
      <c r="AH58" s="629"/>
      <c r="AI58" s="629"/>
      <c r="AJ58" s="629"/>
      <c r="AK58" s="629"/>
      <c r="AL58" s="629"/>
      <c r="AM58" s="629"/>
      <c r="AN58" s="629"/>
      <c r="AO58" s="629"/>
      <c r="AP58" s="629"/>
      <c r="AQ58" s="629"/>
      <c r="AR58" s="629"/>
      <c r="AS58" s="629"/>
      <c r="AT58" s="629"/>
      <c r="AU58" s="629"/>
      <c r="AV58" s="630"/>
    </row>
    <row r="59" spans="1:48" ht="8.15" customHeight="1">
      <c r="A59" s="417"/>
      <c r="AV59" s="418"/>
    </row>
    <row r="60" spans="1:48" ht="8.15" customHeight="1" thickBot="1">
      <c r="A60" s="417"/>
      <c r="U60" s="550" t="s">
        <v>769</v>
      </c>
      <c r="V60" s="550"/>
      <c r="W60" s="550"/>
      <c r="X60" s="550"/>
      <c r="Y60" s="550"/>
      <c r="Z60" s="550"/>
      <c r="AA60" s="550"/>
      <c r="AB60" s="627" t="str">
        <f>IF(交付申請書1!M15="","",交付申請書1!M15)</f>
        <v xml:space="preserve"> </v>
      </c>
      <c r="AC60" s="627"/>
      <c r="AD60" s="627"/>
      <c r="AE60" s="627"/>
      <c r="AF60" s="627"/>
      <c r="AG60" s="627"/>
      <c r="AH60" s="627"/>
      <c r="AI60" s="627"/>
      <c r="AJ60" s="627"/>
      <c r="AK60" s="627"/>
      <c r="AL60" s="627"/>
      <c r="AM60" s="627"/>
      <c r="AN60" s="627"/>
      <c r="AO60" s="627"/>
      <c r="AP60" s="627"/>
      <c r="AQ60" s="627"/>
      <c r="AR60" s="627"/>
      <c r="AS60" s="627"/>
      <c r="AT60" s="627"/>
      <c r="AU60" s="627"/>
      <c r="AV60" s="628"/>
    </row>
    <row r="61" spans="1:48" ht="8.15" customHeight="1">
      <c r="A61" s="631" t="s">
        <v>51</v>
      </c>
      <c r="B61" s="632"/>
      <c r="C61" s="635" t="s">
        <v>770</v>
      </c>
      <c r="D61" s="635"/>
      <c r="E61" s="635"/>
      <c r="F61" s="635"/>
      <c r="G61" s="635"/>
      <c r="H61" s="635"/>
      <c r="I61" s="635"/>
      <c r="J61" s="635"/>
      <c r="K61" s="635"/>
      <c r="L61" s="635"/>
      <c r="M61" s="635"/>
      <c r="N61" s="635"/>
      <c r="O61" s="635"/>
      <c r="P61" s="635"/>
      <c r="Q61" s="635"/>
      <c r="R61" s="635"/>
      <c r="S61" s="635"/>
      <c r="T61" s="636"/>
      <c r="U61" s="550"/>
      <c r="V61" s="550"/>
      <c r="W61" s="550"/>
      <c r="X61" s="550"/>
      <c r="Y61" s="550"/>
      <c r="Z61" s="550"/>
      <c r="AA61" s="550"/>
      <c r="AB61" s="627"/>
      <c r="AC61" s="627"/>
      <c r="AD61" s="627"/>
      <c r="AE61" s="627"/>
      <c r="AF61" s="627"/>
      <c r="AG61" s="627"/>
      <c r="AH61" s="627"/>
      <c r="AI61" s="627"/>
      <c r="AJ61" s="627"/>
      <c r="AK61" s="627"/>
      <c r="AL61" s="627"/>
      <c r="AM61" s="627"/>
      <c r="AN61" s="627"/>
      <c r="AO61" s="627"/>
      <c r="AP61" s="627"/>
      <c r="AQ61" s="627"/>
      <c r="AR61" s="627"/>
      <c r="AS61" s="627"/>
      <c r="AT61" s="627"/>
      <c r="AU61" s="627"/>
      <c r="AV61" s="628"/>
    </row>
    <row r="62" spans="1:48" ht="8.15" customHeight="1">
      <c r="A62" s="633"/>
      <c r="B62" s="634"/>
      <c r="C62" s="637"/>
      <c r="D62" s="637"/>
      <c r="E62" s="637"/>
      <c r="F62" s="637"/>
      <c r="G62" s="637"/>
      <c r="H62" s="637"/>
      <c r="I62" s="637"/>
      <c r="J62" s="637"/>
      <c r="K62" s="637"/>
      <c r="L62" s="637"/>
      <c r="M62" s="637"/>
      <c r="N62" s="637"/>
      <c r="O62" s="637"/>
      <c r="P62" s="637"/>
      <c r="Q62" s="637"/>
      <c r="R62" s="637"/>
      <c r="S62" s="637"/>
      <c r="T62" s="638"/>
      <c r="U62" s="550"/>
      <c r="V62" s="550"/>
      <c r="W62" s="550"/>
      <c r="X62" s="550"/>
      <c r="Y62" s="550"/>
      <c r="Z62" s="550"/>
      <c r="AA62" s="550"/>
      <c r="AB62" s="629"/>
      <c r="AC62" s="629"/>
      <c r="AD62" s="629"/>
      <c r="AE62" s="629"/>
      <c r="AF62" s="629"/>
      <c r="AG62" s="629"/>
      <c r="AH62" s="629"/>
      <c r="AI62" s="629"/>
      <c r="AJ62" s="629"/>
      <c r="AK62" s="629"/>
      <c r="AL62" s="629"/>
      <c r="AM62" s="629"/>
      <c r="AN62" s="629"/>
      <c r="AO62" s="629"/>
      <c r="AP62" s="629"/>
      <c r="AQ62" s="629"/>
      <c r="AR62" s="629"/>
      <c r="AS62" s="629"/>
      <c r="AT62" s="629"/>
      <c r="AU62" s="629"/>
      <c r="AV62" s="630"/>
    </row>
    <row r="63" spans="1:48" ht="8.15" customHeight="1">
      <c r="A63" s="633"/>
      <c r="B63" s="634"/>
      <c r="C63" s="637"/>
      <c r="D63" s="637"/>
      <c r="E63" s="637"/>
      <c r="F63" s="637"/>
      <c r="G63" s="637"/>
      <c r="H63" s="637"/>
      <c r="I63" s="637"/>
      <c r="J63" s="637"/>
      <c r="K63" s="637"/>
      <c r="L63" s="637"/>
      <c r="M63" s="637"/>
      <c r="N63" s="637"/>
      <c r="O63" s="637"/>
      <c r="P63" s="637"/>
      <c r="Q63" s="637"/>
      <c r="R63" s="637"/>
      <c r="S63" s="637"/>
      <c r="T63" s="638"/>
      <c r="AV63" s="418"/>
    </row>
    <row r="64" spans="1:48" ht="8.15" customHeight="1">
      <c r="A64" s="417"/>
      <c r="T64" s="418"/>
      <c r="U64" s="639" t="s">
        <v>771</v>
      </c>
      <c r="V64" s="640"/>
      <c r="W64" s="640"/>
      <c r="X64" s="640"/>
      <c r="Y64" s="640"/>
      <c r="Z64" s="640"/>
      <c r="AA64" s="640"/>
      <c r="AB64" s="627" t="str">
        <f>IF(交付申請書1!M16="","",交付申請書1!M16)</f>
        <v/>
      </c>
      <c r="AC64" s="627"/>
      <c r="AD64" s="627"/>
      <c r="AE64" s="627"/>
      <c r="AF64" s="627"/>
      <c r="AG64" s="627"/>
      <c r="AH64" s="627"/>
      <c r="AI64" s="627"/>
      <c r="AJ64" s="627"/>
      <c r="AK64" s="627"/>
      <c r="AL64" s="627"/>
      <c r="AM64" s="627"/>
      <c r="AN64" s="627"/>
      <c r="AO64" s="627"/>
      <c r="AP64" s="627"/>
      <c r="AQ64" s="627"/>
      <c r="AR64" s="627"/>
      <c r="AS64" s="627"/>
      <c r="AT64" s="627"/>
      <c r="AU64" s="627"/>
      <c r="AV64" s="628"/>
    </row>
    <row r="65" spans="1:55" ht="8.15" customHeight="1">
      <c r="A65" s="417"/>
      <c r="T65" s="418"/>
      <c r="U65" s="639"/>
      <c r="V65" s="640"/>
      <c r="W65" s="640"/>
      <c r="X65" s="640"/>
      <c r="Y65" s="640"/>
      <c r="Z65" s="640"/>
      <c r="AA65" s="640"/>
      <c r="AB65" s="627"/>
      <c r="AC65" s="627"/>
      <c r="AD65" s="627"/>
      <c r="AE65" s="627"/>
      <c r="AF65" s="627"/>
      <c r="AG65" s="627"/>
      <c r="AH65" s="627"/>
      <c r="AI65" s="627"/>
      <c r="AJ65" s="627"/>
      <c r="AK65" s="627"/>
      <c r="AL65" s="627"/>
      <c r="AM65" s="627"/>
      <c r="AN65" s="627"/>
      <c r="AO65" s="627"/>
      <c r="AP65" s="627"/>
      <c r="AQ65" s="627"/>
      <c r="AR65" s="627"/>
      <c r="AS65" s="627"/>
      <c r="AT65" s="627"/>
      <c r="AU65" s="627"/>
      <c r="AV65" s="628"/>
    </row>
    <row r="66" spans="1:55" ht="8.15" customHeight="1" thickBot="1">
      <c r="A66" s="417"/>
      <c r="T66" s="418"/>
      <c r="U66" s="639"/>
      <c r="V66" s="640"/>
      <c r="W66" s="640"/>
      <c r="X66" s="640"/>
      <c r="Y66" s="640"/>
      <c r="Z66" s="640"/>
      <c r="AA66" s="640"/>
      <c r="AB66" s="629"/>
      <c r="AC66" s="629"/>
      <c r="AD66" s="629"/>
      <c r="AE66" s="629"/>
      <c r="AF66" s="629"/>
      <c r="AG66" s="629"/>
      <c r="AH66" s="629"/>
      <c r="AI66" s="629"/>
      <c r="AJ66" s="629"/>
      <c r="AK66" s="629"/>
      <c r="AL66" s="629"/>
      <c r="AM66" s="629"/>
      <c r="AN66" s="629"/>
      <c r="AO66" s="629"/>
      <c r="AP66" s="629"/>
      <c r="AQ66" s="629"/>
      <c r="AR66" s="629"/>
      <c r="AS66" s="629"/>
      <c r="AT66" s="629"/>
      <c r="AU66" s="629"/>
      <c r="AV66" s="630"/>
    </row>
    <row r="67" spans="1:55" ht="8.15" customHeight="1">
      <c r="A67" s="641" t="s">
        <v>772</v>
      </c>
      <c r="B67" s="642"/>
      <c r="C67" s="642"/>
      <c r="D67" s="642"/>
      <c r="E67" s="642"/>
      <c r="F67" s="642"/>
      <c r="G67" s="642"/>
      <c r="H67" s="642"/>
      <c r="I67" s="642"/>
      <c r="J67" s="642"/>
      <c r="K67" s="642"/>
      <c r="L67" s="642"/>
      <c r="M67" s="647"/>
      <c r="N67" s="647"/>
      <c r="O67" s="647"/>
      <c r="P67" s="647"/>
      <c r="Q67" s="647"/>
      <c r="R67" s="647"/>
      <c r="S67" s="647"/>
      <c r="T67" s="650"/>
      <c r="AV67" s="418"/>
    </row>
    <row r="68" spans="1:55" ht="8.15" customHeight="1">
      <c r="A68" s="643"/>
      <c r="B68" s="644"/>
      <c r="C68" s="644"/>
      <c r="D68" s="644"/>
      <c r="E68" s="644"/>
      <c r="F68" s="644"/>
      <c r="G68" s="644"/>
      <c r="H68" s="644"/>
      <c r="I68" s="644"/>
      <c r="J68" s="644"/>
      <c r="K68" s="644"/>
      <c r="L68" s="644"/>
      <c r="M68" s="648"/>
      <c r="N68" s="648"/>
      <c r="O68" s="648"/>
      <c r="P68" s="648"/>
      <c r="Q68" s="648"/>
      <c r="R68" s="648"/>
      <c r="S68" s="648"/>
      <c r="T68" s="651"/>
      <c r="U68" s="653" t="s">
        <v>773</v>
      </c>
      <c r="V68" s="653"/>
      <c r="W68" s="653"/>
      <c r="X68" s="653"/>
      <c r="Y68" s="653"/>
      <c r="Z68" s="653"/>
      <c r="AA68" s="653"/>
      <c r="AB68" s="655"/>
      <c r="AC68" s="655"/>
      <c r="AD68" s="655"/>
      <c r="AE68" s="655"/>
      <c r="AF68" s="655"/>
      <c r="AG68" s="655"/>
      <c r="AH68" s="550" t="s">
        <v>202</v>
      </c>
      <c r="AI68" s="655"/>
      <c r="AJ68" s="655"/>
      <c r="AK68" s="655"/>
      <c r="AL68" s="655"/>
      <c r="AM68" s="655"/>
      <c r="AN68" s="550" t="s">
        <v>203</v>
      </c>
      <c r="AO68" s="655"/>
      <c r="AP68" s="655"/>
      <c r="AQ68" s="655"/>
      <c r="AR68" s="655"/>
      <c r="AS68" s="655"/>
      <c r="AT68" s="655"/>
      <c r="AU68" s="655"/>
      <c r="AV68" s="657"/>
    </row>
    <row r="69" spans="1:55" ht="8.15" customHeight="1">
      <c r="A69" s="643"/>
      <c r="B69" s="644"/>
      <c r="C69" s="644"/>
      <c r="D69" s="644"/>
      <c r="E69" s="644"/>
      <c r="F69" s="644"/>
      <c r="G69" s="644"/>
      <c r="H69" s="644"/>
      <c r="I69" s="644"/>
      <c r="J69" s="644"/>
      <c r="K69" s="644"/>
      <c r="L69" s="644"/>
      <c r="M69" s="648"/>
      <c r="N69" s="648"/>
      <c r="O69" s="648"/>
      <c r="P69" s="648"/>
      <c r="Q69" s="648"/>
      <c r="R69" s="648"/>
      <c r="S69" s="648"/>
      <c r="T69" s="651"/>
      <c r="U69" s="653"/>
      <c r="V69" s="653"/>
      <c r="W69" s="653"/>
      <c r="X69" s="653"/>
      <c r="Y69" s="653"/>
      <c r="Z69" s="653"/>
      <c r="AA69" s="653"/>
      <c r="AB69" s="655"/>
      <c r="AC69" s="655"/>
      <c r="AD69" s="655"/>
      <c r="AE69" s="655"/>
      <c r="AF69" s="655"/>
      <c r="AG69" s="655"/>
      <c r="AH69" s="550"/>
      <c r="AI69" s="655"/>
      <c r="AJ69" s="655"/>
      <c r="AK69" s="655"/>
      <c r="AL69" s="655"/>
      <c r="AM69" s="655"/>
      <c r="AN69" s="550"/>
      <c r="AO69" s="655"/>
      <c r="AP69" s="655"/>
      <c r="AQ69" s="655"/>
      <c r="AR69" s="655"/>
      <c r="AS69" s="655"/>
      <c r="AT69" s="655"/>
      <c r="AU69" s="655"/>
      <c r="AV69" s="657"/>
    </row>
    <row r="70" spans="1:55" ht="8.15" customHeight="1" thickBot="1">
      <c r="A70" s="645"/>
      <c r="B70" s="646"/>
      <c r="C70" s="646"/>
      <c r="D70" s="646"/>
      <c r="E70" s="646"/>
      <c r="F70" s="646"/>
      <c r="G70" s="646"/>
      <c r="H70" s="646"/>
      <c r="I70" s="646"/>
      <c r="J70" s="646"/>
      <c r="K70" s="646"/>
      <c r="L70" s="646"/>
      <c r="M70" s="649"/>
      <c r="N70" s="649"/>
      <c r="O70" s="649"/>
      <c r="P70" s="649"/>
      <c r="Q70" s="649"/>
      <c r="R70" s="649"/>
      <c r="S70" s="649"/>
      <c r="T70" s="652"/>
      <c r="U70" s="654"/>
      <c r="V70" s="654"/>
      <c r="W70" s="654"/>
      <c r="X70" s="654"/>
      <c r="Y70" s="654"/>
      <c r="Z70" s="654"/>
      <c r="AA70" s="654"/>
      <c r="AB70" s="656"/>
      <c r="AC70" s="656"/>
      <c r="AD70" s="656"/>
      <c r="AE70" s="656"/>
      <c r="AF70" s="656"/>
      <c r="AG70" s="656"/>
      <c r="AH70" s="553"/>
      <c r="AI70" s="656"/>
      <c r="AJ70" s="656"/>
      <c r="AK70" s="656"/>
      <c r="AL70" s="656"/>
      <c r="AM70" s="656"/>
      <c r="AN70" s="553"/>
      <c r="AO70" s="656"/>
      <c r="AP70" s="656"/>
      <c r="AQ70" s="656"/>
      <c r="AR70" s="656"/>
      <c r="AS70" s="656"/>
      <c r="AT70" s="656"/>
      <c r="AU70" s="656"/>
      <c r="AV70" s="658"/>
    </row>
    <row r="71" spans="1:55" ht="8.15" customHeight="1">
      <c r="A71" s="419"/>
      <c r="B71" s="420"/>
      <c r="C71" s="420"/>
      <c r="D71" s="420"/>
      <c r="E71" s="420"/>
      <c r="F71" s="420"/>
      <c r="G71" s="420"/>
      <c r="H71" s="420"/>
      <c r="I71" s="420"/>
      <c r="J71" s="420"/>
      <c r="K71" s="420"/>
      <c r="L71" s="420"/>
      <c r="M71" s="420"/>
      <c r="N71" s="421"/>
      <c r="O71" s="421"/>
      <c r="P71" s="421"/>
      <c r="Q71" s="421"/>
      <c r="R71" s="671" t="s">
        <v>774</v>
      </c>
      <c r="S71" s="672"/>
      <c r="T71" s="675" t="s">
        <v>775</v>
      </c>
      <c r="U71" s="676"/>
      <c r="V71" s="676"/>
      <c r="W71" s="676"/>
      <c r="X71" s="676"/>
      <c r="Y71" s="676"/>
      <c r="Z71" s="676"/>
      <c r="AA71" s="676"/>
      <c r="AB71" s="676"/>
      <c r="AC71" s="676"/>
      <c r="AD71" s="676"/>
      <c r="AE71" s="676"/>
      <c r="AF71" s="676"/>
      <c r="AG71" s="676"/>
      <c r="AH71" s="676"/>
      <c r="AI71" s="676"/>
      <c r="AJ71" s="676"/>
      <c r="AK71" s="676"/>
      <c r="AL71" s="676"/>
      <c r="AM71" s="676"/>
      <c r="AN71" s="676"/>
      <c r="AO71" s="676"/>
      <c r="AP71" s="676"/>
      <c r="AQ71" s="676"/>
      <c r="AR71" s="676"/>
      <c r="AS71" s="676"/>
      <c r="AT71" s="676"/>
      <c r="AU71" s="676"/>
      <c r="AV71" s="677"/>
    </row>
    <row r="72" spans="1:55" ht="8.15" customHeight="1">
      <c r="A72" s="417"/>
      <c r="M72" s="681" t="s">
        <v>776</v>
      </c>
      <c r="N72" s="681"/>
      <c r="O72" s="681"/>
      <c r="P72" s="681"/>
      <c r="Q72" s="681"/>
      <c r="R72" s="673"/>
      <c r="S72" s="674"/>
      <c r="T72" s="678"/>
      <c r="U72" s="679"/>
      <c r="V72" s="679"/>
      <c r="W72" s="679"/>
      <c r="X72" s="679"/>
      <c r="Y72" s="679"/>
      <c r="Z72" s="679"/>
      <c r="AA72" s="679"/>
      <c r="AB72" s="679"/>
      <c r="AC72" s="679"/>
      <c r="AD72" s="679"/>
      <c r="AE72" s="679"/>
      <c r="AF72" s="679"/>
      <c r="AG72" s="679"/>
      <c r="AH72" s="679"/>
      <c r="AI72" s="679"/>
      <c r="AJ72" s="679"/>
      <c r="AK72" s="679"/>
      <c r="AL72" s="679"/>
      <c r="AM72" s="679"/>
      <c r="AN72" s="679"/>
      <c r="AO72" s="679"/>
      <c r="AP72" s="679"/>
      <c r="AQ72" s="679"/>
      <c r="AR72" s="679"/>
      <c r="AS72" s="679"/>
      <c r="AT72" s="679"/>
      <c r="AU72" s="679"/>
      <c r="AV72" s="680"/>
    </row>
    <row r="73" spans="1:55" ht="8.15" customHeight="1">
      <c r="A73" s="633" t="s">
        <v>51</v>
      </c>
      <c r="B73" s="634"/>
      <c r="C73" s="694" t="s">
        <v>905</v>
      </c>
      <c r="D73" s="694"/>
      <c r="E73" s="694"/>
      <c r="F73" s="694"/>
      <c r="G73" s="694"/>
      <c r="H73" s="694"/>
      <c r="I73" s="694"/>
      <c r="J73" s="694"/>
      <c r="K73" s="694"/>
      <c r="L73" s="694"/>
      <c r="M73" s="681"/>
      <c r="N73" s="681"/>
      <c r="O73" s="681"/>
      <c r="P73" s="681"/>
      <c r="Q73" s="681"/>
      <c r="R73" s="673"/>
      <c r="S73" s="674"/>
      <c r="T73" s="678"/>
      <c r="U73" s="679"/>
      <c r="V73" s="679"/>
      <c r="W73" s="679"/>
      <c r="X73" s="679"/>
      <c r="Y73" s="679"/>
      <c r="Z73" s="679"/>
      <c r="AA73" s="679"/>
      <c r="AB73" s="679"/>
      <c r="AC73" s="679"/>
      <c r="AD73" s="679"/>
      <c r="AE73" s="679"/>
      <c r="AF73" s="679"/>
      <c r="AG73" s="679"/>
      <c r="AH73" s="679"/>
      <c r="AI73" s="679"/>
      <c r="AJ73" s="679"/>
      <c r="AK73" s="679"/>
      <c r="AL73" s="679"/>
      <c r="AM73" s="679"/>
      <c r="AN73" s="679"/>
      <c r="AO73" s="679"/>
      <c r="AP73" s="679"/>
      <c r="AQ73" s="679"/>
      <c r="AR73" s="679"/>
      <c r="AS73" s="679"/>
      <c r="AT73" s="679"/>
      <c r="AU73" s="679"/>
      <c r="AV73" s="680"/>
    </row>
    <row r="74" spans="1:55" ht="8.15" customHeight="1">
      <c r="A74" s="633"/>
      <c r="B74" s="634"/>
      <c r="C74" s="694"/>
      <c r="D74" s="694"/>
      <c r="E74" s="694"/>
      <c r="F74" s="694"/>
      <c r="G74" s="694"/>
      <c r="H74" s="694"/>
      <c r="I74" s="694"/>
      <c r="J74" s="694"/>
      <c r="K74" s="694"/>
      <c r="L74" s="694"/>
      <c r="M74" s="681"/>
      <c r="N74" s="681"/>
      <c r="O74" s="681"/>
      <c r="P74" s="681"/>
      <c r="Q74" s="681"/>
      <c r="R74" s="673"/>
      <c r="S74" s="674"/>
      <c r="T74" s="678"/>
      <c r="U74" s="679"/>
      <c r="V74" s="679"/>
      <c r="W74" s="679"/>
      <c r="X74" s="679"/>
      <c r="Y74" s="679"/>
      <c r="Z74" s="679"/>
      <c r="AA74" s="679"/>
      <c r="AB74" s="679"/>
      <c r="AC74" s="679"/>
      <c r="AD74" s="679"/>
      <c r="AE74" s="679"/>
      <c r="AF74" s="679"/>
      <c r="AG74" s="679"/>
      <c r="AH74" s="679"/>
      <c r="AI74" s="679"/>
      <c r="AJ74" s="679"/>
      <c r="AK74" s="679"/>
      <c r="AL74" s="679"/>
      <c r="AM74" s="679"/>
      <c r="AN74" s="679"/>
      <c r="AO74" s="679"/>
      <c r="AP74" s="679"/>
      <c r="AQ74" s="679"/>
      <c r="AR74" s="679"/>
      <c r="AS74" s="679"/>
      <c r="AT74" s="679"/>
      <c r="AU74" s="679"/>
      <c r="AV74" s="680"/>
    </row>
    <row r="75" spans="1:55" ht="8.15" customHeight="1">
      <c r="A75" s="633"/>
      <c r="B75" s="634"/>
      <c r="C75" s="694"/>
      <c r="D75" s="694"/>
      <c r="E75" s="694"/>
      <c r="F75" s="694"/>
      <c r="G75" s="694"/>
      <c r="H75" s="694"/>
      <c r="I75" s="694"/>
      <c r="J75" s="694"/>
      <c r="K75" s="694"/>
      <c r="L75" s="694"/>
      <c r="M75" s="681"/>
      <c r="N75" s="681"/>
      <c r="O75" s="681"/>
      <c r="P75" s="681"/>
      <c r="Q75" s="681"/>
      <c r="R75" s="673"/>
      <c r="S75" s="674"/>
      <c r="T75" s="682">
        <v>1</v>
      </c>
      <c r="U75" s="683"/>
      <c r="V75" s="684" t="s">
        <v>777</v>
      </c>
      <c r="W75" s="684"/>
      <c r="X75" s="685"/>
      <c r="Y75" s="686" t="s">
        <v>778</v>
      </c>
      <c r="Z75" s="593"/>
      <c r="AA75" s="687"/>
      <c r="AB75" s="692"/>
      <c r="AC75" s="692"/>
      <c r="AD75" s="692"/>
      <c r="AE75" s="692"/>
      <c r="AF75" s="692"/>
      <c r="AG75" s="692"/>
      <c r="AH75" s="692"/>
      <c r="AI75" s="692"/>
      <c r="AJ75" s="692"/>
      <c r="AK75" s="692"/>
      <c r="AL75" s="692"/>
      <c r="AM75" s="692"/>
      <c r="AN75" s="692"/>
      <c r="AO75" s="692"/>
      <c r="AP75" s="692"/>
      <c r="AQ75" s="692"/>
      <c r="AR75" s="692"/>
      <c r="AS75" s="692"/>
      <c r="AT75" s="692"/>
      <c r="AU75" s="692"/>
      <c r="AV75" s="696"/>
    </row>
    <row r="76" spans="1:55" ht="8.15" customHeight="1">
      <c r="A76" s="417"/>
      <c r="C76" s="422"/>
      <c r="D76" s="422"/>
      <c r="E76" s="422"/>
      <c r="F76" s="422"/>
      <c r="G76" s="422"/>
      <c r="H76" s="422"/>
      <c r="I76" s="422"/>
      <c r="J76" s="422"/>
      <c r="K76" s="422"/>
      <c r="M76" s="681"/>
      <c r="N76" s="681"/>
      <c r="O76" s="681"/>
      <c r="P76" s="681"/>
      <c r="Q76" s="681"/>
      <c r="R76" s="673"/>
      <c r="S76" s="674"/>
      <c r="T76" s="659"/>
      <c r="U76" s="660"/>
      <c r="V76" s="663"/>
      <c r="W76" s="663"/>
      <c r="X76" s="664"/>
      <c r="Y76" s="688"/>
      <c r="Z76" s="576"/>
      <c r="AA76" s="689"/>
      <c r="AB76" s="692"/>
      <c r="AC76" s="692"/>
      <c r="AD76" s="692"/>
      <c r="AE76" s="692"/>
      <c r="AF76" s="692"/>
      <c r="AG76" s="692"/>
      <c r="AH76" s="692"/>
      <c r="AI76" s="692"/>
      <c r="AJ76" s="692"/>
      <c r="AK76" s="692"/>
      <c r="AL76" s="692"/>
      <c r="AM76" s="692"/>
      <c r="AN76" s="692"/>
      <c r="AO76" s="692"/>
      <c r="AP76" s="692"/>
      <c r="AQ76" s="692"/>
      <c r="AR76" s="692"/>
      <c r="AS76" s="692"/>
      <c r="AT76" s="692"/>
      <c r="AU76" s="692"/>
      <c r="AV76" s="696"/>
    </row>
    <row r="77" spans="1:55" ht="8.15" customHeight="1">
      <c r="A77" s="633" t="s">
        <v>51</v>
      </c>
      <c r="B77" s="634"/>
      <c r="C77" s="637" t="s">
        <v>779</v>
      </c>
      <c r="D77" s="637"/>
      <c r="E77" s="637"/>
      <c r="F77" s="637"/>
      <c r="G77" s="637"/>
      <c r="H77" s="637"/>
      <c r="I77" s="637"/>
      <c r="J77" s="637"/>
      <c r="K77" s="637"/>
      <c r="L77" s="422"/>
      <c r="M77" s="681"/>
      <c r="N77" s="681"/>
      <c r="O77" s="681"/>
      <c r="P77" s="681"/>
      <c r="Q77" s="681"/>
      <c r="R77" s="673"/>
      <c r="S77" s="674"/>
      <c r="T77" s="659"/>
      <c r="U77" s="660"/>
      <c r="V77" s="663"/>
      <c r="W77" s="663"/>
      <c r="X77" s="664"/>
      <c r="Y77" s="688"/>
      <c r="Z77" s="576"/>
      <c r="AA77" s="689"/>
      <c r="AB77" s="692"/>
      <c r="AC77" s="692"/>
      <c r="AD77" s="692"/>
      <c r="AE77" s="692"/>
      <c r="AF77" s="692"/>
      <c r="AG77" s="692"/>
      <c r="AH77" s="692"/>
      <c r="AI77" s="692"/>
      <c r="AJ77" s="692"/>
      <c r="AK77" s="692"/>
      <c r="AL77" s="692"/>
      <c r="AM77" s="692"/>
      <c r="AN77" s="692"/>
      <c r="AO77" s="692"/>
      <c r="AP77" s="692"/>
      <c r="AQ77" s="692"/>
      <c r="AR77" s="692"/>
      <c r="AS77" s="692"/>
      <c r="AT77" s="692"/>
      <c r="AU77" s="692"/>
      <c r="AV77" s="696"/>
    </row>
    <row r="78" spans="1:55" ht="8.15" customHeight="1">
      <c r="A78" s="633"/>
      <c r="B78" s="634"/>
      <c r="C78" s="637"/>
      <c r="D78" s="637"/>
      <c r="E78" s="637"/>
      <c r="F78" s="637"/>
      <c r="G78" s="637"/>
      <c r="H78" s="637"/>
      <c r="I78" s="637"/>
      <c r="J78" s="637"/>
      <c r="K78" s="637"/>
      <c r="L78" s="422"/>
      <c r="M78" s="681"/>
      <c r="N78" s="681"/>
      <c r="O78" s="681"/>
      <c r="P78" s="681"/>
      <c r="Q78" s="681"/>
      <c r="R78" s="673"/>
      <c r="S78" s="674"/>
      <c r="T78" s="423"/>
      <c r="U78" s="423"/>
      <c r="V78" s="423"/>
      <c r="W78" s="423"/>
      <c r="X78" s="424"/>
      <c r="Y78" s="688"/>
      <c r="Z78" s="576"/>
      <c r="AA78" s="689"/>
      <c r="AB78" s="692"/>
      <c r="AC78" s="692"/>
      <c r="AD78" s="692"/>
      <c r="AE78" s="692"/>
      <c r="AF78" s="692"/>
      <c r="AG78" s="692"/>
      <c r="AH78" s="692"/>
      <c r="AI78" s="692"/>
      <c r="AJ78" s="692"/>
      <c r="AK78" s="692"/>
      <c r="AL78" s="692"/>
      <c r="AM78" s="692"/>
      <c r="AN78" s="692"/>
      <c r="AO78" s="692"/>
      <c r="AP78" s="692"/>
      <c r="AQ78" s="692"/>
      <c r="AR78" s="692"/>
      <c r="AS78" s="692"/>
      <c r="AT78" s="692"/>
      <c r="AU78" s="692"/>
      <c r="AV78" s="696"/>
      <c r="BC78" s="425"/>
    </row>
    <row r="79" spans="1:55" ht="8.15" customHeight="1">
      <c r="A79" s="633"/>
      <c r="B79" s="634"/>
      <c r="C79" s="637"/>
      <c r="D79" s="637"/>
      <c r="E79" s="637"/>
      <c r="F79" s="637"/>
      <c r="G79" s="637"/>
      <c r="H79" s="637"/>
      <c r="I79" s="637"/>
      <c r="J79" s="637"/>
      <c r="K79" s="637"/>
      <c r="L79" s="422"/>
      <c r="M79" s="681"/>
      <c r="N79" s="681"/>
      <c r="O79" s="681"/>
      <c r="P79" s="681"/>
      <c r="Q79" s="681"/>
      <c r="R79" s="673"/>
      <c r="S79" s="674"/>
      <c r="T79" s="659">
        <v>2</v>
      </c>
      <c r="U79" s="660"/>
      <c r="V79" s="663" t="s">
        <v>780</v>
      </c>
      <c r="W79" s="663"/>
      <c r="X79" s="664"/>
      <c r="Y79" s="688"/>
      <c r="Z79" s="576"/>
      <c r="AA79" s="689"/>
      <c r="AB79" s="692"/>
      <c r="AC79" s="692"/>
      <c r="AD79" s="692"/>
      <c r="AE79" s="692"/>
      <c r="AF79" s="692"/>
      <c r="AG79" s="692"/>
      <c r="AH79" s="692"/>
      <c r="AI79" s="692"/>
      <c r="AJ79" s="692"/>
      <c r="AK79" s="692"/>
      <c r="AL79" s="692"/>
      <c r="AM79" s="692"/>
      <c r="AN79" s="692"/>
      <c r="AO79" s="692"/>
      <c r="AP79" s="692"/>
      <c r="AQ79" s="692"/>
      <c r="AR79" s="692"/>
      <c r="AS79" s="692"/>
      <c r="AT79" s="692"/>
      <c r="AU79" s="692"/>
      <c r="AV79" s="696"/>
      <c r="BC79" s="425"/>
    </row>
    <row r="80" spans="1:55" ht="8.15" customHeight="1">
      <c r="A80" s="417"/>
      <c r="M80" s="681"/>
      <c r="N80" s="681"/>
      <c r="O80" s="681"/>
      <c r="P80" s="681"/>
      <c r="Q80" s="681"/>
      <c r="R80" s="673"/>
      <c r="S80" s="674"/>
      <c r="T80" s="659"/>
      <c r="U80" s="660"/>
      <c r="V80" s="663"/>
      <c r="W80" s="663"/>
      <c r="X80" s="664"/>
      <c r="Y80" s="688"/>
      <c r="Z80" s="576"/>
      <c r="AA80" s="689"/>
      <c r="AB80" s="692"/>
      <c r="AC80" s="692"/>
      <c r="AD80" s="692"/>
      <c r="AE80" s="692"/>
      <c r="AF80" s="692"/>
      <c r="AG80" s="692"/>
      <c r="AH80" s="692"/>
      <c r="AI80" s="692"/>
      <c r="AJ80" s="692"/>
      <c r="AK80" s="692"/>
      <c r="AL80" s="692"/>
      <c r="AM80" s="692"/>
      <c r="AN80" s="692"/>
      <c r="AO80" s="692"/>
      <c r="AP80" s="692"/>
      <c r="AQ80" s="692"/>
      <c r="AR80" s="692"/>
      <c r="AS80" s="692"/>
      <c r="AT80" s="692"/>
      <c r="AU80" s="692"/>
      <c r="AV80" s="696"/>
      <c r="BC80" s="425"/>
    </row>
    <row r="81" spans="1:48" ht="8.15" customHeight="1">
      <c r="A81" s="667" t="s">
        <v>781</v>
      </c>
      <c r="B81" s="668"/>
      <c r="C81" s="668"/>
      <c r="D81" s="668"/>
      <c r="E81" s="668"/>
      <c r="F81" s="668"/>
      <c r="G81" s="668"/>
      <c r="H81" s="668"/>
      <c r="I81" s="668"/>
      <c r="J81" s="668"/>
      <c r="K81" s="668"/>
      <c r="L81" s="668"/>
      <c r="M81" s="668"/>
      <c r="N81" s="668"/>
      <c r="O81" s="668"/>
      <c r="P81" s="668"/>
      <c r="Q81" s="668"/>
      <c r="R81" s="673"/>
      <c r="S81" s="674"/>
      <c r="T81" s="661"/>
      <c r="U81" s="662"/>
      <c r="V81" s="665"/>
      <c r="W81" s="665"/>
      <c r="X81" s="666"/>
      <c r="Y81" s="690"/>
      <c r="Z81" s="611"/>
      <c r="AA81" s="691"/>
      <c r="AB81" s="692"/>
      <c r="AC81" s="692"/>
      <c r="AD81" s="692"/>
      <c r="AE81" s="692"/>
      <c r="AF81" s="692"/>
      <c r="AG81" s="692"/>
      <c r="AH81" s="692"/>
      <c r="AI81" s="692"/>
      <c r="AJ81" s="692"/>
      <c r="AK81" s="692"/>
      <c r="AL81" s="692"/>
      <c r="AM81" s="692"/>
      <c r="AN81" s="692"/>
      <c r="AO81" s="692"/>
      <c r="AP81" s="692"/>
      <c r="AQ81" s="692"/>
      <c r="AR81" s="692"/>
      <c r="AS81" s="692"/>
      <c r="AT81" s="692"/>
      <c r="AU81" s="692"/>
      <c r="AV81" s="696"/>
    </row>
    <row r="82" spans="1:48" ht="8.15" customHeight="1" thickBot="1">
      <c r="A82" s="669"/>
      <c r="B82" s="670"/>
      <c r="C82" s="670"/>
      <c r="D82" s="670"/>
      <c r="E82" s="670"/>
      <c r="F82" s="670"/>
      <c r="G82" s="670"/>
      <c r="H82" s="670"/>
      <c r="I82" s="670"/>
      <c r="J82" s="670"/>
      <c r="K82" s="670"/>
      <c r="L82" s="670"/>
      <c r="M82" s="670"/>
      <c r="N82" s="670"/>
      <c r="O82" s="670"/>
      <c r="P82" s="670"/>
      <c r="Q82" s="670"/>
      <c r="R82" s="673" t="s">
        <v>782</v>
      </c>
      <c r="S82" s="674"/>
      <c r="T82" s="591" t="s">
        <v>783</v>
      </c>
      <c r="U82" s="587"/>
      <c r="V82" s="587"/>
      <c r="W82" s="587"/>
      <c r="X82" s="587"/>
      <c r="Y82" s="707"/>
      <c r="Z82" s="693"/>
      <c r="AA82" s="693"/>
      <c r="AB82" s="693"/>
      <c r="AC82" s="693"/>
      <c r="AD82" s="693"/>
      <c r="AE82" s="693"/>
      <c r="AF82" s="693"/>
      <c r="AG82" s="693"/>
      <c r="AH82" s="693"/>
      <c r="AI82" s="693"/>
      <c r="AJ82" s="693"/>
      <c r="AK82" s="693"/>
      <c r="AL82" s="693"/>
      <c r="AM82" s="693"/>
      <c r="AN82" s="693"/>
      <c r="AO82" s="693"/>
      <c r="AP82" s="693"/>
      <c r="AQ82" s="693"/>
      <c r="AR82" s="693"/>
      <c r="AS82" s="693"/>
      <c r="AT82" s="693"/>
      <c r="AU82" s="693"/>
      <c r="AV82" s="695"/>
    </row>
    <row r="83" spans="1:48" ht="8.15" customHeight="1">
      <c r="R83" s="673"/>
      <c r="S83" s="674"/>
      <c r="T83" s="591"/>
      <c r="U83" s="587"/>
      <c r="V83" s="587"/>
      <c r="W83" s="587"/>
      <c r="X83" s="587"/>
      <c r="Y83" s="707"/>
      <c r="Z83" s="693"/>
      <c r="AA83" s="693"/>
      <c r="AB83" s="693"/>
      <c r="AC83" s="693"/>
      <c r="AD83" s="693"/>
      <c r="AE83" s="693"/>
      <c r="AF83" s="693"/>
      <c r="AG83" s="693"/>
      <c r="AH83" s="693"/>
      <c r="AI83" s="693"/>
      <c r="AJ83" s="693"/>
      <c r="AK83" s="693"/>
      <c r="AL83" s="693"/>
      <c r="AM83" s="693"/>
      <c r="AN83" s="693"/>
      <c r="AO83" s="693"/>
      <c r="AP83" s="693"/>
      <c r="AQ83" s="693"/>
      <c r="AR83" s="693"/>
      <c r="AS83" s="693"/>
      <c r="AT83" s="693"/>
      <c r="AU83" s="693"/>
      <c r="AV83" s="695"/>
    </row>
    <row r="84" spans="1:48" ht="8.15" customHeight="1">
      <c r="A84" s="708" t="s">
        <v>784</v>
      </c>
      <c r="R84" s="673"/>
      <c r="S84" s="674"/>
      <c r="T84" s="591"/>
      <c r="U84" s="587"/>
      <c r="V84" s="587"/>
      <c r="W84" s="587"/>
      <c r="X84" s="587"/>
      <c r="Y84" s="707"/>
      <c r="Z84" s="693"/>
      <c r="AA84" s="693"/>
      <c r="AB84" s="693"/>
      <c r="AC84" s="693"/>
      <c r="AD84" s="693"/>
      <c r="AE84" s="693"/>
      <c r="AF84" s="693"/>
      <c r="AG84" s="693"/>
      <c r="AH84" s="693"/>
      <c r="AI84" s="693"/>
      <c r="AJ84" s="693"/>
      <c r="AK84" s="693"/>
      <c r="AL84" s="693"/>
      <c r="AM84" s="693"/>
      <c r="AN84" s="693"/>
      <c r="AO84" s="693"/>
      <c r="AP84" s="693"/>
      <c r="AQ84" s="693"/>
      <c r="AR84" s="693"/>
      <c r="AS84" s="693"/>
      <c r="AT84" s="693"/>
      <c r="AU84" s="693"/>
      <c r="AV84" s="695"/>
    </row>
    <row r="85" spans="1:48" ht="8.15" customHeight="1">
      <c r="A85" s="708"/>
      <c r="R85" s="673"/>
      <c r="S85" s="674"/>
      <c r="T85" s="591"/>
      <c r="U85" s="587"/>
      <c r="V85" s="587"/>
      <c r="W85" s="587"/>
      <c r="X85" s="587"/>
      <c r="Y85" s="707"/>
      <c r="Z85" s="693"/>
      <c r="AA85" s="693"/>
      <c r="AB85" s="693"/>
      <c r="AC85" s="693"/>
      <c r="AD85" s="693"/>
      <c r="AE85" s="693"/>
      <c r="AF85" s="693"/>
      <c r="AG85" s="693"/>
      <c r="AH85" s="693"/>
      <c r="AI85" s="693"/>
      <c r="AJ85" s="693"/>
      <c r="AK85" s="693"/>
      <c r="AL85" s="693"/>
      <c r="AM85" s="693"/>
      <c r="AN85" s="693"/>
      <c r="AO85" s="693"/>
      <c r="AP85" s="693"/>
      <c r="AQ85" s="693"/>
      <c r="AR85" s="693"/>
      <c r="AS85" s="693"/>
      <c r="AT85" s="693"/>
      <c r="AU85" s="693"/>
      <c r="AV85" s="695"/>
    </row>
    <row r="86" spans="1:48" ht="8.15" customHeight="1">
      <c r="A86" s="697">
        <v>1</v>
      </c>
      <c r="B86" s="698" t="s">
        <v>785</v>
      </c>
      <c r="C86" s="698"/>
      <c r="D86" s="698"/>
      <c r="E86" s="698"/>
      <c r="F86" s="698"/>
      <c r="G86" s="698"/>
      <c r="H86" s="698"/>
      <c r="I86" s="698"/>
      <c r="J86" s="698"/>
      <c r="K86" s="698"/>
      <c r="L86" s="698"/>
      <c r="M86" s="698"/>
      <c r="N86" s="698"/>
      <c r="O86" s="698"/>
      <c r="P86" s="698"/>
      <c r="Q86" s="698"/>
      <c r="R86" s="673"/>
      <c r="S86" s="674"/>
      <c r="T86" s="699"/>
      <c r="U86" s="700"/>
      <c r="V86" s="700"/>
      <c r="W86" s="700"/>
      <c r="X86" s="700"/>
      <c r="Y86" s="700"/>
      <c r="Z86" s="700"/>
      <c r="AA86" s="700"/>
      <c r="AB86" s="700"/>
      <c r="AC86" s="700"/>
      <c r="AD86" s="700"/>
      <c r="AE86" s="700"/>
      <c r="AF86" s="700"/>
      <c r="AG86" s="700"/>
      <c r="AH86" s="700"/>
      <c r="AI86" s="700"/>
      <c r="AJ86" s="700"/>
      <c r="AK86" s="700"/>
      <c r="AL86" s="700"/>
      <c r="AM86" s="700"/>
      <c r="AN86" s="700"/>
      <c r="AO86" s="700"/>
      <c r="AP86" s="700"/>
      <c r="AQ86" s="700"/>
      <c r="AR86" s="700"/>
      <c r="AS86" s="700"/>
      <c r="AT86" s="700"/>
      <c r="AU86" s="700"/>
      <c r="AV86" s="701"/>
    </row>
    <row r="87" spans="1:48" ht="8.15" customHeight="1">
      <c r="A87" s="697"/>
      <c r="B87" s="698"/>
      <c r="C87" s="698"/>
      <c r="D87" s="698"/>
      <c r="E87" s="698"/>
      <c r="F87" s="698"/>
      <c r="G87" s="698"/>
      <c r="H87" s="698"/>
      <c r="I87" s="698"/>
      <c r="J87" s="698"/>
      <c r="K87" s="698"/>
      <c r="L87" s="698"/>
      <c r="M87" s="698"/>
      <c r="N87" s="698"/>
      <c r="O87" s="698"/>
      <c r="P87" s="698"/>
      <c r="Q87" s="698"/>
      <c r="R87" s="673"/>
      <c r="S87" s="674"/>
      <c r="T87" s="699"/>
      <c r="U87" s="700"/>
      <c r="V87" s="700"/>
      <c r="W87" s="700"/>
      <c r="X87" s="700"/>
      <c r="Y87" s="700"/>
      <c r="Z87" s="700"/>
      <c r="AA87" s="700"/>
      <c r="AB87" s="700"/>
      <c r="AC87" s="700"/>
      <c r="AD87" s="700"/>
      <c r="AE87" s="700"/>
      <c r="AF87" s="700"/>
      <c r="AG87" s="700"/>
      <c r="AH87" s="700"/>
      <c r="AI87" s="700"/>
      <c r="AJ87" s="700"/>
      <c r="AK87" s="700"/>
      <c r="AL87" s="700"/>
      <c r="AM87" s="700"/>
      <c r="AN87" s="700"/>
      <c r="AO87" s="700"/>
      <c r="AP87" s="700"/>
      <c r="AQ87" s="700"/>
      <c r="AR87" s="700"/>
      <c r="AS87" s="700"/>
      <c r="AT87" s="700"/>
      <c r="AU87" s="700"/>
      <c r="AV87" s="701"/>
    </row>
    <row r="88" spans="1:48" ht="8.15" customHeight="1">
      <c r="A88" s="697">
        <v>2</v>
      </c>
      <c r="B88" s="698" t="s">
        <v>786</v>
      </c>
      <c r="C88" s="698"/>
      <c r="D88" s="698"/>
      <c r="E88" s="698"/>
      <c r="F88" s="698"/>
      <c r="G88" s="698"/>
      <c r="H88" s="698"/>
      <c r="I88" s="698"/>
      <c r="J88" s="698"/>
      <c r="K88" s="698"/>
      <c r="L88" s="698"/>
      <c r="M88" s="698"/>
      <c r="N88" s="698"/>
      <c r="O88" s="698"/>
      <c r="P88" s="698"/>
      <c r="Q88" s="698"/>
      <c r="R88" s="673"/>
      <c r="S88" s="674"/>
      <c r="T88" s="699"/>
      <c r="U88" s="700"/>
      <c r="V88" s="700"/>
      <c r="W88" s="700"/>
      <c r="X88" s="700"/>
      <c r="Y88" s="700"/>
      <c r="Z88" s="700"/>
      <c r="AA88" s="700"/>
      <c r="AB88" s="700"/>
      <c r="AC88" s="700"/>
      <c r="AD88" s="700"/>
      <c r="AE88" s="700"/>
      <c r="AF88" s="700"/>
      <c r="AG88" s="700"/>
      <c r="AH88" s="700"/>
      <c r="AI88" s="700"/>
      <c r="AJ88" s="700"/>
      <c r="AK88" s="700"/>
      <c r="AL88" s="700"/>
      <c r="AM88" s="700"/>
      <c r="AN88" s="700"/>
      <c r="AO88" s="700"/>
      <c r="AP88" s="700"/>
      <c r="AQ88" s="700"/>
      <c r="AR88" s="700"/>
      <c r="AS88" s="700"/>
      <c r="AT88" s="700"/>
      <c r="AU88" s="700"/>
      <c r="AV88" s="701"/>
    </row>
    <row r="89" spans="1:48" ht="8.15" customHeight="1">
      <c r="A89" s="697"/>
      <c r="B89" s="698"/>
      <c r="C89" s="698"/>
      <c r="D89" s="698"/>
      <c r="E89" s="698"/>
      <c r="F89" s="698"/>
      <c r="G89" s="698"/>
      <c r="H89" s="698"/>
      <c r="I89" s="698"/>
      <c r="J89" s="698"/>
      <c r="K89" s="698"/>
      <c r="L89" s="698"/>
      <c r="M89" s="698"/>
      <c r="N89" s="698"/>
      <c r="O89" s="698"/>
      <c r="P89" s="698"/>
      <c r="Q89" s="698"/>
      <c r="R89" s="673"/>
      <c r="S89" s="674"/>
      <c r="T89" s="699"/>
      <c r="U89" s="700"/>
      <c r="V89" s="700"/>
      <c r="W89" s="700"/>
      <c r="X89" s="700"/>
      <c r="Y89" s="700"/>
      <c r="Z89" s="700"/>
      <c r="AA89" s="700"/>
      <c r="AB89" s="700"/>
      <c r="AC89" s="700"/>
      <c r="AD89" s="700"/>
      <c r="AE89" s="700"/>
      <c r="AF89" s="700"/>
      <c r="AG89" s="700"/>
      <c r="AH89" s="700"/>
      <c r="AI89" s="700"/>
      <c r="AJ89" s="700"/>
      <c r="AK89" s="700"/>
      <c r="AL89" s="700"/>
      <c r="AM89" s="700"/>
      <c r="AN89" s="700"/>
      <c r="AO89" s="700"/>
      <c r="AP89" s="700"/>
      <c r="AQ89" s="700"/>
      <c r="AR89" s="700"/>
      <c r="AS89" s="700"/>
      <c r="AT89" s="700"/>
      <c r="AU89" s="700"/>
      <c r="AV89" s="701"/>
    </row>
    <row r="90" spans="1:48" ht="8.15" customHeight="1">
      <c r="A90" s="697">
        <v>3</v>
      </c>
      <c r="B90" s="698" t="s">
        <v>787</v>
      </c>
      <c r="C90" s="698"/>
      <c r="D90" s="698"/>
      <c r="E90" s="698"/>
      <c r="F90" s="698"/>
      <c r="G90" s="698"/>
      <c r="H90" s="698"/>
      <c r="I90" s="698"/>
      <c r="J90" s="698"/>
      <c r="K90" s="698"/>
      <c r="L90" s="698"/>
      <c r="M90" s="698"/>
      <c r="N90" s="698"/>
      <c r="O90" s="698"/>
      <c r="P90" s="698"/>
      <c r="Q90" s="698"/>
      <c r="R90" s="673"/>
      <c r="S90" s="674"/>
      <c r="T90" s="699"/>
      <c r="U90" s="700"/>
      <c r="V90" s="700"/>
      <c r="W90" s="700"/>
      <c r="X90" s="700"/>
      <c r="Y90" s="700"/>
      <c r="Z90" s="700"/>
      <c r="AA90" s="700"/>
      <c r="AB90" s="700"/>
      <c r="AC90" s="700"/>
      <c r="AD90" s="700"/>
      <c r="AE90" s="700"/>
      <c r="AF90" s="700"/>
      <c r="AG90" s="700"/>
      <c r="AH90" s="700"/>
      <c r="AI90" s="700"/>
      <c r="AJ90" s="700"/>
      <c r="AK90" s="700"/>
      <c r="AL90" s="700"/>
      <c r="AM90" s="700"/>
      <c r="AN90" s="700"/>
      <c r="AO90" s="700"/>
      <c r="AP90" s="700"/>
      <c r="AQ90" s="700"/>
      <c r="AR90" s="700"/>
      <c r="AS90" s="700"/>
      <c r="AT90" s="700"/>
      <c r="AU90" s="700"/>
      <c r="AV90" s="701"/>
    </row>
    <row r="91" spans="1:48" ht="8.15" customHeight="1">
      <c r="A91" s="697"/>
      <c r="B91" s="698"/>
      <c r="C91" s="698"/>
      <c r="D91" s="698"/>
      <c r="E91" s="698"/>
      <c r="F91" s="698"/>
      <c r="G91" s="698"/>
      <c r="H91" s="698"/>
      <c r="I91" s="698"/>
      <c r="J91" s="698"/>
      <c r="K91" s="698"/>
      <c r="L91" s="698"/>
      <c r="M91" s="698"/>
      <c r="N91" s="698"/>
      <c r="O91" s="698"/>
      <c r="P91" s="698"/>
      <c r="Q91" s="698"/>
      <c r="R91" s="673"/>
      <c r="S91" s="674"/>
      <c r="T91" s="699"/>
      <c r="U91" s="700"/>
      <c r="V91" s="700"/>
      <c r="W91" s="700"/>
      <c r="X91" s="700"/>
      <c r="Y91" s="700"/>
      <c r="Z91" s="700"/>
      <c r="AA91" s="700"/>
      <c r="AB91" s="700"/>
      <c r="AC91" s="700"/>
      <c r="AD91" s="700"/>
      <c r="AE91" s="700"/>
      <c r="AF91" s="700"/>
      <c r="AG91" s="700"/>
      <c r="AH91" s="700"/>
      <c r="AI91" s="700"/>
      <c r="AJ91" s="700"/>
      <c r="AK91" s="700"/>
      <c r="AL91" s="700"/>
      <c r="AM91" s="700"/>
      <c r="AN91" s="700"/>
      <c r="AO91" s="700"/>
      <c r="AP91" s="700"/>
      <c r="AQ91" s="700"/>
      <c r="AR91" s="700"/>
      <c r="AS91" s="700"/>
      <c r="AT91" s="700"/>
      <c r="AU91" s="700"/>
      <c r="AV91" s="701"/>
    </row>
    <row r="92" spans="1:48" ht="8.15" customHeight="1" thickBot="1">
      <c r="R92" s="705"/>
      <c r="S92" s="706"/>
      <c r="T92" s="702"/>
      <c r="U92" s="703"/>
      <c r="V92" s="703"/>
      <c r="W92" s="703"/>
      <c r="X92" s="703"/>
      <c r="Y92" s="703"/>
      <c r="Z92" s="703"/>
      <c r="AA92" s="703"/>
      <c r="AB92" s="703"/>
      <c r="AC92" s="703"/>
      <c r="AD92" s="703"/>
      <c r="AE92" s="703"/>
      <c r="AF92" s="703"/>
      <c r="AG92" s="703"/>
      <c r="AH92" s="703"/>
      <c r="AI92" s="703"/>
      <c r="AJ92" s="703"/>
      <c r="AK92" s="703"/>
      <c r="AL92" s="703"/>
      <c r="AM92" s="703"/>
      <c r="AN92" s="703"/>
      <c r="AO92" s="703"/>
      <c r="AP92" s="703"/>
      <c r="AQ92" s="703"/>
      <c r="AR92" s="703"/>
      <c r="AS92" s="703"/>
      <c r="AT92" s="703"/>
      <c r="AU92" s="703"/>
      <c r="AV92" s="704"/>
    </row>
    <row r="93" spans="1:48" ht="8.15" customHeight="1"/>
    <row r="94" spans="1:48" ht="8.15" customHeight="1">
      <c r="A94" s="426"/>
    </row>
    <row r="95" spans="1:48" ht="8.15" customHeight="1"/>
    <row r="96" spans="1:48" ht="8.15" customHeight="1"/>
    <row r="97" ht="8.15" customHeight="1"/>
    <row r="98" ht="8.15" customHeight="1"/>
    <row r="99" ht="8.15" customHeight="1"/>
    <row r="100" ht="8.15" customHeight="1"/>
    <row r="101" ht="8.15" customHeight="1"/>
    <row r="102" ht="8.15" customHeight="1"/>
    <row r="103" ht="8.15" customHeight="1"/>
    <row r="104" ht="8.15" customHeight="1"/>
    <row r="105" ht="8.15" customHeight="1"/>
    <row r="106" ht="8.15" customHeight="1"/>
    <row r="107" ht="8.15" customHeight="1"/>
    <row r="108" ht="8.15" customHeight="1"/>
    <row r="109" ht="8.15" customHeight="1"/>
    <row r="110" ht="8.15" customHeight="1"/>
    <row r="111" ht="8.15" customHeight="1"/>
  </sheetData>
  <sheetProtection algorithmName="SHA-512" hashValue="Dw2zixGyxfr563Db88XddehvhvYRzcLFU1GuH+QAmu2yzaHoAnA1plLOnUggaysn/FanTAhInS6xgpWbKhMpJA==" saltValue="iETHGyTuCQVQkwn4BYzVMg==" spinCount="100000" sheet="1" scenarios="1"/>
  <mergeCells count="226">
    <mergeCell ref="Z84:Z85"/>
    <mergeCell ref="AA84:AA85"/>
    <mergeCell ref="AE84:AE85"/>
    <mergeCell ref="AO82:AO83"/>
    <mergeCell ref="AP82:AP83"/>
    <mergeCell ref="Z82:Z83"/>
    <mergeCell ref="AA82:AA83"/>
    <mergeCell ref="AB82:AB83"/>
    <mergeCell ref="AB84:AB85"/>
    <mergeCell ref="AC84:AC85"/>
    <mergeCell ref="AD84:AD85"/>
    <mergeCell ref="AC82:AC83"/>
    <mergeCell ref="AD82:AD83"/>
    <mergeCell ref="A86:A87"/>
    <mergeCell ref="B86:Q87"/>
    <mergeCell ref="T86:AV92"/>
    <mergeCell ref="A88:A89"/>
    <mergeCell ref="B88:Q89"/>
    <mergeCell ref="AL84:AL85"/>
    <mergeCell ref="AM84:AM85"/>
    <mergeCell ref="AN84:AN85"/>
    <mergeCell ref="AO84:AO85"/>
    <mergeCell ref="AP84:AP85"/>
    <mergeCell ref="AQ84:AQ85"/>
    <mergeCell ref="AF84:AF85"/>
    <mergeCell ref="AG84:AG85"/>
    <mergeCell ref="AH84:AH85"/>
    <mergeCell ref="AI84:AI85"/>
    <mergeCell ref="AJ84:AJ85"/>
    <mergeCell ref="AK84:AK85"/>
    <mergeCell ref="R82:S92"/>
    <mergeCell ref="T82:X85"/>
    <mergeCell ref="Y82:Y83"/>
    <mergeCell ref="A90:A91"/>
    <mergeCell ref="B90:Q91"/>
    <mergeCell ref="A84:A85"/>
    <mergeCell ref="Y84:Y85"/>
    <mergeCell ref="AQ75:AS81"/>
    <mergeCell ref="AT75:AV81"/>
    <mergeCell ref="AQ82:AQ83"/>
    <mergeCell ref="AR82:AR83"/>
    <mergeCell ref="AS82:AS83"/>
    <mergeCell ref="AT82:AT83"/>
    <mergeCell ref="AI82:AI83"/>
    <mergeCell ref="AJ82:AJ83"/>
    <mergeCell ref="AS84:AS85"/>
    <mergeCell ref="AT84:AT85"/>
    <mergeCell ref="AU84:AU85"/>
    <mergeCell ref="AH75:AJ81"/>
    <mergeCell ref="AK75:AM81"/>
    <mergeCell ref="AN75:AP81"/>
    <mergeCell ref="AV84:AV85"/>
    <mergeCell ref="AN82:AN83"/>
    <mergeCell ref="AR84:AR85"/>
    <mergeCell ref="A77:B79"/>
    <mergeCell ref="C77:K79"/>
    <mergeCell ref="T79:U81"/>
    <mergeCell ref="V79:X81"/>
    <mergeCell ref="A81:Q82"/>
    <mergeCell ref="R71:S81"/>
    <mergeCell ref="T71:AV74"/>
    <mergeCell ref="M72:Q80"/>
    <mergeCell ref="A73:B75"/>
    <mergeCell ref="T75:U77"/>
    <mergeCell ref="V75:X77"/>
    <mergeCell ref="Y75:AA81"/>
    <mergeCell ref="AB75:AD81"/>
    <mergeCell ref="AE75:AG81"/>
    <mergeCell ref="AE82:AE83"/>
    <mergeCell ref="AF82:AF83"/>
    <mergeCell ref="AG82:AG83"/>
    <mergeCell ref="AH82:AH83"/>
    <mergeCell ref="AK82:AK83"/>
    <mergeCell ref="AL82:AL83"/>
    <mergeCell ref="AM82:AM83"/>
    <mergeCell ref="C73:L75"/>
    <mergeCell ref="AU82:AU83"/>
    <mergeCell ref="AV82:AV83"/>
    <mergeCell ref="U64:AA66"/>
    <mergeCell ref="AB64:AV66"/>
    <mergeCell ref="A67:L70"/>
    <mergeCell ref="M67:N70"/>
    <mergeCell ref="O67:P70"/>
    <mergeCell ref="Q67:R70"/>
    <mergeCell ref="S67:T70"/>
    <mergeCell ref="U68:AA70"/>
    <mergeCell ref="AB68:AG70"/>
    <mergeCell ref="AH68:AH70"/>
    <mergeCell ref="AI68:AM70"/>
    <mergeCell ref="AN68:AN70"/>
    <mergeCell ref="AO68:AV70"/>
    <mergeCell ref="A52:K53"/>
    <mergeCell ref="U52:AA54"/>
    <mergeCell ref="AB52:AV54"/>
    <mergeCell ref="U56:AA58"/>
    <mergeCell ref="AB56:AV58"/>
    <mergeCell ref="U60:AA62"/>
    <mergeCell ref="AB60:AV62"/>
    <mergeCell ref="A61:B63"/>
    <mergeCell ref="C61:T63"/>
    <mergeCell ref="A44:L45"/>
    <mergeCell ref="M44:AL45"/>
    <mergeCell ref="AM44:AV45"/>
    <mergeCell ref="A49:N50"/>
    <mergeCell ref="AH49:AV50"/>
    <mergeCell ref="AM38:AU39"/>
    <mergeCell ref="AV38:AV39"/>
    <mergeCell ref="A40:L41"/>
    <mergeCell ref="M40:AL41"/>
    <mergeCell ref="AM40:AV41"/>
    <mergeCell ref="A42:L43"/>
    <mergeCell ref="M42:AL43"/>
    <mergeCell ref="AM42:AV43"/>
    <mergeCell ref="A38:L39"/>
    <mergeCell ref="M38:T39"/>
    <mergeCell ref="U38:Y39"/>
    <mergeCell ref="Z38:AD39"/>
    <mergeCell ref="AE38:AK39"/>
    <mergeCell ref="AL38:AL39"/>
    <mergeCell ref="N46:S48"/>
    <mergeCell ref="T46:U48"/>
    <mergeCell ref="V46:AC48"/>
    <mergeCell ref="AI46:AJ48"/>
    <mergeCell ref="AM34:AU35"/>
    <mergeCell ref="AV34:AV35"/>
    <mergeCell ref="A36:L37"/>
    <mergeCell ref="M36:T37"/>
    <mergeCell ref="U36:Y37"/>
    <mergeCell ref="Z36:AD37"/>
    <mergeCell ref="AE36:AK37"/>
    <mergeCell ref="AL36:AL37"/>
    <mergeCell ref="AM36:AU37"/>
    <mergeCell ref="AV36:AV37"/>
    <mergeCell ref="A34:L35"/>
    <mergeCell ref="M34:T35"/>
    <mergeCell ref="U34:Y35"/>
    <mergeCell ref="Z34:AD35"/>
    <mergeCell ref="AE34:AK35"/>
    <mergeCell ref="AL34:AL35"/>
    <mergeCell ref="AM30:AU31"/>
    <mergeCell ref="AV30:AV31"/>
    <mergeCell ref="A32:L33"/>
    <mergeCell ref="M32:T33"/>
    <mergeCell ref="U32:Y33"/>
    <mergeCell ref="Z32:AD33"/>
    <mergeCell ref="AE32:AK33"/>
    <mergeCell ref="AL32:AL33"/>
    <mergeCell ref="AM32:AU33"/>
    <mergeCell ref="AV32:AV33"/>
    <mergeCell ref="A30:L31"/>
    <mergeCell ref="M30:T31"/>
    <mergeCell ref="U30:Y31"/>
    <mergeCell ref="Z30:AD31"/>
    <mergeCell ref="AE30:AK31"/>
    <mergeCell ref="AL30:AL31"/>
    <mergeCell ref="AM26:AU27"/>
    <mergeCell ref="AV26:AV27"/>
    <mergeCell ref="A28:L29"/>
    <mergeCell ref="M28:T29"/>
    <mergeCell ref="U28:Y29"/>
    <mergeCell ref="Z28:AD29"/>
    <mergeCell ref="AE28:AK29"/>
    <mergeCell ref="AL28:AL29"/>
    <mergeCell ref="AM28:AU29"/>
    <mergeCell ref="AV28:AV29"/>
    <mergeCell ref="A26:L27"/>
    <mergeCell ref="M26:T27"/>
    <mergeCell ref="U26:Y27"/>
    <mergeCell ref="Z26:AD27"/>
    <mergeCell ref="AE26:AK27"/>
    <mergeCell ref="AL26:AL27"/>
    <mergeCell ref="AM22:AU23"/>
    <mergeCell ref="AV22:AV23"/>
    <mergeCell ref="A24:L25"/>
    <mergeCell ref="M24:T25"/>
    <mergeCell ref="U24:Y25"/>
    <mergeCell ref="Z24:AD25"/>
    <mergeCell ref="AE24:AK25"/>
    <mergeCell ref="AL24:AL25"/>
    <mergeCell ref="AM24:AU25"/>
    <mergeCell ref="AV24:AV25"/>
    <mergeCell ref="A22:L23"/>
    <mergeCell ref="M22:T23"/>
    <mergeCell ref="U22:Y23"/>
    <mergeCell ref="Z22:AD23"/>
    <mergeCell ref="AE22:AK23"/>
    <mergeCell ref="AL22:AL23"/>
    <mergeCell ref="A18:AV19"/>
    <mergeCell ref="A20:L21"/>
    <mergeCell ref="M20:T21"/>
    <mergeCell ref="U20:Y21"/>
    <mergeCell ref="Z20:AD21"/>
    <mergeCell ref="AE20:AL21"/>
    <mergeCell ref="AM20:AV21"/>
    <mergeCell ref="AW10:BC13"/>
    <mergeCell ref="A15:I16"/>
    <mergeCell ref="J15:M16"/>
    <mergeCell ref="N15:O16"/>
    <mergeCell ref="P15:AL16"/>
    <mergeCell ref="AM15:AS16"/>
    <mergeCell ref="AA9:AC13"/>
    <mergeCell ref="AD9:AF13"/>
    <mergeCell ref="AG9:AI13"/>
    <mergeCell ref="AJ9:AL13"/>
    <mergeCell ref="AM9:AO13"/>
    <mergeCell ref="AP9:AR13"/>
    <mergeCell ref="A4:AV7"/>
    <mergeCell ref="C8:H13"/>
    <mergeCell ref="I8:K8"/>
    <mergeCell ref="L8:N8"/>
    <mergeCell ref="O8:Q8"/>
    <mergeCell ref="R8:T8"/>
    <mergeCell ref="U8:W8"/>
    <mergeCell ref="X8:Z8"/>
    <mergeCell ref="AA8:AC8"/>
    <mergeCell ref="AD8:AF8"/>
    <mergeCell ref="AG8:AI8"/>
    <mergeCell ref="AJ8:AL8"/>
    <mergeCell ref="AM8:AO8"/>
    <mergeCell ref="AP8:AR8"/>
    <mergeCell ref="I9:K13"/>
    <mergeCell ref="L9:N13"/>
    <mergeCell ref="O9:Q13"/>
    <mergeCell ref="R9:T13"/>
    <mergeCell ref="U9:W13"/>
    <mergeCell ref="X9:Z13"/>
  </mergeCells>
  <phoneticPr fontId="5"/>
  <dataValidations count="1">
    <dataValidation type="list" allowBlank="1" showInputMessage="1" showErrorMessage="1" sqref="A61:B63 A73:B75 A77:B79" xr:uid="{00000000-0002-0000-0300-000000000000}">
      <formula1>"☐,☑"</formula1>
    </dataValidation>
  </dataValidations>
  <printOptions horizontalCentered="1"/>
  <pageMargins left="0.59055118110236227" right="0.51181102362204722" top="0.74803149606299213" bottom="0.74803149606299213" header="0.31496062992125984" footer="0.31496062992125984"/>
  <pageSetup paperSize="9" scale="99" orientation="portrait" blackAndWhite="1"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C111"/>
  <sheetViews>
    <sheetView showGridLines="0" view="pageBreakPreview" topLeftCell="A33" zoomScale="115" zoomScaleNormal="100" zoomScaleSheetLayoutView="115" workbookViewId="0">
      <selection activeCell="BD84" sqref="BD84"/>
    </sheetView>
  </sheetViews>
  <sheetFormatPr defaultColWidth="9" defaultRowHeight="13"/>
  <cols>
    <col min="1" max="54" width="1.7265625" style="416" customWidth="1"/>
    <col min="55" max="16384" width="9" style="416"/>
  </cols>
  <sheetData>
    <row r="1" spans="1:55" ht="6.75" customHeight="1">
      <c r="A1" s="415">
        <f>SUM('7ページ'!J49,'8ページ'!I7,'8ページ'!I17)</f>
        <v>0</v>
      </c>
    </row>
    <row r="2" spans="1:55" ht="8.15" customHeight="1"/>
    <row r="3" spans="1:55" ht="8.15" customHeight="1"/>
    <row r="4" spans="1:55" ht="8.15" customHeight="1">
      <c r="A4" s="545" t="s">
        <v>1211</v>
      </c>
      <c r="B4" s="545"/>
      <c r="C4" s="545"/>
      <c r="D4" s="545"/>
      <c r="E4" s="545"/>
      <c r="F4" s="545"/>
      <c r="G4" s="545"/>
      <c r="H4" s="545"/>
      <c r="I4" s="545"/>
      <c r="J4" s="545"/>
      <c r="K4" s="545"/>
      <c r="L4" s="545"/>
      <c r="M4" s="545"/>
      <c r="N4" s="545"/>
      <c r="O4" s="545"/>
      <c r="P4" s="545"/>
      <c r="Q4" s="545"/>
      <c r="R4" s="545"/>
      <c r="S4" s="545"/>
      <c r="T4" s="545"/>
      <c r="U4" s="545"/>
      <c r="V4" s="545"/>
      <c r="W4" s="545"/>
      <c r="X4" s="545"/>
      <c r="Y4" s="545"/>
      <c r="Z4" s="545"/>
      <c r="AA4" s="545"/>
      <c r="AB4" s="545"/>
      <c r="AC4" s="545"/>
      <c r="AD4" s="545"/>
      <c r="AE4" s="545"/>
      <c r="AF4" s="545"/>
      <c r="AG4" s="545"/>
      <c r="AH4" s="545"/>
      <c r="AI4" s="545"/>
      <c r="AJ4" s="545"/>
      <c r="AK4" s="545"/>
      <c r="AL4" s="545"/>
      <c r="AM4" s="545"/>
      <c r="AN4" s="545"/>
      <c r="AO4" s="545"/>
      <c r="AP4" s="545"/>
      <c r="AQ4" s="545"/>
      <c r="AR4" s="545"/>
      <c r="AS4" s="545"/>
      <c r="AT4" s="545"/>
      <c r="AU4" s="545"/>
      <c r="AV4" s="545"/>
    </row>
    <row r="5" spans="1:55" ht="8.15" customHeight="1">
      <c r="A5" s="545"/>
      <c r="B5" s="545"/>
      <c r="C5" s="545"/>
      <c r="D5" s="545"/>
      <c r="E5" s="545"/>
      <c r="F5" s="545"/>
      <c r="G5" s="545"/>
      <c r="H5" s="545"/>
      <c r="I5" s="545"/>
      <c r="J5" s="545"/>
      <c r="K5" s="545"/>
      <c r="L5" s="545"/>
      <c r="M5" s="545"/>
      <c r="N5" s="545"/>
      <c r="O5" s="545"/>
      <c r="P5" s="545"/>
      <c r="Q5" s="545"/>
      <c r="R5" s="545"/>
      <c r="S5" s="545"/>
      <c r="T5" s="545"/>
      <c r="U5" s="545"/>
      <c r="V5" s="545"/>
      <c r="W5" s="545"/>
      <c r="X5" s="545"/>
      <c r="Y5" s="545"/>
      <c r="Z5" s="545"/>
      <c r="AA5" s="545"/>
      <c r="AB5" s="545"/>
      <c r="AC5" s="545"/>
      <c r="AD5" s="545"/>
      <c r="AE5" s="545"/>
      <c r="AF5" s="545"/>
      <c r="AG5" s="545"/>
      <c r="AH5" s="545"/>
      <c r="AI5" s="545"/>
      <c r="AJ5" s="545"/>
      <c r="AK5" s="545"/>
      <c r="AL5" s="545"/>
      <c r="AM5" s="545"/>
      <c r="AN5" s="545"/>
      <c r="AO5" s="545"/>
      <c r="AP5" s="545"/>
      <c r="AQ5" s="545"/>
      <c r="AR5" s="545"/>
      <c r="AS5" s="545"/>
      <c r="AT5" s="545"/>
      <c r="AU5" s="545"/>
      <c r="AV5" s="545"/>
    </row>
    <row r="6" spans="1:55" ht="8.15" customHeight="1">
      <c r="A6" s="545"/>
      <c r="B6" s="545"/>
      <c r="C6" s="545"/>
      <c r="D6" s="545"/>
      <c r="E6" s="545"/>
      <c r="F6" s="545"/>
      <c r="G6" s="545"/>
      <c r="H6" s="545"/>
      <c r="I6" s="545"/>
      <c r="J6" s="545"/>
      <c r="K6" s="545"/>
      <c r="L6" s="545"/>
      <c r="M6" s="545"/>
      <c r="N6" s="545"/>
      <c r="O6" s="545"/>
      <c r="P6" s="545"/>
      <c r="Q6" s="545"/>
      <c r="R6" s="545"/>
      <c r="S6" s="545"/>
      <c r="T6" s="545"/>
      <c r="U6" s="545"/>
      <c r="V6" s="545"/>
      <c r="W6" s="545"/>
      <c r="X6" s="545"/>
      <c r="Y6" s="545"/>
      <c r="Z6" s="545"/>
      <c r="AA6" s="545"/>
      <c r="AB6" s="545"/>
      <c r="AC6" s="545"/>
      <c r="AD6" s="545"/>
      <c r="AE6" s="545"/>
      <c r="AF6" s="545"/>
      <c r="AG6" s="545"/>
      <c r="AH6" s="545"/>
      <c r="AI6" s="545"/>
      <c r="AJ6" s="545"/>
      <c r="AK6" s="545"/>
      <c r="AL6" s="545"/>
      <c r="AM6" s="545"/>
      <c r="AN6" s="545"/>
      <c r="AO6" s="545"/>
      <c r="AP6" s="545"/>
      <c r="AQ6" s="545"/>
      <c r="AR6" s="545"/>
      <c r="AS6" s="545"/>
      <c r="AT6" s="545"/>
      <c r="AU6" s="545"/>
      <c r="AV6" s="545"/>
    </row>
    <row r="7" spans="1:55" ht="8.15" customHeight="1" thickBot="1">
      <c r="A7" s="545"/>
      <c r="B7" s="545"/>
      <c r="C7" s="545"/>
      <c r="D7" s="545"/>
      <c r="E7" s="545"/>
      <c r="F7" s="545"/>
      <c r="G7" s="545"/>
      <c r="H7" s="545"/>
      <c r="I7" s="545"/>
      <c r="J7" s="545"/>
      <c r="K7" s="545"/>
      <c r="L7" s="545"/>
      <c r="M7" s="545"/>
      <c r="N7" s="545"/>
      <c r="O7" s="545"/>
      <c r="P7" s="545"/>
      <c r="Q7" s="545"/>
      <c r="R7" s="545"/>
      <c r="S7" s="545"/>
      <c r="T7" s="545"/>
      <c r="U7" s="545"/>
      <c r="V7" s="545"/>
      <c r="W7" s="545"/>
      <c r="X7" s="545"/>
      <c r="Y7" s="545"/>
      <c r="Z7" s="545"/>
      <c r="AA7" s="545"/>
      <c r="AB7" s="545"/>
      <c r="AC7" s="545"/>
      <c r="AD7" s="545"/>
      <c r="AE7" s="545"/>
      <c r="AF7" s="545"/>
      <c r="AG7" s="545"/>
      <c r="AH7" s="545"/>
      <c r="AI7" s="545"/>
      <c r="AJ7" s="545"/>
      <c r="AK7" s="545"/>
      <c r="AL7" s="545"/>
      <c r="AM7" s="545"/>
      <c r="AN7" s="545"/>
      <c r="AO7" s="545"/>
      <c r="AP7" s="545"/>
      <c r="AQ7" s="545"/>
      <c r="AR7" s="545"/>
      <c r="AS7" s="545"/>
      <c r="AT7" s="545"/>
      <c r="AU7" s="545"/>
      <c r="AV7" s="545"/>
    </row>
    <row r="8" spans="1:55" ht="8.15" customHeight="1">
      <c r="C8" s="546" t="s">
        <v>747</v>
      </c>
      <c r="D8" s="547"/>
      <c r="E8" s="547"/>
      <c r="F8" s="547"/>
      <c r="G8" s="547"/>
      <c r="H8" s="548"/>
      <c r="I8" s="555" t="s">
        <v>748</v>
      </c>
      <c r="J8" s="556"/>
      <c r="K8" s="556"/>
      <c r="L8" s="556" t="s">
        <v>749</v>
      </c>
      <c r="M8" s="556"/>
      <c r="N8" s="556"/>
      <c r="O8" s="556" t="s">
        <v>750</v>
      </c>
      <c r="P8" s="556"/>
      <c r="Q8" s="557"/>
      <c r="R8" s="555" t="s">
        <v>751</v>
      </c>
      <c r="S8" s="556"/>
      <c r="T8" s="556"/>
      <c r="U8" s="556" t="s">
        <v>748</v>
      </c>
      <c r="V8" s="556"/>
      <c r="W8" s="556"/>
      <c r="X8" s="556" t="s">
        <v>749</v>
      </c>
      <c r="Y8" s="556"/>
      <c r="Z8" s="557"/>
      <c r="AA8" s="555" t="s">
        <v>750</v>
      </c>
      <c r="AB8" s="556"/>
      <c r="AC8" s="556"/>
      <c r="AD8" s="556" t="s">
        <v>752</v>
      </c>
      <c r="AE8" s="556"/>
      <c r="AF8" s="556"/>
      <c r="AG8" s="556" t="s">
        <v>748</v>
      </c>
      <c r="AH8" s="556"/>
      <c r="AI8" s="557"/>
      <c r="AJ8" s="555" t="s">
        <v>749</v>
      </c>
      <c r="AK8" s="556"/>
      <c r="AL8" s="556"/>
      <c r="AM8" s="556" t="s">
        <v>750</v>
      </c>
      <c r="AN8" s="556"/>
      <c r="AO8" s="556"/>
      <c r="AP8" s="556" t="s">
        <v>753</v>
      </c>
      <c r="AQ8" s="556"/>
      <c r="AR8" s="557"/>
    </row>
    <row r="9" spans="1:55" ht="8.15" customHeight="1">
      <c r="C9" s="549"/>
      <c r="D9" s="550"/>
      <c r="E9" s="550"/>
      <c r="F9" s="550"/>
      <c r="G9" s="550"/>
      <c r="H9" s="551"/>
      <c r="I9" s="558" t="str">
        <f>LEFT(RIGHT(" \"&amp;$A1,13-COLUMN(A1)))</f>
        <v xml:space="preserve"> </v>
      </c>
      <c r="J9" s="559"/>
      <c r="K9" s="559"/>
      <c r="L9" s="559" t="str">
        <f>LEFT(RIGHT(" \"&amp;$A1,13-COLUMN(B1)))</f>
        <v xml:space="preserve"> </v>
      </c>
      <c r="M9" s="559"/>
      <c r="N9" s="559"/>
      <c r="O9" s="559" t="str">
        <f>LEFT(RIGHT(" \"&amp;$A1,13-COLUMN(C1)))</f>
        <v xml:space="preserve"> </v>
      </c>
      <c r="P9" s="559"/>
      <c r="Q9" s="562"/>
      <c r="R9" s="558" t="str">
        <f>LEFT(RIGHT(" \"&amp;$A1,13-COLUMN(D1)))</f>
        <v xml:space="preserve"> </v>
      </c>
      <c r="S9" s="559"/>
      <c r="T9" s="559"/>
      <c r="U9" s="559" t="str">
        <f>LEFT(RIGHT(" \"&amp;$A1,13-COLUMN(E1)))</f>
        <v xml:space="preserve"> </v>
      </c>
      <c r="V9" s="559"/>
      <c r="W9" s="559"/>
      <c r="X9" s="559" t="str">
        <f>LEFT(RIGHT(" \"&amp;$A1,13-COLUMN(F1)))</f>
        <v xml:space="preserve"> </v>
      </c>
      <c r="Y9" s="559"/>
      <c r="Z9" s="562"/>
      <c r="AA9" s="558" t="str">
        <f>LEFT(RIGHT(" \"&amp;$A1,13-COLUMN(G1)))</f>
        <v xml:space="preserve"> </v>
      </c>
      <c r="AB9" s="559"/>
      <c r="AC9" s="559"/>
      <c r="AD9" s="559" t="str">
        <f>LEFT(RIGHT(" \"&amp;$A1,13-COLUMN(H1)))</f>
        <v xml:space="preserve"> </v>
      </c>
      <c r="AE9" s="559"/>
      <c r="AF9" s="559"/>
      <c r="AG9" s="559" t="str">
        <f>LEFT(RIGHT(" \"&amp;$A1,13-COLUMN(I1)))</f>
        <v xml:space="preserve"> </v>
      </c>
      <c r="AH9" s="559"/>
      <c r="AI9" s="562"/>
      <c r="AJ9" s="558" t="str">
        <f>LEFT(RIGHT(" \"&amp;$A1,13-COLUMN(J1)))</f>
        <v xml:space="preserve"> </v>
      </c>
      <c r="AK9" s="559"/>
      <c r="AL9" s="559"/>
      <c r="AM9" s="559" t="str">
        <f>LEFT(RIGHT(" \"&amp;$A1,13-COLUMN(K1)))</f>
        <v>\</v>
      </c>
      <c r="AN9" s="559"/>
      <c r="AO9" s="559"/>
      <c r="AP9" s="559" t="str">
        <f>LEFT(RIGHT(" \"&amp;$A1,13-COLUMN(L1)))</f>
        <v>0</v>
      </c>
      <c r="AQ9" s="559"/>
      <c r="AR9" s="562"/>
    </row>
    <row r="10" spans="1:55" ht="8.15" customHeight="1">
      <c r="C10" s="549"/>
      <c r="D10" s="550"/>
      <c r="E10" s="550"/>
      <c r="F10" s="550"/>
      <c r="G10" s="550"/>
      <c r="H10" s="551"/>
      <c r="I10" s="558"/>
      <c r="J10" s="559"/>
      <c r="K10" s="559"/>
      <c r="L10" s="559"/>
      <c r="M10" s="559"/>
      <c r="N10" s="559"/>
      <c r="O10" s="559"/>
      <c r="P10" s="559"/>
      <c r="Q10" s="562"/>
      <c r="R10" s="558"/>
      <c r="S10" s="559"/>
      <c r="T10" s="559"/>
      <c r="U10" s="559"/>
      <c r="V10" s="559"/>
      <c r="W10" s="559"/>
      <c r="X10" s="559"/>
      <c r="Y10" s="559"/>
      <c r="Z10" s="562"/>
      <c r="AA10" s="558"/>
      <c r="AB10" s="559"/>
      <c r="AC10" s="559"/>
      <c r="AD10" s="559"/>
      <c r="AE10" s="559"/>
      <c r="AF10" s="559"/>
      <c r="AG10" s="559"/>
      <c r="AH10" s="559"/>
      <c r="AI10" s="562"/>
      <c r="AJ10" s="558"/>
      <c r="AK10" s="559"/>
      <c r="AL10" s="559"/>
      <c r="AM10" s="559"/>
      <c r="AN10" s="559"/>
      <c r="AO10" s="559"/>
      <c r="AP10" s="559"/>
      <c r="AQ10" s="559"/>
      <c r="AR10" s="562"/>
      <c r="AW10" s="572"/>
      <c r="AX10" s="550"/>
      <c r="AY10" s="550"/>
      <c r="AZ10" s="550"/>
      <c r="BA10" s="550"/>
      <c r="BB10" s="550"/>
      <c r="BC10" s="550"/>
    </row>
    <row r="11" spans="1:55" ht="8.15" customHeight="1">
      <c r="C11" s="549"/>
      <c r="D11" s="550"/>
      <c r="E11" s="550"/>
      <c r="F11" s="550"/>
      <c r="G11" s="550"/>
      <c r="H11" s="551"/>
      <c r="I11" s="558"/>
      <c r="J11" s="559"/>
      <c r="K11" s="559"/>
      <c r="L11" s="559"/>
      <c r="M11" s="559"/>
      <c r="N11" s="559"/>
      <c r="O11" s="559"/>
      <c r="P11" s="559"/>
      <c r="Q11" s="562"/>
      <c r="R11" s="558"/>
      <c r="S11" s="559"/>
      <c r="T11" s="559"/>
      <c r="U11" s="559"/>
      <c r="V11" s="559"/>
      <c r="W11" s="559"/>
      <c r="X11" s="559"/>
      <c r="Y11" s="559"/>
      <c r="Z11" s="562"/>
      <c r="AA11" s="558"/>
      <c r="AB11" s="559"/>
      <c r="AC11" s="559"/>
      <c r="AD11" s="559"/>
      <c r="AE11" s="559"/>
      <c r="AF11" s="559"/>
      <c r="AG11" s="559"/>
      <c r="AH11" s="559"/>
      <c r="AI11" s="562"/>
      <c r="AJ11" s="558"/>
      <c r="AK11" s="559"/>
      <c r="AL11" s="559"/>
      <c r="AM11" s="559"/>
      <c r="AN11" s="559"/>
      <c r="AO11" s="559"/>
      <c r="AP11" s="559"/>
      <c r="AQ11" s="559"/>
      <c r="AR11" s="562"/>
      <c r="AW11" s="550"/>
      <c r="AX11" s="550"/>
      <c r="AY11" s="550"/>
      <c r="AZ11" s="550"/>
      <c r="BA11" s="550"/>
      <c r="BB11" s="550"/>
      <c r="BC11" s="550"/>
    </row>
    <row r="12" spans="1:55" ht="8.15" customHeight="1">
      <c r="C12" s="549"/>
      <c r="D12" s="550"/>
      <c r="E12" s="550"/>
      <c r="F12" s="550"/>
      <c r="G12" s="550"/>
      <c r="H12" s="551"/>
      <c r="I12" s="558"/>
      <c r="J12" s="559"/>
      <c r="K12" s="559"/>
      <c r="L12" s="559"/>
      <c r="M12" s="559"/>
      <c r="N12" s="559"/>
      <c r="O12" s="559"/>
      <c r="P12" s="559"/>
      <c r="Q12" s="562"/>
      <c r="R12" s="558"/>
      <c r="S12" s="559"/>
      <c r="T12" s="559"/>
      <c r="U12" s="559"/>
      <c r="V12" s="559"/>
      <c r="W12" s="559"/>
      <c r="X12" s="559"/>
      <c r="Y12" s="559"/>
      <c r="Z12" s="562"/>
      <c r="AA12" s="558"/>
      <c r="AB12" s="559"/>
      <c r="AC12" s="559"/>
      <c r="AD12" s="559"/>
      <c r="AE12" s="559"/>
      <c r="AF12" s="559"/>
      <c r="AG12" s="559"/>
      <c r="AH12" s="559"/>
      <c r="AI12" s="562"/>
      <c r="AJ12" s="558"/>
      <c r="AK12" s="559"/>
      <c r="AL12" s="559"/>
      <c r="AM12" s="559"/>
      <c r="AN12" s="559"/>
      <c r="AO12" s="559"/>
      <c r="AP12" s="559"/>
      <c r="AQ12" s="559"/>
      <c r="AR12" s="562"/>
      <c r="AW12" s="550"/>
      <c r="AX12" s="550"/>
      <c r="AY12" s="550"/>
      <c r="AZ12" s="550"/>
      <c r="BA12" s="550"/>
      <c r="BB12" s="550"/>
      <c r="BC12" s="550"/>
    </row>
    <row r="13" spans="1:55" ht="8.15" customHeight="1" thickBot="1">
      <c r="C13" s="552"/>
      <c r="D13" s="553"/>
      <c r="E13" s="553"/>
      <c r="F13" s="553"/>
      <c r="G13" s="553"/>
      <c r="H13" s="554"/>
      <c r="I13" s="560"/>
      <c r="J13" s="561"/>
      <c r="K13" s="561"/>
      <c r="L13" s="561"/>
      <c r="M13" s="561"/>
      <c r="N13" s="561"/>
      <c r="O13" s="561"/>
      <c r="P13" s="561"/>
      <c r="Q13" s="563"/>
      <c r="R13" s="560"/>
      <c r="S13" s="561"/>
      <c r="T13" s="561"/>
      <c r="U13" s="561"/>
      <c r="V13" s="561"/>
      <c r="W13" s="561"/>
      <c r="X13" s="561"/>
      <c r="Y13" s="561"/>
      <c r="Z13" s="563"/>
      <c r="AA13" s="560"/>
      <c r="AB13" s="561"/>
      <c r="AC13" s="561"/>
      <c r="AD13" s="561"/>
      <c r="AE13" s="561"/>
      <c r="AF13" s="561"/>
      <c r="AG13" s="561"/>
      <c r="AH13" s="561"/>
      <c r="AI13" s="563"/>
      <c r="AJ13" s="560"/>
      <c r="AK13" s="561"/>
      <c r="AL13" s="561"/>
      <c r="AM13" s="561"/>
      <c r="AN13" s="561"/>
      <c r="AO13" s="561"/>
      <c r="AP13" s="561"/>
      <c r="AQ13" s="561"/>
      <c r="AR13" s="563"/>
      <c r="AW13" s="550"/>
      <c r="AX13" s="550"/>
      <c r="AY13" s="550"/>
      <c r="AZ13" s="550"/>
      <c r="BA13" s="550"/>
      <c r="BB13" s="550"/>
      <c r="BC13" s="550"/>
    </row>
    <row r="14" spans="1:55" ht="8.15" customHeight="1"/>
    <row r="15" spans="1:55" ht="8.15" customHeight="1">
      <c r="A15" s="573" t="s">
        <v>754</v>
      </c>
      <c r="B15" s="573"/>
      <c r="C15" s="573"/>
      <c r="D15" s="573"/>
      <c r="E15" s="573"/>
      <c r="F15" s="573"/>
      <c r="G15" s="573"/>
      <c r="H15" s="573"/>
      <c r="I15" s="573"/>
      <c r="J15" s="573" t="s">
        <v>605</v>
      </c>
      <c r="K15" s="573"/>
      <c r="L15" s="573"/>
      <c r="M15" s="573"/>
      <c r="N15" s="550" t="str">
        <f>一番最初に入力!C11&amp;""</f>
        <v>7</v>
      </c>
      <c r="O15" s="550"/>
      <c r="P15" s="576" t="s">
        <v>788</v>
      </c>
      <c r="Q15" s="576"/>
      <c r="R15" s="576"/>
      <c r="S15" s="576"/>
      <c r="T15" s="576"/>
      <c r="U15" s="576"/>
      <c r="V15" s="576"/>
      <c r="W15" s="576"/>
      <c r="X15" s="576"/>
      <c r="Y15" s="576"/>
      <c r="Z15" s="576"/>
      <c r="AA15" s="576"/>
      <c r="AB15" s="576"/>
      <c r="AC15" s="576"/>
      <c r="AD15" s="576"/>
      <c r="AE15" s="576"/>
      <c r="AF15" s="576"/>
      <c r="AG15" s="576"/>
      <c r="AH15" s="576"/>
      <c r="AI15" s="576"/>
      <c r="AJ15" s="576"/>
      <c r="AK15" s="576"/>
      <c r="AL15" s="576"/>
      <c r="AM15" s="576" t="s">
        <v>756</v>
      </c>
      <c r="AN15" s="576"/>
      <c r="AO15" s="576"/>
      <c r="AP15" s="576"/>
      <c r="AQ15" s="576"/>
      <c r="AR15" s="576"/>
      <c r="AS15" s="576"/>
    </row>
    <row r="16" spans="1:55" ht="8.15" customHeight="1">
      <c r="A16" s="573"/>
      <c r="B16" s="573"/>
      <c r="C16" s="573"/>
      <c r="D16" s="573"/>
      <c r="E16" s="573"/>
      <c r="F16" s="573"/>
      <c r="G16" s="573"/>
      <c r="H16" s="573"/>
      <c r="I16" s="573"/>
      <c r="J16" s="574"/>
      <c r="K16" s="574"/>
      <c r="L16" s="574"/>
      <c r="M16" s="574"/>
      <c r="N16" s="575"/>
      <c r="O16" s="575"/>
      <c r="P16" s="577"/>
      <c r="Q16" s="577"/>
      <c r="R16" s="577"/>
      <c r="S16" s="577"/>
      <c r="T16" s="577"/>
      <c r="U16" s="577"/>
      <c r="V16" s="577"/>
      <c r="W16" s="577"/>
      <c r="X16" s="577"/>
      <c r="Y16" s="577"/>
      <c r="Z16" s="577"/>
      <c r="AA16" s="577"/>
      <c r="AB16" s="577"/>
      <c r="AC16" s="577"/>
      <c r="AD16" s="577"/>
      <c r="AE16" s="577"/>
      <c r="AF16" s="577"/>
      <c r="AG16" s="577"/>
      <c r="AH16" s="577"/>
      <c r="AI16" s="577"/>
      <c r="AJ16" s="577"/>
      <c r="AK16" s="577"/>
      <c r="AL16" s="577"/>
      <c r="AM16" s="576"/>
      <c r="AN16" s="576"/>
      <c r="AO16" s="576"/>
      <c r="AP16" s="576"/>
      <c r="AQ16" s="576"/>
      <c r="AR16" s="576"/>
      <c r="AS16" s="576"/>
    </row>
    <row r="17" spans="1:48" ht="8.15" customHeight="1" thickBot="1"/>
    <row r="18" spans="1:48" ht="8.15" customHeight="1">
      <c r="A18" s="546" t="s">
        <v>1214</v>
      </c>
      <c r="B18" s="547"/>
      <c r="C18" s="547"/>
      <c r="D18" s="547"/>
      <c r="E18" s="547"/>
      <c r="F18" s="547"/>
      <c r="G18" s="547"/>
      <c r="H18" s="547"/>
      <c r="I18" s="547"/>
      <c r="J18" s="547"/>
      <c r="K18" s="547"/>
      <c r="L18" s="547"/>
      <c r="M18" s="547"/>
      <c r="N18" s="547"/>
      <c r="O18" s="547"/>
      <c r="P18" s="547"/>
      <c r="Q18" s="547"/>
      <c r="R18" s="547"/>
      <c r="S18" s="547"/>
      <c r="T18" s="547"/>
      <c r="U18" s="547"/>
      <c r="V18" s="547"/>
      <c r="W18" s="547"/>
      <c r="X18" s="547"/>
      <c r="Y18" s="547"/>
      <c r="Z18" s="547"/>
      <c r="AA18" s="547"/>
      <c r="AB18" s="547"/>
      <c r="AC18" s="547"/>
      <c r="AD18" s="547"/>
      <c r="AE18" s="547"/>
      <c r="AF18" s="547"/>
      <c r="AG18" s="547"/>
      <c r="AH18" s="547"/>
      <c r="AI18" s="547"/>
      <c r="AJ18" s="547"/>
      <c r="AK18" s="547"/>
      <c r="AL18" s="547"/>
      <c r="AM18" s="547"/>
      <c r="AN18" s="547"/>
      <c r="AO18" s="547"/>
      <c r="AP18" s="547"/>
      <c r="AQ18" s="547"/>
      <c r="AR18" s="547"/>
      <c r="AS18" s="547"/>
      <c r="AT18" s="547"/>
      <c r="AU18" s="547"/>
      <c r="AV18" s="548"/>
    </row>
    <row r="19" spans="1:48" ht="8.15" customHeight="1">
      <c r="A19" s="564"/>
      <c r="B19" s="565"/>
      <c r="C19" s="565"/>
      <c r="D19" s="565"/>
      <c r="E19" s="565"/>
      <c r="F19" s="565"/>
      <c r="G19" s="565"/>
      <c r="H19" s="565"/>
      <c r="I19" s="565"/>
      <c r="J19" s="565"/>
      <c r="K19" s="565"/>
      <c r="L19" s="565"/>
      <c r="M19" s="565"/>
      <c r="N19" s="565"/>
      <c r="O19" s="565"/>
      <c r="P19" s="565"/>
      <c r="Q19" s="565"/>
      <c r="R19" s="565"/>
      <c r="S19" s="565"/>
      <c r="T19" s="565"/>
      <c r="U19" s="565"/>
      <c r="V19" s="565"/>
      <c r="W19" s="565"/>
      <c r="X19" s="565"/>
      <c r="Y19" s="565"/>
      <c r="Z19" s="565"/>
      <c r="AA19" s="565"/>
      <c r="AB19" s="565"/>
      <c r="AC19" s="565"/>
      <c r="AD19" s="565"/>
      <c r="AE19" s="565"/>
      <c r="AF19" s="565"/>
      <c r="AG19" s="565"/>
      <c r="AH19" s="565"/>
      <c r="AI19" s="565"/>
      <c r="AJ19" s="565"/>
      <c r="AK19" s="565"/>
      <c r="AL19" s="565"/>
      <c r="AM19" s="565"/>
      <c r="AN19" s="565"/>
      <c r="AO19" s="565"/>
      <c r="AP19" s="565"/>
      <c r="AQ19" s="565"/>
      <c r="AR19" s="565"/>
      <c r="AS19" s="565"/>
      <c r="AT19" s="565"/>
      <c r="AU19" s="565"/>
      <c r="AV19" s="566"/>
    </row>
    <row r="20" spans="1:48" ht="8.15" customHeight="1">
      <c r="A20" s="567" t="s">
        <v>757</v>
      </c>
      <c r="B20" s="567"/>
      <c r="C20" s="567"/>
      <c r="D20" s="567"/>
      <c r="E20" s="567"/>
      <c r="F20" s="567"/>
      <c r="G20" s="567"/>
      <c r="H20" s="567"/>
      <c r="I20" s="567"/>
      <c r="J20" s="567"/>
      <c r="K20" s="567"/>
      <c r="L20" s="567"/>
      <c r="M20" s="567" t="s">
        <v>758</v>
      </c>
      <c r="N20" s="567"/>
      <c r="O20" s="567"/>
      <c r="P20" s="567"/>
      <c r="Q20" s="567"/>
      <c r="R20" s="567"/>
      <c r="S20" s="567"/>
      <c r="T20" s="567"/>
      <c r="U20" s="568" t="s">
        <v>759</v>
      </c>
      <c r="V20" s="569"/>
      <c r="W20" s="569"/>
      <c r="X20" s="569"/>
      <c r="Y20" s="570"/>
      <c r="Z20" s="568" t="s">
        <v>760</v>
      </c>
      <c r="AA20" s="569"/>
      <c r="AB20" s="569"/>
      <c r="AC20" s="569"/>
      <c r="AD20" s="570"/>
      <c r="AE20" s="567" t="s">
        <v>761</v>
      </c>
      <c r="AF20" s="567"/>
      <c r="AG20" s="567"/>
      <c r="AH20" s="567"/>
      <c r="AI20" s="567"/>
      <c r="AJ20" s="567"/>
      <c r="AK20" s="567"/>
      <c r="AL20" s="567"/>
      <c r="AM20" s="567" t="s">
        <v>747</v>
      </c>
      <c r="AN20" s="567"/>
      <c r="AO20" s="567"/>
      <c r="AP20" s="567"/>
      <c r="AQ20" s="567"/>
      <c r="AR20" s="567"/>
      <c r="AS20" s="567"/>
      <c r="AT20" s="567"/>
      <c r="AU20" s="567"/>
      <c r="AV20" s="567"/>
    </row>
    <row r="21" spans="1:48" ht="8.15" customHeight="1">
      <c r="A21" s="567"/>
      <c r="B21" s="567"/>
      <c r="C21" s="567"/>
      <c r="D21" s="567"/>
      <c r="E21" s="567"/>
      <c r="F21" s="567"/>
      <c r="G21" s="567"/>
      <c r="H21" s="567"/>
      <c r="I21" s="567"/>
      <c r="J21" s="567"/>
      <c r="K21" s="567"/>
      <c r="L21" s="567"/>
      <c r="M21" s="567"/>
      <c r="N21" s="567"/>
      <c r="O21" s="567"/>
      <c r="P21" s="567"/>
      <c r="Q21" s="567"/>
      <c r="R21" s="567"/>
      <c r="S21" s="567"/>
      <c r="T21" s="567"/>
      <c r="U21" s="564"/>
      <c r="V21" s="565"/>
      <c r="W21" s="565"/>
      <c r="X21" s="565"/>
      <c r="Y21" s="566"/>
      <c r="Z21" s="564"/>
      <c r="AA21" s="565"/>
      <c r="AB21" s="565"/>
      <c r="AC21" s="565"/>
      <c r="AD21" s="566"/>
      <c r="AE21" s="571"/>
      <c r="AF21" s="571"/>
      <c r="AG21" s="571"/>
      <c r="AH21" s="571"/>
      <c r="AI21" s="571"/>
      <c r="AJ21" s="571"/>
      <c r="AK21" s="571"/>
      <c r="AL21" s="571"/>
      <c r="AM21" s="571"/>
      <c r="AN21" s="571"/>
      <c r="AO21" s="571"/>
      <c r="AP21" s="571"/>
      <c r="AQ21" s="571"/>
      <c r="AR21" s="571"/>
      <c r="AS21" s="571"/>
      <c r="AT21" s="571"/>
      <c r="AU21" s="571"/>
      <c r="AV21" s="571"/>
    </row>
    <row r="22" spans="1:48" ht="8.15" customHeight="1">
      <c r="A22" s="582"/>
      <c r="B22" s="582"/>
      <c r="C22" s="582"/>
      <c r="D22" s="582"/>
      <c r="E22" s="582"/>
      <c r="F22" s="582"/>
      <c r="G22" s="582"/>
      <c r="H22" s="582"/>
      <c r="I22" s="582"/>
      <c r="J22" s="582"/>
      <c r="K22" s="582"/>
      <c r="L22" s="582"/>
      <c r="M22" s="582"/>
      <c r="N22" s="582"/>
      <c r="O22" s="582"/>
      <c r="P22" s="582"/>
      <c r="Q22" s="582"/>
      <c r="R22" s="582"/>
      <c r="S22" s="582"/>
      <c r="T22" s="582"/>
      <c r="U22" s="582"/>
      <c r="V22" s="582"/>
      <c r="W22" s="582"/>
      <c r="X22" s="582"/>
      <c r="Y22" s="582"/>
      <c r="Z22" s="582"/>
      <c r="AA22" s="582"/>
      <c r="AB22" s="582"/>
      <c r="AC22" s="582"/>
      <c r="AD22" s="582"/>
      <c r="AE22" s="578" t="s">
        <v>753</v>
      </c>
      <c r="AF22" s="579"/>
      <c r="AG22" s="579"/>
      <c r="AH22" s="579"/>
      <c r="AI22" s="579"/>
      <c r="AJ22" s="579"/>
      <c r="AK22" s="580"/>
      <c r="AL22" s="581"/>
      <c r="AM22" s="578" t="s">
        <v>753</v>
      </c>
      <c r="AN22" s="579"/>
      <c r="AO22" s="579"/>
      <c r="AP22" s="579"/>
      <c r="AQ22" s="579"/>
      <c r="AR22" s="579"/>
      <c r="AS22" s="579"/>
      <c r="AT22" s="579"/>
      <c r="AU22" s="580"/>
      <c r="AV22" s="581"/>
    </row>
    <row r="23" spans="1:48" ht="8.15" customHeight="1">
      <c r="A23" s="582"/>
      <c r="B23" s="582"/>
      <c r="C23" s="582"/>
      <c r="D23" s="582"/>
      <c r="E23" s="582"/>
      <c r="F23" s="582"/>
      <c r="G23" s="582"/>
      <c r="H23" s="582"/>
      <c r="I23" s="582"/>
      <c r="J23" s="582"/>
      <c r="K23" s="582"/>
      <c r="L23" s="582"/>
      <c r="M23" s="582"/>
      <c r="N23" s="582"/>
      <c r="O23" s="582"/>
      <c r="P23" s="582"/>
      <c r="Q23" s="582"/>
      <c r="R23" s="582"/>
      <c r="S23" s="582"/>
      <c r="T23" s="582"/>
      <c r="U23" s="582"/>
      <c r="V23" s="582"/>
      <c r="W23" s="582"/>
      <c r="X23" s="582"/>
      <c r="Y23" s="582"/>
      <c r="Z23" s="582"/>
      <c r="AA23" s="582"/>
      <c r="AB23" s="582"/>
      <c r="AC23" s="582"/>
      <c r="AD23" s="582"/>
      <c r="AE23" s="578"/>
      <c r="AF23" s="579"/>
      <c r="AG23" s="579"/>
      <c r="AH23" s="579"/>
      <c r="AI23" s="579"/>
      <c r="AJ23" s="579"/>
      <c r="AK23" s="580"/>
      <c r="AL23" s="581"/>
      <c r="AM23" s="578"/>
      <c r="AN23" s="579"/>
      <c r="AO23" s="579"/>
      <c r="AP23" s="579"/>
      <c r="AQ23" s="579"/>
      <c r="AR23" s="579"/>
      <c r="AS23" s="579"/>
      <c r="AT23" s="579"/>
      <c r="AU23" s="580"/>
      <c r="AV23" s="581"/>
    </row>
    <row r="24" spans="1:48" ht="8.15" customHeight="1">
      <c r="A24" s="582"/>
      <c r="B24" s="582"/>
      <c r="C24" s="582"/>
      <c r="D24" s="582"/>
      <c r="E24" s="582"/>
      <c r="F24" s="582"/>
      <c r="G24" s="582"/>
      <c r="H24" s="582"/>
      <c r="I24" s="582"/>
      <c r="J24" s="582"/>
      <c r="K24" s="582"/>
      <c r="L24" s="582"/>
      <c r="M24" s="582"/>
      <c r="N24" s="582"/>
      <c r="O24" s="582"/>
      <c r="P24" s="582"/>
      <c r="Q24" s="582"/>
      <c r="R24" s="582"/>
      <c r="S24" s="582"/>
      <c r="T24" s="582"/>
      <c r="U24" s="582"/>
      <c r="V24" s="582"/>
      <c r="W24" s="582"/>
      <c r="X24" s="582"/>
      <c r="Y24" s="582"/>
      <c r="Z24" s="582"/>
      <c r="AA24" s="582"/>
      <c r="AB24" s="582"/>
      <c r="AC24" s="582"/>
      <c r="AD24" s="582"/>
      <c r="AE24" s="583"/>
      <c r="AF24" s="584"/>
      <c r="AG24" s="584"/>
      <c r="AH24" s="584"/>
      <c r="AI24" s="584"/>
      <c r="AJ24" s="584"/>
      <c r="AK24" s="585"/>
      <c r="AL24" s="589"/>
      <c r="AM24" s="590"/>
      <c r="AN24" s="584"/>
      <c r="AO24" s="584"/>
      <c r="AP24" s="584"/>
      <c r="AQ24" s="584"/>
      <c r="AR24" s="584"/>
      <c r="AS24" s="584"/>
      <c r="AT24" s="584"/>
      <c r="AU24" s="585"/>
      <c r="AV24" s="589"/>
    </row>
    <row r="25" spans="1:48" ht="8.15" customHeight="1">
      <c r="A25" s="582"/>
      <c r="B25" s="582"/>
      <c r="C25" s="582"/>
      <c r="D25" s="582"/>
      <c r="E25" s="582"/>
      <c r="F25" s="582"/>
      <c r="G25" s="582"/>
      <c r="H25" s="582"/>
      <c r="I25" s="582"/>
      <c r="J25" s="582"/>
      <c r="K25" s="582"/>
      <c r="L25" s="582"/>
      <c r="M25" s="582"/>
      <c r="N25" s="582"/>
      <c r="O25" s="582"/>
      <c r="P25" s="582"/>
      <c r="Q25" s="582"/>
      <c r="R25" s="582"/>
      <c r="S25" s="582"/>
      <c r="T25" s="582"/>
      <c r="U25" s="582"/>
      <c r="V25" s="582"/>
      <c r="W25" s="582"/>
      <c r="X25" s="582"/>
      <c r="Y25" s="582"/>
      <c r="Z25" s="582"/>
      <c r="AA25" s="582"/>
      <c r="AB25" s="582"/>
      <c r="AC25" s="582"/>
      <c r="AD25" s="582"/>
      <c r="AE25" s="586"/>
      <c r="AF25" s="587"/>
      <c r="AG25" s="587"/>
      <c r="AH25" s="587"/>
      <c r="AI25" s="587"/>
      <c r="AJ25" s="587"/>
      <c r="AK25" s="588"/>
      <c r="AL25" s="581"/>
      <c r="AM25" s="591"/>
      <c r="AN25" s="587"/>
      <c r="AO25" s="587"/>
      <c r="AP25" s="587"/>
      <c r="AQ25" s="587"/>
      <c r="AR25" s="587"/>
      <c r="AS25" s="587"/>
      <c r="AT25" s="587"/>
      <c r="AU25" s="588"/>
      <c r="AV25" s="581"/>
    </row>
    <row r="26" spans="1:48" ht="8.15" customHeight="1">
      <c r="A26" s="582"/>
      <c r="B26" s="582"/>
      <c r="C26" s="582"/>
      <c r="D26" s="582"/>
      <c r="E26" s="582"/>
      <c r="F26" s="582"/>
      <c r="G26" s="582"/>
      <c r="H26" s="582"/>
      <c r="I26" s="582"/>
      <c r="J26" s="582"/>
      <c r="K26" s="582"/>
      <c r="L26" s="582"/>
      <c r="M26" s="582"/>
      <c r="N26" s="582"/>
      <c r="O26" s="582"/>
      <c r="P26" s="582"/>
      <c r="Q26" s="582"/>
      <c r="R26" s="582"/>
      <c r="S26" s="582"/>
      <c r="T26" s="582"/>
      <c r="U26" s="582"/>
      <c r="V26" s="582"/>
      <c r="W26" s="582"/>
      <c r="X26" s="582"/>
      <c r="Y26" s="582"/>
      <c r="Z26" s="582"/>
      <c r="AA26" s="582"/>
      <c r="AB26" s="582"/>
      <c r="AC26" s="582"/>
      <c r="AD26" s="582"/>
      <c r="AE26" s="586"/>
      <c r="AF26" s="587"/>
      <c r="AG26" s="587"/>
      <c r="AH26" s="587"/>
      <c r="AI26" s="587"/>
      <c r="AJ26" s="587"/>
      <c r="AK26" s="588"/>
      <c r="AL26" s="581"/>
      <c r="AM26" s="591"/>
      <c r="AN26" s="587"/>
      <c r="AO26" s="587"/>
      <c r="AP26" s="587"/>
      <c r="AQ26" s="587"/>
      <c r="AR26" s="587"/>
      <c r="AS26" s="587"/>
      <c r="AT26" s="587"/>
      <c r="AU26" s="588"/>
      <c r="AV26" s="581"/>
    </row>
    <row r="27" spans="1:48" ht="8.15" customHeight="1">
      <c r="A27" s="582"/>
      <c r="B27" s="582"/>
      <c r="C27" s="582"/>
      <c r="D27" s="582"/>
      <c r="E27" s="582"/>
      <c r="F27" s="582"/>
      <c r="G27" s="582"/>
      <c r="H27" s="582"/>
      <c r="I27" s="582"/>
      <c r="J27" s="582"/>
      <c r="K27" s="582"/>
      <c r="L27" s="582"/>
      <c r="M27" s="582"/>
      <c r="N27" s="582"/>
      <c r="O27" s="582"/>
      <c r="P27" s="582"/>
      <c r="Q27" s="582"/>
      <c r="R27" s="582"/>
      <c r="S27" s="582"/>
      <c r="T27" s="582"/>
      <c r="U27" s="582"/>
      <c r="V27" s="582"/>
      <c r="W27" s="582"/>
      <c r="X27" s="582"/>
      <c r="Y27" s="582"/>
      <c r="Z27" s="582"/>
      <c r="AA27" s="582"/>
      <c r="AB27" s="582"/>
      <c r="AC27" s="582"/>
      <c r="AD27" s="582"/>
      <c r="AE27" s="586"/>
      <c r="AF27" s="587"/>
      <c r="AG27" s="587"/>
      <c r="AH27" s="587"/>
      <c r="AI27" s="587"/>
      <c r="AJ27" s="587"/>
      <c r="AK27" s="588"/>
      <c r="AL27" s="581"/>
      <c r="AM27" s="591"/>
      <c r="AN27" s="587"/>
      <c r="AO27" s="587"/>
      <c r="AP27" s="587"/>
      <c r="AQ27" s="587"/>
      <c r="AR27" s="587"/>
      <c r="AS27" s="587"/>
      <c r="AT27" s="587"/>
      <c r="AU27" s="588"/>
      <c r="AV27" s="581"/>
    </row>
    <row r="28" spans="1:48" ht="8.15" customHeight="1">
      <c r="A28" s="582"/>
      <c r="B28" s="582"/>
      <c r="C28" s="582"/>
      <c r="D28" s="582"/>
      <c r="E28" s="582"/>
      <c r="F28" s="582"/>
      <c r="G28" s="582"/>
      <c r="H28" s="582"/>
      <c r="I28" s="582"/>
      <c r="J28" s="582"/>
      <c r="K28" s="582"/>
      <c r="L28" s="582"/>
      <c r="M28" s="582"/>
      <c r="N28" s="582"/>
      <c r="O28" s="582"/>
      <c r="P28" s="582"/>
      <c r="Q28" s="582"/>
      <c r="R28" s="582"/>
      <c r="S28" s="582"/>
      <c r="T28" s="582"/>
      <c r="U28" s="582"/>
      <c r="V28" s="582"/>
      <c r="W28" s="582"/>
      <c r="X28" s="582"/>
      <c r="Y28" s="582"/>
      <c r="Z28" s="582"/>
      <c r="AA28" s="582"/>
      <c r="AB28" s="582"/>
      <c r="AC28" s="582"/>
      <c r="AD28" s="582"/>
      <c r="AE28" s="586"/>
      <c r="AF28" s="587"/>
      <c r="AG28" s="587"/>
      <c r="AH28" s="587"/>
      <c r="AI28" s="587"/>
      <c r="AJ28" s="587"/>
      <c r="AK28" s="588"/>
      <c r="AL28" s="581"/>
      <c r="AM28" s="591"/>
      <c r="AN28" s="587"/>
      <c r="AO28" s="587"/>
      <c r="AP28" s="587"/>
      <c r="AQ28" s="587"/>
      <c r="AR28" s="587"/>
      <c r="AS28" s="587"/>
      <c r="AT28" s="587"/>
      <c r="AU28" s="588"/>
      <c r="AV28" s="581"/>
    </row>
    <row r="29" spans="1:48" ht="8.15" customHeight="1">
      <c r="A29" s="582"/>
      <c r="B29" s="582"/>
      <c r="C29" s="582"/>
      <c r="D29" s="582"/>
      <c r="E29" s="582"/>
      <c r="F29" s="582"/>
      <c r="G29" s="582"/>
      <c r="H29" s="582"/>
      <c r="I29" s="582"/>
      <c r="J29" s="582"/>
      <c r="K29" s="582"/>
      <c r="L29" s="582"/>
      <c r="M29" s="582"/>
      <c r="N29" s="582"/>
      <c r="O29" s="582"/>
      <c r="P29" s="582"/>
      <c r="Q29" s="582"/>
      <c r="R29" s="582"/>
      <c r="S29" s="582"/>
      <c r="T29" s="582"/>
      <c r="U29" s="582"/>
      <c r="V29" s="582"/>
      <c r="W29" s="582"/>
      <c r="X29" s="582"/>
      <c r="Y29" s="582"/>
      <c r="Z29" s="582"/>
      <c r="AA29" s="582"/>
      <c r="AB29" s="582"/>
      <c r="AC29" s="582"/>
      <c r="AD29" s="582"/>
      <c r="AE29" s="586"/>
      <c r="AF29" s="587"/>
      <c r="AG29" s="587"/>
      <c r="AH29" s="587"/>
      <c r="AI29" s="587"/>
      <c r="AJ29" s="587"/>
      <c r="AK29" s="588"/>
      <c r="AL29" s="581"/>
      <c r="AM29" s="591"/>
      <c r="AN29" s="587"/>
      <c r="AO29" s="587"/>
      <c r="AP29" s="587"/>
      <c r="AQ29" s="587"/>
      <c r="AR29" s="587"/>
      <c r="AS29" s="587"/>
      <c r="AT29" s="587"/>
      <c r="AU29" s="588"/>
      <c r="AV29" s="581"/>
    </row>
    <row r="30" spans="1:48" ht="8.15" customHeight="1">
      <c r="A30" s="582"/>
      <c r="B30" s="582"/>
      <c r="C30" s="582"/>
      <c r="D30" s="582"/>
      <c r="E30" s="582"/>
      <c r="F30" s="582"/>
      <c r="G30" s="582"/>
      <c r="H30" s="582"/>
      <c r="I30" s="582"/>
      <c r="J30" s="582"/>
      <c r="K30" s="582"/>
      <c r="L30" s="582"/>
      <c r="M30" s="582"/>
      <c r="N30" s="582"/>
      <c r="O30" s="582"/>
      <c r="P30" s="582"/>
      <c r="Q30" s="582"/>
      <c r="R30" s="582"/>
      <c r="S30" s="582"/>
      <c r="T30" s="582"/>
      <c r="U30" s="582"/>
      <c r="V30" s="582"/>
      <c r="W30" s="582"/>
      <c r="X30" s="582"/>
      <c r="Y30" s="582"/>
      <c r="Z30" s="582"/>
      <c r="AA30" s="582"/>
      <c r="AB30" s="582"/>
      <c r="AC30" s="582"/>
      <c r="AD30" s="582"/>
      <c r="AE30" s="586"/>
      <c r="AF30" s="587"/>
      <c r="AG30" s="587"/>
      <c r="AH30" s="587"/>
      <c r="AI30" s="587"/>
      <c r="AJ30" s="587"/>
      <c r="AK30" s="588"/>
      <c r="AL30" s="581"/>
      <c r="AM30" s="591"/>
      <c r="AN30" s="587"/>
      <c r="AO30" s="587"/>
      <c r="AP30" s="587"/>
      <c r="AQ30" s="587"/>
      <c r="AR30" s="587"/>
      <c r="AS30" s="587"/>
      <c r="AT30" s="587"/>
      <c r="AU30" s="588"/>
      <c r="AV30" s="581"/>
    </row>
    <row r="31" spans="1:48" ht="8.15" customHeight="1">
      <c r="A31" s="582"/>
      <c r="B31" s="582"/>
      <c r="C31" s="582"/>
      <c r="D31" s="582"/>
      <c r="E31" s="582"/>
      <c r="F31" s="582"/>
      <c r="G31" s="582"/>
      <c r="H31" s="582"/>
      <c r="I31" s="582"/>
      <c r="J31" s="582"/>
      <c r="K31" s="582"/>
      <c r="L31" s="582"/>
      <c r="M31" s="582"/>
      <c r="N31" s="582"/>
      <c r="O31" s="582"/>
      <c r="P31" s="582"/>
      <c r="Q31" s="582"/>
      <c r="R31" s="582"/>
      <c r="S31" s="582"/>
      <c r="T31" s="582"/>
      <c r="U31" s="582"/>
      <c r="V31" s="582"/>
      <c r="W31" s="582"/>
      <c r="X31" s="582"/>
      <c r="Y31" s="582"/>
      <c r="Z31" s="582"/>
      <c r="AA31" s="582"/>
      <c r="AB31" s="582"/>
      <c r="AC31" s="582"/>
      <c r="AD31" s="582"/>
      <c r="AE31" s="586"/>
      <c r="AF31" s="587"/>
      <c r="AG31" s="587"/>
      <c r="AH31" s="587"/>
      <c r="AI31" s="587"/>
      <c r="AJ31" s="587"/>
      <c r="AK31" s="588"/>
      <c r="AL31" s="581"/>
      <c r="AM31" s="591"/>
      <c r="AN31" s="587"/>
      <c r="AO31" s="587"/>
      <c r="AP31" s="587"/>
      <c r="AQ31" s="587"/>
      <c r="AR31" s="587"/>
      <c r="AS31" s="587"/>
      <c r="AT31" s="587"/>
      <c r="AU31" s="588"/>
      <c r="AV31" s="581"/>
    </row>
    <row r="32" spans="1:48" ht="8.15" customHeight="1">
      <c r="A32" s="582"/>
      <c r="B32" s="582"/>
      <c r="C32" s="582"/>
      <c r="D32" s="582"/>
      <c r="E32" s="582"/>
      <c r="F32" s="582"/>
      <c r="G32" s="582"/>
      <c r="H32" s="582"/>
      <c r="I32" s="582"/>
      <c r="J32" s="582"/>
      <c r="K32" s="582"/>
      <c r="L32" s="582"/>
      <c r="M32" s="582"/>
      <c r="N32" s="582"/>
      <c r="O32" s="582"/>
      <c r="P32" s="582"/>
      <c r="Q32" s="582"/>
      <c r="R32" s="582"/>
      <c r="S32" s="582"/>
      <c r="T32" s="582"/>
      <c r="U32" s="582"/>
      <c r="V32" s="582"/>
      <c r="W32" s="582"/>
      <c r="X32" s="582"/>
      <c r="Y32" s="582"/>
      <c r="Z32" s="582"/>
      <c r="AA32" s="582"/>
      <c r="AB32" s="582"/>
      <c r="AC32" s="582"/>
      <c r="AD32" s="582"/>
      <c r="AE32" s="586"/>
      <c r="AF32" s="587"/>
      <c r="AG32" s="587"/>
      <c r="AH32" s="587"/>
      <c r="AI32" s="587"/>
      <c r="AJ32" s="587"/>
      <c r="AK32" s="588"/>
      <c r="AL32" s="581"/>
      <c r="AM32" s="591"/>
      <c r="AN32" s="587"/>
      <c r="AO32" s="587"/>
      <c r="AP32" s="587"/>
      <c r="AQ32" s="587"/>
      <c r="AR32" s="587"/>
      <c r="AS32" s="587"/>
      <c r="AT32" s="587"/>
      <c r="AU32" s="588"/>
      <c r="AV32" s="581"/>
    </row>
    <row r="33" spans="1:48" ht="8.15" customHeight="1">
      <c r="A33" s="582"/>
      <c r="B33" s="582"/>
      <c r="C33" s="582"/>
      <c r="D33" s="582"/>
      <c r="E33" s="582"/>
      <c r="F33" s="582"/>
      <c r="G33" s="582"/>
      <c r="H33" s="582"/>
      <c r="I33" s="582"/>
      <c r="J33" s="582"/>
      <c r="K33" s="582"/>
      <c r="L33" s="582"/>
      <c r="M33" s="582"/>
      <c r="N33" s="582"/>
      <c r="O33" s="582"/>
      <c r="P33" s="582"/>
      <c r="Q33" s="582"/>
      <c r="R33" s="582"/>
      <c r="S33" s="582"/>
      <c r="T33" s="582"/>
      <c r="U33" s="582"/>
      <c r="V33" s="582"/>
      <c r="W33" s="582"/>
      <c r="X33" s="582"/>
      <c r="Y33" s="582"/>
      <c r="Z33" s="582"/>
      <c r="AA33" s="582"/>
      <c r="AB33" s="582"/>
      <c r="AC33" s="582"/>
      <c r="AD33" s="582"/>
      <c r="AE33" s="586"/>
      <c r="AF33" s="587"/>
      <c r="AG33" s="587"/>
      <c r="AH33" s="587"/>
      <c r="AI33" s="587"/>
      <c r="AJ33" s="587"/>
      <c r="AK33" s="588"/>
      <c r="AL33" s="581"/>
      <c r="AM33" s="591"/>
      <c r="AN33" s="587"/>
      <c r="AO33" s="587"/>
      <c r="AP33" s="587"/>
      <c r="AQ33" s="587"/>
      <c r="AR33" s="587"/>
      <c r="AS33" s="587"/>
      <c r="AT33" s="587"/>
      <c r="AU33" s="588"/>
      <c r="AV33" s="581"/>
    </row>
    <row r="34" spans="1:48" ht="8.15" customHeight="1">
      <c r="A34" s="582"/>
      <c r="B34" s="582"/>
      <c r="C34" s="582"/>
      <c r="D34" s="582"/>
      <c r="E34" s="582"/>
      <c r="F34" s="582"/>
      <c r="G34" s="582"/>
      <c r="H34" s="582"/>
      <c r="I34" s="582"/>
      <c r="J34" s="582"/>
      <c r="K34" s="582"/>
      <c r="L34" s="582"/>
      <c r="M34" s="582"/>
      <c r="N34" s="582"/>
      <c r="O34" s="582"/>
      <c r="P34" s="582"/>
      <c r="Q34" s="582"/>
      <c r="R34" s="582"/>
      <c r="S34" s="582"/>
      <c r="T34" s="582"/>
      <c r="U34" s="582"/>
      <c r="V34" s="582"/>
      <c r="W34" s="582"/>
      <c r="X34" s="582"/>
      <c r="Y34" s="582"/>
      <c r="Z34" s="582"/>
      <c r="AA34" s="582"/>
      <c r="AB34" s="582"/>
      <c r="AC34" s="582"/>
      <c r="AD34" s="582"/>
      <c r="AE34" s="586"/>
      <c r="AF34" s="587"/>
      <c r="AG34" s="587"/>
      <c r="AH34" s="587"/>
      <c r="AI34" s="587"/>
      <c r="AJ34" s="587"/>
      <c r="AK34" s="588"/>
      <c r="AL34" s="581"/>
      <c r="AM34" s="591"/>
      <c r="AN34" s="587"/>
      <c r="AO34" s="587"/>
      <c r="AP34" s="587"/>
      <c r="AQ34" s="587"/>
      <c r="AR34" s="587"/>
      <c r="AS34" s="587"/>
      <c r="AT34" s="587"/>
      <c r="AU34" s="588"/>
      <c r="AV34" s="581"/>
    </row>
    <row r="35" spans="1:48" ht="8.15" customHeight="1">
      <c r="A35" s="582"/>
      <c r="B35" s="582"/>
      <c r="C35" s="582"/>
      <c r="D35" s="582"/>
      <c r="E35" s="582"/>
      <c r="F35" s="582"/>
      <c r="G35" s="582"/>
      <c r="H35" s="582"/>
      <c r="I35" s="582"/>
      <c r="J35" s="582"/>
      <c r="K35" s="582"/>
      <c r="L35" s="582"/>
      <c r="M35" s="582"/>
      <c r="N35" s="582"/>
      <c r="O35" s="582"/>
      <c r="P35" s="582"/>
      <c r="Q35" s="582"/>
      <c r="R35" s="582"/>
      <c r="S35" s="582"/>
      <c r="T35" s="582"/>
      <c r="U35" s="582"/>
      <c r="V35" s="582"/>
      <c r="W35" s="582"/>
      <c r="X35" s="582"/>
      <c r="Y35" s="582"/>
      <c r="Z35" s="582"/>
      <c r="AA35" s="582"/>
      <c r="AB35" s="582"/>
      <c r="AC35" s="582"/>
      <c r="AD35" s="582"/>
      <c r="AE35" s="586"/>
      <c r="AF35" s="587"/>
      <c r="AG35" s="587"/>
      <c r="AH35" s="587"/>
      <c r="AI35" s="587"/>
      <c r="AJ35" s="587"/>
      <c r="AK35" s="588"/>
      <c r="AL35" s="581"/>
      <c r="AM35" s="591"/>
      <c r="AN35" s="587"/>
      <c r="AO35" s="587"/>
      <c r="AP35" s="587"/>
      <c r="AQ35" s="587"/>
      <c r="AR35" s="587"/>
      <c r="AS35" s="587"/>
      <c r="AT35" s="587"/>
      <c r="AU35" s="588"/>
      <c r="AV35" s="581"/>
    </row>
    <row r="36" spans="1:48" ht="8.15" customHeight="1">
      <c r="A36" s="582"/>
      <c r="B36" s="582"/>
      <c r="C36" s="582"/>
      <c r="D36" s="582"/>
      <c r="E36" s="582"/>
      <c r="F36" s="582"/>
      <c r="G36" s="582"/>
      <c r="H36" s="582"/>
      <c r="I36" s="582"/>
      <c r="J36" s="582"/>
      <c r="K36" s="582"/>
      <c r="L36" s="582"/>
      <c r="M36" s="582"/>
      <c r="N36" s="582"/>
      <c r="O36" s="582"/>
      <c r="P36" s="582"/>
      <c r="Q36" s="582"/>
      <c r="R36" s="582"/>
      <c r="S36" s="582"/>
      <c r="T36" s="582"/>
      <c r="U36" s="582"/>
      <c r="V36" s="582"/>
      <c r="W36" s="582"/>
      <c r="X36" s="582"/>
      <c r="Y36" s="582"/>
      <c r="Z36" s="582"/>
      <c r="AA36" s="582"/>
      <c r="AB36" s="582"/>
      <c r="AC36" s="582"/>
      <c r="AD36" s="582"/>
      <c r="AE36" s="586"/>
      <c r="AF36" s="587"/>
      <c r="AG36" s="587"/>
      <c r="AH36" s="587"/>
      <c r="AI36" s="587"/>
      <c r="AJ36" s="587"/>
      <c r="AK36" s="588"/>
      <c r="AL36" s="581"/>
      <c r="AM36" s="591"/>
      <c r="AN36" s="587"/>
      <c r="AO36" s="587"/>
      <c r="AP36" s="587"/>
      <c r="AQ36" s="587"/>
      <c r="AR36" s="587"/>
      <c r="AS36" s="587"/>
      <c r="AT36" s="587"/>
      <c r="AU36" s="588"/>
      <c r="AV36" s="581"/>
    </row>
    <row r="37" spans="1:48" ht="8.15" customHeight="1">
      <c r="A37" s="582"/>
      <c r="B37" s="582"/>
      <c r="C37" s="582"/>
      <c r="D37" s="582"/>
      <c r="E37" s="582"/>
      <c r="F37" s="582"/>
      <c r="G37" s="582"/>
      <c r="H37" s="582"/>
      <c r="I37" s="582"/>
      <c r="J37" s="582"/>
      <c r="K37" s="582"/>
      <c r="L37" s="582"/>
      <c r="M37" s="582"/>
      <c r="N37" s="582"/>
      <c r="O37" s="582"/>
      <c r="P37" s="582"/>
      <c r="Q37" s="582"/>
      <c r="R37" s="582"/>
      <c r="S37" s="582"/>
      <c r="T37" s="582"/>
      <c r="U37" s="582"/>
      <c r="V37" s="582"/>
      <c r="W37" s="582"/>
      <c r="X37" s="582"/>
      <c r="Y37" s="582"/>
      <c r="Z37" s="582"/>
      <c r="AA37" s="582"/>
      <c r="AB37" s="582"/>
      <c r="AC37" s="582"/>
      <c r="AD37" s="582"/>
      <c r="AE37" s="586"/>
      <c r="AF37" s="587"/>
      <c r="AG37" s="587"/>
      <c r="AH37" s="587"/>
      <c r="AI37" s="587"/>
      <c r="AJ37" s="587"/>
      <c r="AK37" s="588"/>
      <c r="AL37" s="581"/>
      <c r="AM37" s="591"/>
      <c r="AN37" s="587"/>
      <c r="AO37" s="587"/>
      <c r="AP37" s="587"/>
      <c r="AQ37" s="587"/>
      <c r="AR37" s="587"/>
      <c r="AS37" s="587"/>
      <c r="AT37" s="587"/>
      <c r="AU37" s="588"/>
      <c r="AV37" s="581"/>
    </row>
    <row r="38" spans="1:48" ht="8.15" customHeight="1">
      <c r="A38" s="582"/>
      <c r="B38" s="582"/>
      <c r="C38" s="582"/>
      <c r="D38" s="582"/>
      <c r="E38" s="582"/>
      <c r="F38" s="582"/>
      <c r="G38" s="582"/>
      <c r="H38" s="582"/>
      <c r="I38" s="582"/>
      <c r="J38" s="582"/>
      <c r="K38" s="582"/>
      <c r="L38" s="582"/>
      <c r="M38" s="582"/>
      <c r="N38" s="582"/>
      <c r="O38" s="582"/>
      <c r="P38" s="582"/>
      <c r="Q38" s="582"/>
      <c r="R38" s="582"/>
      <c r="S38" s="582"/>
      <c r="T38" s="582"/>
      <c r="U38" s="582"/>
      <c r="V38" s="582"/>
      <c r="W38" s="582"/>
      <c r="X38" s="582"/>
      <c r="Y38" s="582"/>
      <c r="Z38" s="582"/>
      <c r="AA38" s="582"/>
      <c r="AB38" s="582"/>
      <c r="AC38" s="582"/>
      <c r="AD38" s="582"/>
      <c r="AE38" s="586"/>
      <c r="AF38" s="587"/>
      <c r="AG38" s="587"/>
      <c r="AH38" s="587"/>
      <c r="AI38" s="587"/>
      <c r="AJ38" s="587"/>
      <c r="AK38" s="588"/>
      <c r="AL38" s="581"/>
      <c r="AM38" s="591"/>
      <c r="AN38" s="587"/>
      <c r="AO38" s="587"/>
      <c r="AP38" s="587"/>
      <c r="AQ38" s="587"/>
      <c r="AR38" s="587"/>
      <c r="AS38" s="587"/>
      <c r="AT38" s="587"/>
      <c r="AU38" s="588"/>
      <c r="AV38" s="581"/>
    </row>
    <row r="39" spans="1:48" ht="8.15" customHeight="1" thickBot="1">
      <c r="A39" s="617"/>
      <c r="B39" s="617"/>
      <c r="C39" s="617"/>
      <c r="D39" s="617"/>
      <c r="E39" s="617"/>
      <c r="F39" s="617"/>
      <c r="G39" s="617"/>
      <c r="H39" s="617"/>
      <c r="I39" s="617"/>
      <c r="J39" s="617"/>
      <c r="K39" s="617"/>
      <c r="L39" s="617"/>
      <c r="M39" s="617"/>
      <c r="N39" s="617"/>
      <c r="O39" s="617"/>
      <c r="P39" s="617"/>
      <c r="Q39" s="617"/>
      <c r="R39" s="617"/>
      <c r="S39" s="617"/>
      <c r="T39" s="617"/>
      <c r="U39" s="617"/>
      <c r="V39" s="617"/>
      <c r="W39" s="617"/>
      <c r="X39" s="617"/>
      <c r="Y39" s="617"/>
      <c r="Z39" s="617"/>
      <c r="AA39" s="617"/>
      <c r="AB39" s="617"/>
      <c r="AC39" s="617"/>
      <c r="AD39" s="617"/>
      <c r="AE39" s="618"/>
      <c r="AF39" s="619"/>
      <c r="AG39" s="619"/>
      <c r="AH39" s="619"/>
      <c r="AI39" s="619"/>
      <c r="AJ39" s="619"/>
      <c r="AK39" s="620"/>
      <c r="AL39" s="609"/>
      <c r="AM39" s="606"/>
      <c r="AN39" s="607"/>
      <c r="AO39" s="607"/>
      <c r="AP39" s="607"/>
      <c r="AQ39" s="607"/>
      <c r="AR39" s="607"/>
      <c r="AS39" s="607"/>
      <c r="AT39" s="607"/>
      <c r="AU39" s="608"/>
      <c r="AV39" s="609"/>
    </row>
    <row r="40" spans="1:48" ht="8.15" customHeight="1" thickTop="1">
      <c r="A40" s="601" t="s">
        <v>762</v>
      </c>
      <c r="B40" s="602"/>
      <c r="C40" s="602"/>
      <c r="D40" s="602"/>
      <c r="E40" s="602"/>
      <c r="F40" s="602"/>
      <c r="G40" s="602"/>
      <c r="H40" s="602"/>
      <c r="I40" s="602"/>
      <c r="J40" s="602"/>
      <c r="K40" s="602"/>
      <c r="L40" s="602"/>
      <c r="M40" s="612"/>
      <c r="N40" s="612"/>
      <c r="O40" s="612"/>
      <c r="P40" s="612"/>
      <c r="Q40" s="612"/>
      <c r="R40" s="612"/>
      <c r="S40" s="612"/>
      <c r="T40" s="612"/>
      <c r="U40" s="612"/>
      <c r="V40" s="612"/>
      <c r="W40" s="612"/>
      <c r="X40" s="612"/>
      <c r="Y40" s="612"/>
      <c r="Z40" s="612"/>
      <c r="AA40" s="612"/>
      <c r="AB40" s="612"/>
      <c r="AC40" s="612"/>
      <c r="AD40" s="612"/>
      <c r="AE40" s="612"/>
      <c r="AF40" s="612"/>
      <c r="AG40" s="612"/>
      <c r="AH40" s="612"/>
      <c r="AI40" s="612"/>
      <c r="AJ40" s="612"/>
      <c r="AK40" s="612"/>
      <c r="AL40" s="613"/>
      <c r="AM40" s="614"/>
      <c r="AN40" s="615"/>
      <c r="AO40" s="615"/>
      <c r="AP40" s="615"/>
      <c r="AQ40" s="615"/>
      <c r="AR40" s="615"/>
      <c r="AS40" s="615"/>
      <c r="AT40" s="615"/>
      <c r="AU40" s="615"/>
      <c r="AV40" s="616"/>
    </row>
    <row r="41" spans="1:48" ht="8.15" customHeight="1">
      <c r="A41" s="610"/>
      <c r="B41" s="611"/>
      <c r="C41" s="611"/>
      <c r="D41" s="611"/>
      <c r="E41" s="611"/>
      <c r="F41" s="611"/>
      <c r="G41" s="611"/>
      <c r="H41" s="611"/>
      <c r="I41" s="611"/>
      <c r="J41" s="611"/>
      <c r="K41" s="611"/>
      <c r="L41" s="611"/>
      <c r="M41" s="565"/>
      <c r="N41" s="565"/>
      <c r="O41" s="565"/>
      <c r="P41" s="565"/>
      <c r="Q41" s="565"/>
      <c r="R41" s="565"/>
      <c r="S41" s="565"/>
      <c r="T41" s="565"/>
      <c r="U41" s="565"/>
      <c r="V41" s="565"/>
      <c r="W41" s="565"/>
      <c r="X41" s="565"/>
      <c r="Y41" s="565"/>
      <c r="Z41" s="565"/>
      <c r="AA41" s="565"/>
      <c r="AB41" s="565"/>
      <c r="AC41" s="565"/>
      <c r="AD41" s="565"/>
      <c r="AE41" s="565"/>
      <c r="AF41" s="565"/>
      <c r="AG41" s="565"/>
      <c r="AH41" s="565"/>
      <c r="AI41" s="565"/>
      <c r="AJ41" s="565"/>
      <c r="AK41" s="565"/>
      <c r="AL41" s="566"/>
      <c r="AM41" s="595"/>
      <c r="AN41" s="596"/>
      <c r="AO41" s="596"/>
      <c r="AP41" s="596"/>
      <c r="AQ41" s="596"/>
      <c r="AR41" s="596"/>
      <c r="AS41" s="596"/>
      <c r="AT41" s="596"/>
      <c r="AU41" s="596"/>
      <c r="AV41" s="597"/>
    </row>
    <row r="42" spans="1:48" ht="8.15" customHeight="1">
      <c r="A42" s="592" t="s">
        <v>763</v>
      </c>
      <c r="B42" s="593"/>
      <c r="C42" s="593"/>
      <c r="D42" s="593"/>
      <c r="E42" s="593"/>
      <c r="F42" s="593"/>
      <c r="G42" s="593"/>
      <c r="H42" s="593"/>
      <c r="I42" s="593"/>
      <c r="J42" s="593"/>
      <c r="K42" s="593"/>
      <c r="L42" s="593"/>
      <c r="M42" s="569"/>
      <c r="N42" s="569"/>
      <c r="O42" s="569"/>
      <c r="P42" s="569"/>
      <c r="Q42" s="569"/>
      <c r="R42" s="569"/>
      <c r="S42" s="569"/>
      <c r="T42" s="569"/>
      <c r="U42" s="569"/>
      <c r="V42" s="569"/>
      <c r="W42" s="569"/>
      <c r="X42" s="569"/>
      <c r="Y42" s="569"/>
      <c r="Z42" s="569"/>
      <c r="AA42" s="569"/>
      <c r="AB42" s="569"/>
      <c r="AC42" s="569"/>
      <c r="AD42" s="569"/>
      <c r="AE42" s="569"/>
      <c r="AF42" s="569"/>
      <c r="AG42" s="569"/>
      <c r="AH42" s="569"/>
      <c r="AI42" s="569"/>
      <c r="AJ42" s="569"/>
      <c r="AK42" s="569"/>
      <c r="AL42" s="569"/>
      <c r="AM42" s="595"/>
      <c r="AN42" s="596"/>
      <c r="AO42" s="596"/>
      <c r="AP42" s="596"/>
      <c r="AQ42" s="596"/>
      <c r="AR42" s="596"/>
      <c r="AS42" s="596"/>
      <c r="AT42" s="596"/>
      <c r="AU42" s="596"/>
      <c r="AV42" s="597"/>
    </row>
    <row r="43" spans="1:48" ht="8.15" customHeight="1">
      <c r="A43" s="594"/>
      <c r="B43" s="576"/>
      <c r="C43" s="576"/>
      <c r="D43" s="576"/>
      <c r="E43" s="576"/>
      <c r="F43" s="576"/>
      <c r="G43" s="576"/>
      <c r="H43" s="576"/>
      <c r="I43" s="576"/>
      <c r="J43" s="576"/>
      <c r="K43" s="576"/>
      <c r="L43" s="576"/>
      <c r="M43" s="550"/>
      <c r="N43" s="550"/>
      <c r="O43" s="550"/>
      <c r="P43" s="550"/>
      <c r="Q43" s="550"/>
      <c r="R43" s="550"/>
      <c r="S43" s="550"/>
      <c r="T43" s="550"/>
      <c r="U43" s="550"/>
      <c r="V43" s="550"/>
      <c r="W43" s="550"/>
      <c r="X43" s="550"/>
      <c r="Y43" s="550"/>
      <c r="Z43" s="550"/>
      <c r="AA43" s="550"/>
      <c r="AB43" s="550"/>
      <c r="AC43" s="550"/>
      <c r="AD43" s="550"/>
      <c r="AE43" s="550"/>
      <c r="AF43" s="550"/>
      <c r="AG43" s="550"/>
      <c r="AH43" s="550"/>
      <c r="AI43" s="550"/>
      <c r="AJ43" s="550"/>
      <c r="AK43" s="550"/>
      <c r="AL43" s="550"/>
      <c r="AM43" s="595"/>
      <c r="AN43" s="596"/>
      <c r="AO43" s="596"/>
      <c r="AP43" s="596"/>
      <c r="AQ43" s="596"/>
      <c r="AR43" s="596"/>
      <c r="AS43" s="596"/>
      <c r="AT43" s="596"/>
      <c r="AU43" s="596"/>
      <c r="AV43" s="597"/>
    </row>
    <row r="44" spans="1:48" ht="8.15" customHeight="1">
      <c r="A44" s="592" t="s">
        <v>764</v>
      </c>
      <c r="B44" s="593"/>
      <c r="C44" s="593"/>
      <c r="D44" s="593"/>
      <c r="E44" s="593"/>
      <c r="F44" s="593"/>
      <c r="G44" s="593"/>
      <c r="H44" s="593"/>
      <c r="I44" s="593"/>
      <c r="J44" s="593"/>
      <c r="K44" s="593"/>
      <c r="L44" s="593"/>
      <c r="M44" s="569"/>
      <c r="N44" s="569"/>
      <c r="O44" s="569"/>
      <c r="P44" s="569"/>
      <c r="Q44" s="569"/>
      <c r="R44" s="569"/>
      <c r="S44" s="569"/>
      <c r="T44" s="569"/>
      <c r="U44" s="569"/>
      <c r="V44" s="569"/>
      <c r="W44" s="569"/>
      <c r="X44" s="569"/>
      <c r="Y44" s="569"/>
      <c r="Z44" s="569"/>
      <c r="AA44" s="569"/>
      <c r="AB44" s="569"/>
      <c r="AC44" s="569"/>
      <c r="AD44" s="569"/>
      <c r="AE44" s="569"/>
      <c r="AF44" s="569"/>
      <c r="AG44" s="569"/>
      <c r="AH44" s="569"/>
      <c r="AI44" s="569"/>
      <c r="AJ44" s="569"/>
      <c r="AK44" s="569"/>
      <c r="AL44" s="569"/>
      <c r="AM44" s="595"/>
      <c r="AN44" s="596"/>
      <c r="AO44" s="596"/>
      <c r="AP44" s="596"/>
      <c r="AQ44" s="596"/>
      <c r="AR44" s="596"/>
      <c r="AS44" s="596"/>
      <c r="AT44" s="596"/>
      <c r="AU44" s="596"/>
      <c r="AV44" s="597"/>
    </row>
    <row r="45" spans="1:48" ht="8.15" customHeight="1" thickBot="1">
      <c r="A45" s="594"/>
      <c r="B45" s="576"/>
      <c r="C45" s="576"/>
      <c r="D45" s="576"/>
      <c r="E45" s="576"/>
      <c r="F45" s="576"/>
      <c r="G45" s="576"/>
      <c r="H45" s="576"/>
      <c r="I45" s="576"/>
      <c r="J45" s="576"/>
      <c r="K45" s="576"/>
      <c r="L45" s="576"/>
      <c r="M45" s="550"/>
      <c r="N45" s="550"/>
      <c r="O45" s="550"/>
      <c r="P45" s="550"/>
      <c r="Q45" s="550"/>
      <c r="R45" s="550"/>
      <c r="S45" s="550"/>
      <c r="T45" s="550"/>
      <c r="U45" s="550"/>
      <c r="V45" s="550"/>
      <c r="W45" s="550"/>
      <c r="X45" s="550"/>
      <c r="Y45" s="550"/>
      <c r="Z45" s="550"/>
      <c r="AA45" s="550"/>
      <c r="AB45" s="550"/>
      <c r="AC45" s="550"/>
      <c r="AD45" s="550"/>
      <c r="AE45" s="550"/>
      <c r="AF45" s="550"/>
      <c r="AG45" s="550"/>
      <c r="AH45" s="550"/>
      <c r="AI45" s="550"/>
      <c r="AJ45" s="550"/>
      <c r="AK45" s="550"/>
      <c r="AL45" s="550"/>
      <c r="AM45" s="598"/>
      <c r="AN45" s="599"/>
      <c r="AO45" s="599"/>
      <c r="AP45" s="599"/>
      <c r="AQ45" s="599"/>
      <c r="AR45" s="599"/>
      <c r="AS45" s="599"/>
      <c r="AT45" s="599"/>
      <c r="AU45" s="599"/>
      <c r="AV45" s="600"/>
    </row>
    <row r="46" spans="1:48" ht="8.15" customHeight="1" thickTop="1">
      <c r="A46" s="431"/>
      <c r="B46" s="432"/>
      <c r="C46" s="432"/>
      <c r="D46" s="432"/>
      <c r="E46" s="432"/>
      <c r="F46" s="432"/>
      <c r="G46" s="432"/>
      <c r="H46" s="432"/>
      <c r="I46" s="432"/>
      <c r="J46" s="432"/>
      <c r="K46" s="432"/>
      <c r="L46" s="432"/>
      <c r="M46" s="432"/>
      <c r="N46" s="603" t="s">
        <v>901</v>
      </c>
      <c r="O46" s="603"/>
      <c r="P46" s="603"/>
      <c r="Q46" s="603"/>
      <c r="R46" s="603"/>
      <c r="S46" s="603"/>
      <c r="T46" s="612">
        <f>IF(一番最初に入力!C11="","",一番最初に入力!C11)</f>
        <v>7</v>
      </c>
      <c r="U46" s="612"/>
      <c r="V46" s="623" t="s">
        <v>902</v>
      </c>
      <c r="W46" s="623"/>
      <c r="X46" s="623"/>
      <c r="Y46" s="623"/>
      <c r="Z46" s="623"/>
      <c r="AA46" s="623"/>
      <c r="AB46" s="623"/>
      <c r="AC46" s="623"/>
      <c r="AD46" s="432"/>
      <c r="AE46" s="432"/>
      <c r="AF46" s="432"/>
      <c r="AG46" s="432"/>
      <c r="AH46" s="432"/>
      <c r="AI46" s="602" t="s">
        <v>903</v>
      </c>
      <c r="AJ46" s="602"/>
      <c r="AK46" s="432"/>
      <c r="AL46" s="432"/>
      <c r="AM46" s="432"/>
      <c r="AN46" s="432"/>
      <c r="AO46" s="432"/>
      <c r="AP46" s="432"/>
      <c r="AQ46" s="432"/>
      <c r="AR46" s="432"/>
      <c r="AS46" s="432"/>
      <c r="AT46" s="432"/>
      <c r="AU46" s="432"/>
      <c r="AV46" s="433"/>
    </row>
    <row r="47" spans="1:48" ht="8.15" customHeight="1">
      <c r="A47" s="417"/>
      <c r="N47" s="573"/>
      <c r="O47" s="573"/>
      <c r="P47" s="573"/>
      <c r="Q47" s="573"/>
      <c r="R47" s="573"/>
      <c r="S47" s="573"/>
      <c r="T47" s="550"/>
      <c r="U47" s="550"/>
      <c r="V47" s="624"/>
      <c r="W47" s="624"/>
      <c r="X47" s="624"/>
      <c r="Y47" s="624"/>
      <c r="Z47" s="624"/>
      <c r="AA47" s="624"/>
      <c r="AB47" s="624"/>
      <c r="AC47" s="624"/>
      <c r="AI47" s="576"/>
      <c r="AJ47" s="576"/>
      <c r="AV47" s="418"/>
    </row>
    <row r="48" spans="1:48" ht="8.15" customHeight="1" thickBot="1">
      <c r="A48" s="434"/>
      <c r="B48" s="435"/>
      <c r="C48" s="435"/>
      <c r="D48" s="435"/>
      <c r="E48" s="435"/>
      <c r="F48" s="435"/>
      <c r="G48" s="435"/>
      <c r="H48" s="435"/>
      <c r="I48" s="435"/>
      <c r="J48" s="435"/>
      <c r="K48" s="435"/>
      <c r="L48" s="435"/>
      <c r="M48" s="435"/>
      <c r="N48" s="621"/>
      <c r="O48" s="621"/>
      <c r="P48" s="621"/>
      <c r="Q48" s="621"/>
      <c r="R48" s="621"/>
      <c r="S48" s="621"/>
      <c r="T48" s="622"/>
      <c r="U48" s="622"/>
      <c r="V48" s="625"/>
      <c r="W48" s="625"/>
      <c r="X48" s="625"/>
      <c r="Y48" s="625"/>
      <c r="Z48" s="625"/>
      <c r="AA48" s="625"/>
      <c r="AB48" s="625"/>
      <c r="AC48" s="625"/>
      <c r="AD48" s="435"/>
      <c r="AE48" s="435"/>
      <c r="AF48" s="435"/>
      <c r="AG48" s="435"/>
      <c r="AH48" s="435"/>
      <c r="AI48" s="626"/>
      <c r="AJ48" s="626"/>
      <c r="AK48" s="435"/>
      <c r="AL48" s="435"/>
      <c r="AM48" s="435"/>
      <c r="AN48" s="435"/>
      <c r="AO48" s="435"/>
      <c r="AP48" s="435"/>
      <c r="AQ48" s="435"/>
      <c r="AR48" s="435"/>
      <c r="AS48" s="435"/>
      <c r="AT48" s="435"/>
      <c r="AU48" s="435"/>
      <c r="AV48" s="436"/>
    </row>
    <row r="49" spans="1:48" ht="8.15" customHeight="1" thickTop="1">
      <c r="A49" s="601" t="s">
        <v>765</v>
      </c>
      <c r="B49" s="602"/>
      <c r="C49" s="602"/>
      <c r="D49" s="602"/>
      <c r="E49" s="602"/>
      <c r="F49" s="602"/>
      <c r="G49" s="602"/>
      <c r="H49" s="602"/>
      <c r="I49" s="602"/>
      <c r="J49" s="602"/>
      <c r="K49" s="602"/>
      <c r="L49" s="602"/>
      <c r="M49" s="602"/>
      <c r="N49" s="602"/>
      <c r="AH49" s="603" t="s">
        <v>904</v>
      </c>
      <c r="AI49" s="603"/>
      <c r="AJ49" s="603"/>
      <c r="AK49" s="603"/>
      <c r="AL49" s="603"/>
      <c r="AM49" s="603"/>
      <c r="AN49" s="603"/>
      <c r="AO49" s="603"/>
      <c r="AP49" s="603"/>
      <c r="AQ49" s="603"/>
      <c r="AR49" s="603"/>
      <c r="AS49" s="603"/>
      <c r="AT49" s="603"/>
      <c r="AU49" s="603"/>
      <c r="AV49" s="604"/>
    </row>
    <row r="50" spans="1:48" ht="8.15" customHeight="1">
      <c r="A50" s="594"/>
      <c r="B50" s="576"/>
      <c r="C50" s="576"/>
      <c r="D50" s="576"/>
      <c r="E50" s="576"/>
      <c r="F50" s="576"/>
      <c r="G50" s="576"/>
      <c r="H50" s="576"/>
      <c r="I50" s="576"/>
      <c r="J50" s="576"/>
      <c r="K50" s="576"/>
      <c r="L50" s="576"/>
      <c r="M50" s="576"/>
      <c r="N50" s="576"/>
      <c r="AH50" s="573"/>
      <c r="AI50" s="573"/>
      <c r="AJ50" s="573"/>
      <c r="AK50" s="573"/>
      <c r="AL50" s="573"/>
      <c r="AM50" s="573"/>
      <c r="AN50" s="573"/>
      <c r="AO50" s="573"/>
      <c r="AP50" s="573"/>
      <c r="AQ50" s="573"/>
      <c r="AR50" s="573"/>
      <c r="AS50" s="573"/>
      <c r="AT50" s="573"/>
      <c r="AU50" s="573"/>
      <c r="AV50" s="605"/>
    </row>
    <row r="51" spans="1:48" ht="8.15" customHeight="1">
      <c r="A51" s="417"/>
      <c r="AV51" s="418"/>
    </row>
    <row r="52" spans="1:48" ht="8.15" customHeight="1">
      <c r="A52" s="549" t="s">
        <v>766</v>
      </c>
      <c r="B52" s="550"/>
      <c r="C52" s="550"/>
      <c r="D52" s="550"/>
      <c r="E52" s="550"/>
      <c r="F52" s="550"/>
      <c r="G52" s="550"/>
      <c r="H52" s="550"/>
      <c r="I52" s="550"/>
      <c r="J52" s="550"/>
      <c r="K52" s="550"/>
      <c r="U52" s="550" t="s">
        <v>767</v>
      </c>
      <c r="V52" s="550"/>
      <c r="W52" s="550"/>
      <c r="X52" s="550"/>
      <c r="Y52" s="550"/>
      <c r="Z52" s="550"/>
      <c r="AA52" s="550"/>
      <c r="AB52" s="627" t="str">
        <f>IF(交付申請書2!K13="","",交付申請書2!K13)</f>
        <v xml:space="preserve"> </v>
      </c>
      <c r="AC52" s="627"/>
      <c r="AD52" s="627"/>
      <c r="AE52" s="627"/>
      <c r="AF52" s="627"/>
      <c r="AG52" s="627"/>
      <c r="AH52" s="627"/>
      <c r="AI52" s="627"/>
      <c r="AJ52" s="627"/>
      <c r="AK52" s="627"/>
      <c r="AL52" s="627"/>
      <c r="AM52" s="627"/>
      <c r="AN52" s="627"/>
      <c r="AO52" s="627"/>
      <c r="AP52" s="627"/>
      <c r="AQ52" s="627"/>
      <c r="AR52" s="627"/>
      <c r="AS52" s="627"/>
      <c r="AT52" s="627"/>
      <c r="AU52" s="627"/>
      <c r="AV52" s="628"/>
    </row>
    <row r="53" spans="1:48" ht="8.15" customHeight="1">
      <c r="A53" s="549"/>
      <c r="B53" s="550"/>
      <c r="C53" s="550"/>
      <c r="D53" s="550"/>
      <c r="E53" s="550"/>
      <c r="F53" s="550"/>
      <c r="G53" s="550"/>
      <c r="H53" s="550"/>
      <c r="I53" s="550"/>
      <c r="J53" s="550"/>
      <c r="K53" s="550"/>
      <c r="U53" s="550"/>
      <c r="V53" s="550"/>
      <c r="W53" s="550"/>
      <c r="X53" s="550"/>
      <c r="Y53" s="550"/>
      <c r="Z53" s="550"/>
      <c r="AA53" s="550"/>
      <c r="AB53" s="627"/>
      <c r="AC53" s="627"/>
      <c r="AD53" s="627"/>
      <c r="AE53" s="627"/>
      <c r="AF53" s="627"/>
      <c r="AG53" s="627"/>
      <c r="AH53" s="627"/>
      <c r="AI53" s="627"/>
      <c r="AJ53" s="627"/>
      <c r="AK53" s="627"/>
      <c r="AL53" s="627"/>
      <c r="AM53" s="627"/>
      <c r="AN53" s="627"/>
      <c r="AO53" s="627"/>
      <c r="AP53" s="627"/>
      <c r="AQ53" s="627"/>
      <c r="AR53" s="627"/>
      <c r="AS53" s="627"/>
      <c r="AT53" s="627"/>
      <c r="AU53" s="627"/>
      <c r="AV53" s="628"/>
    </row>
    <row r="54" spans="1:48" ht="8.15" customHeight="1">
      <c r="A54" s="417"/>
      <c r="U54" s="550"/>
      <c r="V54" s="550"/>
      <c r="W54" s="550"/>
      <c r="X54" s="550"/>
      <c r="Y54" s="550"/>
      <c r="Z54" s="550"/>
      <c r="AA54" s="550"/>
      <c r="AB54" s="629"/>
      <c r="AC54" s="629"/>
      <c r="AD54" s="629"/>
      <c r="AE54" s="629"/>
      <c r="AF54" s="629"/>
      <c r="AG54" s="629"/>
      <c r="AH54" s="629"/>
      <c r="AI54" s="629"/>
      <c r="AJ54" s="629"/>
      <c r="AK54" s="629"/>
      <c r="AL54" s="629"/>
      <c r="AM54" s="629"/>
      <c r="AN54" s="629"/>
      <c r="AO54" s="629"/>
      <c r="AP54" s="629"/>
      <c r="AQ54" s="629"/>
      <c r="AR54" s="629"/>
      <c r="AS54" s="629"/>
      <c r="AT54" s="629"/>
      <c r="AU54" s="629"/>
      <c r="AV54" s="630"/>
    </row>
    <row r="55" spans="1:48" ht="8.15" customHeight="1">
      <c r="A55" s="417"/>
      <c r="AV55" s="418"/>
    </row>
    <row r="56" spans="1:48" ht="8.15" customHeight="1">
      <c r="A56" s="417"/>
      <c r="U56" s="550" t="s">
        <v>768</v>
      </c>
      <c r="V56" s="550"/>
      <c r="W56" s="550"/>
      <c r="X56" s="550"/>
      <c r="Y56" s="550"/>
      <c r="Z56" s="550"/>
      <c r="AA56" s="550"/>
      <c r="AB56" s="627" t="str">
        <f>IF(交付申請書2!M14="","",交付申請書2!M14)</f>
        <v xml:space="preserve"> </v>
      </c>
      <c r="AC56" s="627"/>
      <c r="AD56" s="627"/>
      <c r="AE56" s="627"/>
      <c r="AF56" s="627"/>
      <c r="AG56" s="627"/>
      <c r="AH56" s="627"/>
      <c r="AI56" s="627"/>
      <c r="AJ56" s="627"/>
      <c r="AK56" s="627"/>
      <c r="AL56" s="627"/>
      <c r="AM56" s="627"/>
      <c r="AN56" s="627"/>
      <c r="AO56" s="627"/>
      <c r="AP56" s="627"/>
      <c r="AQ56" s="627"/>
      <c r="AR56" s="627"/>
      <c r="AS56" s="627"/>
      <c r="AT56" s="627"/>
      <c r="AU56" s="627"/>
      <c r="AV56" s="628"/>
    </row>
    <row r="57" spans="1:48" ht="8.15" customHeight="1">
      <c r="A57" s="417"/>
      <c r="U57" s="550"/>
      <c r="V57" s="550"/>
      <c r="W57" s="550"/>
      <c r="X57" s="550"/>
      <c r="Y57" s="550"/>
      <c r="Z57" s="550"/>
      <c r="AA57" s="550"/>
      <c r="AB57" s="627"/>
      <c r="AC57" s="627"/>
      <c r="AD57" s="627"/>
      <c r="AE57" s="627"/>
      <c r="AF57" s="627"/>
      <c r="AG57" s="627"/>
      <c r="AH57" s="627"/>
      <c r="AI57" s="627"/>
      <c r="AJ57" s="627"/>
      <c r="AK57" s="627"/>
      <c r="AL57" s="627"/>
      <c r="AM57" s="627"/>
      <c r="AN57" s="627"/>
      <c r="AO57" s="627"/>
      <c r="AP57" s="627"/>
      <c r="AQ57" s="627"/>
      <c r="AR57" s="627"/>
      <c r="AS57" s="627"/>
      <c r="AT57" s="627"/>
      <c r="AU57" s="627"/>
      <c r="AV57" s="628"/>
    </row>
    <row r="58" spans="1:48" ht="8.15" customHeight="1">
      <c r="A58" s="417"/>
      <c r="U58" s="550"/>
      <c r="V58" s="550"/>
      <c r="W58" s="550"/>
      <c r="X58" s="550"/>
      <c r="Y58" s="550"/>
      <c r="Z58" s="550"/>
      <c r="AA58" s="550"/>
      <c r="AB58" s="629"/>
      <c r="AC58" s="629"/>
      <c r="AD58" s="629"/>
      <c r="AE58" s="629"/>
      <c r="AF58" s="629"/>
      <c r="AG58" s="629"/>
      <c r="AH58" s="629"/>
      <c r="AI58" s="629"/>
      <c r="AJ58" s="629"/>
      <c r="AK58" s="629"/>
      <c r="AL58" s="629"/>
      <c r="AM58" s="629"/>
      <c r="AN58" s="629"/>
      <c r="AO58" s="629"/>
      <c r="AP58" s="629"/>
      <c r="AQ58" s="629"/>
      <c r="AR58" s="629"/>
      <c r="AS58" s="629"/>
      <c r="AT58" s="629"/>
      <c r="AU58" s="629"/>
      <c r="AV58" s="630"/>
    </row>
    <row r="59" spans="1:48" ht="8.15" customHeight="1">
      <c r="A59" s="417"/>
      <c r="AV59" s="418"/>
    </row>
    <row r="60" spans="1:48" ht="8.15" customHeight="1" thickBot="1">
      <c r="A60" s="417"/>
      <c r="U60" s="550" t="s">
        <v>769</v>
      </c>
      <c r="V60" s="550"/>
      <c r="W60" s="550"/>
      <c r="X60" s="550"/>
      <c r="Y60" s="550"/>
      <c r="Z60" s="550"/>
      <c r="AA60" s="550"/>
      <c r="AB60" s="627" t="str">
        <f>IF(交付申請書2!M15="","",交付申請書2!M15)</f>
        <v xml:space="preserve"> </v>
      </c>
      <c r="AC60" s="627"/>
      <c r="AD60" s="627"/>
      <c r="AE60" s="627"/>
      <c r="AF60" s="627"/>
      <c r="AG60" s="627"/>
      <c r="AH60" s="627"/>
      <c r="AI60" s="627"/>
      <c r="AJ60" s="627"/>
      <c r="AK60" s="627"/>
      <c r="AL60" s="627"/>
      <c r="AM60" s="627"/>
      <c r="AN60" s="627"/>
      <c r="AO60" s="627"/>
      <c r="AP60" s="627"/>
      <c r="AQ60" s="627"/>
      <c r="AR60" s="627"/>
      <c r="AS60" s="627"/>
      <c r="AT60" s="627"/>
      <c r="AU60" s="627"/>
      <c r="AV60" s="628"/>
    </row>
    <row r="61" spans="1:48" ht="8.15" customHeight="1">
      <c r="A61" s="631" t="s">
        <v>51</v>
      </c>
      <c r="B61" s="632"/>
      <c r="C61" s="635" t="s">
        <v>770</v>
      </c>
      <c r="D61" s="635"/>
      <c r="E61" s="635"/>
      <c r="F61" s="635"/>
      <c r="G61" s="635"/>
      <c r="H61" s="635"/>
      <c r="I61" s="635"/>
      <c r="J61" s="635"/>
      <c r="K61" s="635"/>
      <c r="L61" s="635"/>
      <c r="M61" s="635"/>
      <c r="N61" s="635"/>
      <c r="O61" s="635"/>
      <c r="P61" s="635"/>
      <c r="Q61" s="635"/>
      <c r="R61" s="635"/>
      <c r="S61" s="635"/>
      <c r="T61" s="636"/>
      <c r="U61" s="550"/>
      <c r="V61" s="550"/>
      <c r="W61" s="550"/>
      <c r="X61" s="550"/>
      <c r="Y61" s="550"/>
      <c r="Z61" s="550"/>
      <c r="AA61" s="550"/>
      <c r="AB61" s="627"/>
      <c r="AC61" s="627"/>
      <c r="AD61" s="627"/>
      <c r="AE61" s="627"/>
      <c r="AF61" s="627"/>
      <c r="AG61" s="627"/>
      <c r="AH61" s="627"/>
      <c r="AI61" s="627"/>
      <c r="AJ61" s="627"/>
      <c r="AK61" s="627"/>
      <c r="AL61" s="627"/>
      <c r="AM61" s="627"/>
      <c r="AN61" s="627"/>
      <c r="AO61" s="627"/>
      <c r="AP61" s="627"/>
      <c r="AQ61" s="627"/>
      <c r="AR61" s="627"/>
      <c r="AS61" s="627"/>
      <c r="AT61" s="627"/>
      <c r="AU61" s="627"/>
      <c r="AV61" s="628"/>
    </row>
    <row r="62" spans="1:48" ht="8.15" customHeight="1">
      <c r="A62" s="633"/>
      <c r="B62" s="634"/>
      <c r="C62" s="637"/>
      <c r="D62" s="637"/>
      <c r="E62" s="637"/>
      <c r="F62" s="637"/>
      <c r="G62" s="637"/>
      <c r="H62" s="637"/>
      <c r="I62" s="637"/>
      <c r="J62" s="637"/>
      <c r="K62" s="637"/>
      <c r="L62" s="637"/>
      <c r="M62" s="637"/>
      <c r="N62" s="637"/>
      <c r="O62" s="637"/>
      <c r="P62" s="637"/>
      <c r="Q62" s="637"/>
      <c r="R62" s="637"/>
      <c r="S62" s="637"/>
      <c r="T62" s="638"/>
      <c r="U62" s="550"/>
      <c r="V62" s="550"/>
      <c r="W62" s="550"/>
      <c r="X62" s="550"/>
      <c r="Y62" s="550"/>
      <c r="Z62" s="550"/>
      <c r="AA62" s="550"/>
      <c r="AB62" s="629"/>
      <c r="AC62" s="629"/>
      <c r="AD62" s="629"/>
      <c r="AE62" s="629"/>
      <c r="AF62" s="629"/>
      <c r="AG62" s="629"/>
      <c r="AH62" s="629"/>
      <c r="AI62" s="629"/>
      <c r="AJ62" s="629"/>
      <c r="AK62" s="629"/>
      <c r="AL62" s="629"/>
      <c r="AM62" s="629"/>
      <c r="AN62" s="629"/>
      <c r="AO62" s="629"/>
      <c r="AP62" s="629"/>
      <c r="AQ62" s="629"/>
      <c r="AR62" s="629"/>
      <c r="AS62" s="629"/>
      <c r="AT62" s="629"/>
      <c r="AU62" s="629"/>
      <c r="AV62" s="630"/>
    </row>
    <row r="63" spans="1:48" ht="8.15" customHeight="1">
      <c r="A63" s="633"/>
      <c r="B63" s="634"/>
      <c r="C63" s="637"/>
      <c r="D63" s="637"/>
      <c r="E63" s="637"/>
      <c r="F63" s="637"/>
      <c r="G63" s="637"/>
      <c r="H63" s="637"/>
      <c r="I63" s="637"/>
      <c r="J63" s="637"/>
      <c r="K63" s="637"/>
      <c r="L63" s="637"/>
      <c r="M63" s="637"/>
      <c r="N63" s="637"/>
      <c r="O63" s="637"/>
      <c r="P63" s="637"/>
      <c r="Q63" s="637"/>
      <c r="R63" s="637"/>
      <c r="S63" s="637"/>
      <c r="T63" s="638"/>
      <c r="AV63" s="418"/>
    </row>
    <row r="64" spans="1:48" ht="8.15" customHeight="1">
      <c r="A64" s="417"/>
      <c r="T64" s="418"/>
      <c r="U64" s="639" t="s">
        <v>771</v>
      </c>
      <c r="V64" s="640"/>
      <c r="W64" s="640"/>
      <c r="X64" s="640"/>
      <c r="Y64" s="640"/>
      <c r="Z64" s="640"/>
      <c r="AA64" s="640"/>
      <c r="AB64" s="627" t="str">
        <f>IF(交付申請書2!M16="","",交付申請書2!M16)</f>
        <v/>
      </c>
      <c r="AC64" s="627"/>
      <c r="AD64" s="627"/>
      <c r="AE64" s="627"/>
      <c r="AF64" s="627"/>
      <c r="AG64" s="627"/>
      <c r="AH64" s="627"/>
      <c r="AI64" s="627"/>
      <c r="AJ64" s="627"/>
      <c r="AK64" s="627"/>
      <c r="AL64" s="627"/>
      <c r="AM64" s="627"/>
      <c r="AN64" s="627"/>
      <c r="AO64" s="627"/>
      <c r="AP64" s="627"/>
      <c r="AQ64" s="627"/>
      <c r="AR64" s="627"/>
      <c r="AS64" s="627"/>
      <c r="AT64" s="627"/>
      <c r="AU64" s="627"/>
      <c r="AV64" s="628"/>
    </row>
    <row r="65" spans="1:55" ht="8.15" customHeight="1">
      <c r="A65" s="417"/>
      <c r="T65" s="418"/>
      <c r="U65" s="639"/>
      <c r="V65" s="640"/>
      <c r="W65" s="640"/>
      <c r="X65" s="640"/>
      <c r="Y65" s="640"/>
      <c r="Z65" s="640"/>
      <c r="AA65" s="640"/>
      <c r="AB65" s="627"/>
      <c r="AC65" s="627"/>
      <c r="AD65" s="627"/>
      <c r="AE65" s="627"/>
      <c r="AF65" s="627"/>
      <c r="AG65" s="627"/>
      <c r="AH65" s="627"/>
      <c r="AI65" s="627"/>
      <c r="AJ65" s="627"/>
      <c r="AK65" s="627"/>
      <c r="AL65" s="627"/>
      <c r="AM65" s="627"/>
      <c r="AN65" s="627"/>
      <c r="AO65" s="627"/>
      <c r="AP65" s="627"/>
      <c r="AQ65" s="627"/>
      <c r="AR65" s="627"/>
      <c r="AS65" s="627"/>
      <c r="AT65" s="627"/>
      <c r="AU65" s="627"/>
      <c r="AV65" s="628"/>
    </row>
    <row r="66" spans="1:55" ht="8.15" customHeight="1" thickBot="1">
      <c r="A66" s="417"/>
      <c r="T66" s="418"/>
      <c r="U66" s="639"/>
      <c r="V66" s="640"/>
      <c r="W66" s="640"/>
      <c r="X66" s="640"/>
      <c r="Y66" s="640"/>
      <c r="Z66" s="640"/>
      <c r="AA66" s="640"/>
      <c r="AB66" s="629"/>
      <c r="AC66" s="629"/>
      <c r="AD66" s="629"/>
      <c r="AE66" s="629"/>
      <c r="AF66" s="629"/>
      <c r="AG66" s="629"/>
      <c r="AH66" s="629"/>
      <c r="AI66" s="629"/>
      <c r="AJ66" s="629"/>
      <c r="AK66" s="629"/>
      <c r="AL66" s="629"/>
      <c r="AM66" s="629"/>
      <c r="AN66" s="629"/>
      <c r="AO66" s="629"/>
      <c r="AP66" s="629"/>
      <c r="AQ66" s="629"/>
      <c r="AR66" s="629"/>
      <c r="AS66" s="629"/>
      <c r="AT66" s="629"/>
      <c r="AU66" s="629"/>
      <c r="AV66" s="630"/>
    </row>
    <row r="67" spans="1:55" ht="8.15" customHeight="1">
      <c r="A67" s="641" t="s">
        <v>772</v>
      </c>
      <c r="B67" s="642"/>
      <c r="C67" s="642"/>
      <c r="D67" s="642"/>
      <c r="E67" s="642"/>
      <c r="F67" s="642"/>
      <c r="G67" s="642"/>
      <c r="H67" s="642"/>
      <c r="I67" s="642"/>
      <c r="J67" s="642"/>
      <c r="K67" s="642"/>
      <c r="L67" s="642"/>
      <c r="M67" s="647"/>
      <c r="N67" s="647"/>
      <c r="O67" s="647"/>
      <c r="P67" s="647"/>
      <c r="Q67" s="647"/>
      <c r="R67" s="647"/>
      <c r="S67" s="647"/>
      <c r="T67" s="650"/>
      <c r="AV67" s="418"/>
    </row>
    <row r="68" spans="1:55" ht="8.15" customHeight="1">
      <c r="A68" s="643"/>
      <c r="B68" s="644"/>
      <c r="C68" s="644"/>
      <c r="D68" s="644"/>
      <c r="E68" s="644"/>
      <c r="F68" s="644"/>
      <c r="G68" s="644"/>
      <c r="H68" s="644"/>
      <c r="I68" s="644"/>
      <c r="J68" s="644"/>
      <c r="K68" s="644"/>
      <c r="L68" s="644"/>
      <c r="M68" s="648"/>
      <c r="N68" s="648"/>
      <c r="O68" s="648"/>
      <c r="P68" s="648"/>
      <c r="Q68" s="648"/>
      <c r="R68" s="648"/>
      <c r="S68" s="648"/>
      <c r="T68" s="651"/>
      <c r="U68" s="653" t="s">
        <v>773</v>
      </c>
      <c r="V68" s="653"/>
      <c r="W68" s="653"/>
      <c r="X68" s="653"/>
      <c r="Y68" s="653"/>
      <c r="Z68" s="653"/>
      <c r="AA68" s="653"/>
      <c r="AB68" s="655"/>
      <c r="AC68" s="655"/>
      <c r="AD68" s="655"/>
      <c r="AE68" s="655"/>
      <c r="AF68" s="655"/>
      <c r="AG68" s="655"/>
      <c r="AH68" s="550" t="s">
        <v>202</v>
      </c>
      <c r="AI68" s="655"/>
      <c r="AJ68" s="655"/>
      <c r="AK68" s="655"/>
      <c r="AL68" s="655"/>
      <c r="AM68" s="655"/>
      <c r="AN68" s="550" t="s">
        <v>203</v>
      </c>
      <c r="AO68" s="655"/>
      <c r="AP68" s="655"/>
      <c r="AQ68" s="655"/>
      <c r="AR68" s="655"/>
      <c r="AS68" s="655"/>
      <c r="AT68" s="655"/>
      <c r="AU68" s="655"/>
      <c r="AV68" s="657"/>
    </row>
    <row r="69" spans="1:55" ht="8.15" customHeight="1">
      <c r="A69" s="643"/>
      <c r="B69" s="644"/>
      <c r="C69" s="644"/>
      <c r="D69" s="644"/>
      <c r="E69" s="644"/>
      <c r="F69" s="644"/>
      <c r="G69" s="644"/>
      <c r="H69" s="644"/>
      <c r="I69" s="644"/>
      <c r="J69" s="644"/>
      <c r="K69" s="644"/>
      <c r="L69" s="644"/>
      <c r="M69" s="648"/>
      <c r="N69" s="648"/>
      <c r="O69" s="648"/>
      <c r="P69" s="648"/>
      <c r="Q69" s="648"/>
      <c r="R69" s="648"/>
      <c r="S69" s="648"/>
      <c r="T69" s="651"/>
      <c r="U69" s="653"/>
      <c r="V69" s="653"/>
      <c r="W69" s="653"/>
      <c r="X69" s="653"/>
      <c r="Y69" s="653"/>
      <c r="Z69" s="653"/>
      <c r="AA69" s="653"/>
      <c r="AB69" s="655"/>
      <c r="AC69" s="655"/>
      <c r="AD69" s="655"/>
      <c r="AE69" s="655"/>
      <c r="AF69" s="655"/>
      <c r="AG69" s="655"/>
      <c r="AH69" s="550"/>
      <c r="AI69" s="655"/>
      <c r="AJ69" s="655"/>
      <c r="AK69" s="655"/>
      <c r="AL69" s="655"/>
      <c r="AM69" s="655"/>
      <c r="AN69" s="550"/>
      <c r="AO69" s="655"/>
      <c r="AP69" s="655"/>
      <c r="AQ69" s="655"/>
      <c r="AR69" s="655"/>
      <c r="AS69" s="655"/>
      <c r="AT69" s="655"/>
      <c r="AU69" s="655"/>
      <c r="AV69" s="657"/>
    </row>
    <row r="70" spans="1:55" ht="8.15" customHeight="1" thickBot="1">
      <c r="A70" s="645"/>
      <c r="B70" s="646"/>
      <c r="C70" s="646"/>
      <c r="D70" s="646"/>
      <c r="E70" s="646"/>
      <c r="F70" s="646"/>
      <c r="G70" s="646"/>
      <c r="H70" s="646"/>
      <c r="I70" s="646"/>
      <c r="J70" s="646"/>
      <c r="K70" s="646"/>
      <c r="L70" s="646"/>
      <c r="M70" s="649"/>
      <c r="N70" s="649"/>
      <c r="O70" s="649"/>
      <c r="P70" s="649"/>
      <c r="Q70" s="649"/>
      <c r="R70" s="649"/>
      <c r="S70" s="649"/>
      <c r="T70" s="652"/>
      <c r="U70" s="654"/>
      <c r="V70" s="654"/>
      <c r="W70" s="654"/>
      <c r="X70" s="654"/>
      <c r="Y70" s="654"/>
      <c r="Z70" s="654"/>
      <c r="AA70" s="654"/>
      <c r="AB70" s="656"/>
      <c r="AC70" s="656"/>
      <c r="AD70" s="656"/>
      <c r="AE70" s="656"/>
      <c r="AF70" s="656"/>
      <c r="AG70" s="656"/>
      <c r="AH70" s="553"/>
      <c r="AI70" s="656"/>
      <c r="AJ70" s="656"/>
      <c r="AK70" s="656"/>
      <c r="AL70" s="656"/>
      <c r="AM70" s="656"/>
      <c r="AN70" s="553"/>
      <c r="AO70" s="656"/>
      <c r="AP70" s="656"/>
      <c r="AQ70" s="656"/>
      <c r="AR70" s="656"/>
      <c r="AS70" s="656"/>
      <c r="AT70" s="656"/>
      <c r="AU70" s="656"/>
      <c r="AV70" s="658"/>
    </row>
    <row r="71" spans="1:55" ht="8.15" customHeight="1">
      <c r="A71" s="419"/>
      <c r="B71" s="420"/>
      <c r="C71" s="420"/>
      <c r="D71" s="420"/>
      <c r="E71" s="420"/>
      <c r="F71" s="420"/>
      <c r="G71" s="420"/>
      <c r="H71" s="420"/>
      <c r="I71" s="420"/>
      <c r="J71" s="420"/>
      <c r="K71" s="420"/>
      <c r="L71" s="420"/>
      <c r="M71" s="420"/>
      <c r="N71" s="421"/>
      <c r="O71" s="421"/>
      <c r="P71" s="421"/>
      <c r="Q71" s="421"/>
      <c r="R71" s="671" t="s">
        <v>774</v>
      </c>
      <c r="S71" s="672"/>
      <c r="T71" s="675" t="s">
        <v>775</v>
      </c>
      <c r="U71" s="676"/>
      <c r="V71" s="676"/>
      <c r="W71" s="676"/>
      <c r="X71" s="676"/>
      <c r="Y71" s="676"/>
      <c r="Z71" s="676"/>
      <c r="AA71" s="676"/>
      <c r="AB71" s="676"/>
      <c r="AC71" s="676"/>
      <c r="AD71" s="676"/>
      <c r="AE71" s="676"/>
      <c r="AF71" s="676"/>
      <c r="AG71" s="676"/>
      <c r="AH71" s="676"/>
      <c r="AI71" s="676"/>
      <c r="AJ71" s="676"/>
      <c r="AK71" s="676"/>
      <c r="AL71" s="676"/>
      <c r="AM71" s="676"/>
      <c r="AN71" s="676"/>
      <c r="AO71" s="676"/>
      <c r="AP71" s="676"/>
      <c r="AQ71" s="676"/>
      <c r="AR71" s="676"/>
      <c r="AS71" s="676"/>
      <c r="AT71" s="676"/>
      <c r="AU71" s="676"/>
      <c r="AV71" s="677"/>
    </row>
    <row r="72" spans="1:55" ht="8.15" customHeight="1">
      <c r="A72" s="417"/>
      <c r="M72" s="681" t="s">
        <v>776</v>
      </c>
      <c r="N72" s="681"/>
      <c r="O72" s="681"/>
      <c r="P72" s="681"/>
      <c r="Q72" s="681"/>
      <c r="R72" s="673"/>
      <c r="S72" s="674"/>
      <c r="T72" s="678"/>
      <c r="U72" s="679"/>
      <c r="V72" s="679"/>
      <c r="W72" s="679"/>
      <c r="X72" s="679"/>
      <c r="Y72" s="679"/>
      <c r="Z72" s="679"/>
      <c r="AA72" s="679"/>
      <c r="AB72" s="679"/>
      <c r="AC72" s="679"/>
      <c r="AD72" s="679"/>
      <c r="AE72" s="679"/>
      <c r="AF72" s="679"/>
      <c r="AG72" s="679"/>
      <c r="AH72" s="679"/>
      <c r="AI72" s="679"/>
      <c r="AJ72" s="679"/>
      <c r="AK72" s="679"/>
      <c r="AL72" s="679"/>
      <c r="AM72" s="679"/>
      <c r="AN72" s="679"/>
      <c r="AO72" s="679"/>
      <c r="AP72" s="679"/>
      <c r="AQ72" s="679"/>
      <c r="AR72" s="679"/>
      <c r="AS72" s="679"/>
      <c r="AT72" s="679"/>
      <c r="AU72" s="679"/>
      <c r="AV72" s="680"/>
    </row>
    <row r="73" spans="1:55" ht="8.15" customHeight="1">
      <c r="A73" s="633" t="s">
        <v>51</v>
      </c>
      <c r="B73" s="634"/>
      <c r="C73" s="694" t="s">
        <v>905</v>
      </c>
      <c r="D73" s="694"/>
      <c r="E73" s="694"/>
      <c r="F73" s="694"/>
      <c r="G73" s="694"/>
      <c r="H73" s="694"/>
      <c r="I73" s="694"/>
      <c r="J73" s="694"/>
      <c r="K73" s="694"/>
      <c r="L73" s="694"/>
      <c r="M73" s="681"/>
      <c r="N73" s="681"/>
      <c r="O73" s="681"/>
      <c r="P73" s="681"/>
      <c r="Q73" s="681"/>
      <c r="R73" s="673"/>
      <c r="S73" s="674"/>
      <c r="T73" s="678"/>
      <c r="U73" s="679"/>
      <c r="V73" s="679"/>
      <c r="W73" s="679"/>
      <c r="X73" s="679"/>
      <c r="Y73" s="679"/>
      <c r="Z73" s="679"/>
      <c r="AA73" s="679"/>
      <c r="AB73" s="679"/>
      <c r="AC73" s="679"/>
      <c r="AD73" s="679"/>
      <c r="AE73" s="679"/>
      <c r="AF73" s="679"/>
      <c r="AG73" s="679"/>
      <c r="AH73" s="679"/>
      <c r="AI73" s="679"/>
      <c r="AJ73" s="679"/>
      <c r="AK73" s="679"/>
      <c r="AL73" s="679"/>
      <c r="AM73" s="679"/>
      <c r="AN73" s="679"/>
      <c r="AO73" s="679"/>
      <c r="AP73" s="679"/>
      <c r="AQ73" s="679"/>
      <c r="AR73" s="679"/>
      <c r="AS73" s="679"/>
      <c r="AT73" s="679"/>
      <c r="AU73" s="679"/>
      <c r="AV73" s="680"/>
    </row>
    <row r="74" spans="1:55" ht="8.15" customHeight="1">
      <c r="A74" s="633"/>
      <c r="B74" s="634"/>
      <c r="C74" s="694"/>
      <c r="D74" s="694"/>
      <c r="E74" s="694"/>
      <c r="F74" s="694"/>
      <c r="G74" s="694"/>
      <c r="H74" s="694"/>
      <c r="I74" s="694"/>
      <c r="J74" s="694"/>
      <c r="K74" s="694"/>
      <c r="L74" s="694"/>
      <c r="M74" s="681"/>
      <c r="N74" s="681"/>
      <c r="O74" s="681"/>
      <c r="P74" s="681"/>
      <c r="Q74" s="681"/>
      <c r="R74" s="673"/>
      <c r="S74" s="674"/>
      <c r="T74" s="678"/>
      <c r="U74" s="679"/>
      <c r="V74" s="679"/>
      <c r="W74" s="679"/>
      <c r="X74" s="679"/>
      <c r="Y74" s="679"/>
      <c r="Z74" s="679"/>
      <c r="AA74" s="679"/>
      <c r="AB74" s="679"/>
      <c r="AC74" s="679"/>
      <c r="AD74" s="679"/>
      <c r="AE74" s="679"/>
      <c r="AF74" s="679"/>
      <c r="AG74" s="679"/>
      <c r="AH74" s="679"/>
      <c r="AI74" s="679"/>
      <c r="AJ74" s="679"/>
      <c r="AK74" s="679"/>
      <c r="AL74" s="679"/>
      <c r="AM74" s="679"/>
      <c r="AN74" s="679"/>
      <c r="AO74" s="679"/>
      <c r="AP74" s="679"/>
      <c r="AQ74" s="679"/>
      <c r="AR74" s="679"/>
      <c r="AS74" s="679"/>
      <c r="AT74" s="679"/>
      <c r="AU74" s="679"/>
      <c r="AV74" s="680"/>
    </row>
    <row r="75" spans="1:55" ht="8.15" customHeight="1">
      <c r="A75" s="633"/>
      <c r="B75" s="634"/>
      <c r="C75" s="694"/>
      <c r="D75" s="694"/>
      <c r="E75" s="694"/>
      <c r="F75" s="694"/>
      <c r="G75" s="694"/>
      <c r="H75" s="694"/>
      <c r="I75" s="694"/>
      <c r="J75" s="694"/>
      <c r="K75" s="694"/>
      <c r="L75" s="694"/>
      <c r="M75" s="681"/>
      <c r="N75" s="681"/>
      <c r="O75" s="681"/>
      <c r="P75" s="681"/>
      <c r="Q75" s="681"/>
      <c r="R75" s="673"/>
      <c r="S75" s="674"/>
      <c r="T75" s="682">
        <v>1</v>
      </c>
      <c r="U75" s="683"/>
      <c r="V75" s="684" t="s">
        <v>777</v>
      </c>
      <c r="W75" s="684"/>
      <c r="X75" s="685"/>
      <c r="Y75" s="686" t="s">
        <v>778</v>
      </c>
      <c r="Z75" s="593"/>
      <c r="AA75" s="687"/>
      <c r="AB75" s="692"/>
      <c r="AC75" s="692"/>
      <c r="AD75" s="692"/>
      <c r="AE75" s="692"/>
      <c r="AF75" s="692"/>
      <c r="AG75" s="692"/>
      <c r="AH75" s="692"/>
      <c r="AI75" s="692"/>
      <c r="AJ75" s="692"/>
      <c r="AK75" s="692"/>
      <c r="AL75" s="692"/>
      <c r="AM75" s="692"/>
      <c r="AN75" s="692"/>
      <c r="AO75" s="692"/>
      <c r="AP75" s="692"/>
      <c r="AQ75" s="692"/>
      <c r="AR75" s="692"/>
      <c r="AS75" s="692"/>
      <c r="AT75" s="692"/>
      <c r="AU75" s="692"/>
      <c r="AV75" s="696"/>
    </row>
    <row r="76" spans="1:55" ht="8.15" customHeight="1">
      <c r="A76" s="417"/>
      <c r="C76" s="422"/>
      <c r="D76" s="422"/>
      <c r="E76" s="422"/>
      <c r="F76" s="422"/>
      <c r="G76" s="422"/>
      <c r="H76" s="422"/>
      <c r="I76" s="422"/>
      <c r="J76" s="422"/>
      <c r="K76" s="422"/>
      <c r="M76" s="681"/>
      <c r="N76" s="681"/>
      <c r="O76" s="681"/>
      <c r="P76" s="681"/>
      <c r="Q76" s="681"/>
      <c r="R76" s="673"/>
      <c r="S76" s="674"/>
      <c r="T76" s="659"/>
      <c r="U76" s="660"/>
      <c r="V76" s="663"/>
      <c r="W76" s="663"/>
      <c r="X76" s="664"/>
      <c r="Y76" s="688"/>
      <c r="Z76" s="576"/>
      <c r="AA76" s="689"/>
      <c r="AB76" s="692"/>
      <c r="AC76" s="692"/>
      <c r="AD76" s="692"/>
      <c r="AE76" s="692"/>
      <c r="AF76" s="692"/>
      <c r="AG76" s="692"/>
      <c r="AH76" s="692"/>
      <c r="AI76" s="692"/>
      <c r="AJ76" s="692"/>
      <c r="AK76" s="692"/>
      <c r="AL76" s="692"/>
      <c r="AM76" s="692"/>
      <c r="AN76" s="692"/>
      <c r="AO76" s="692"/>
      <c r="AP76" s="692"/>
      <c r="AQ76" s="692"/>
      <c r="AR76" s="692"/>
      <c r="AS76" s="692"/>
      <c r="AT76" s="692"/>
      <c r="AU76" s="692"/>
      <c r="AV76" s="696"/>
    </row>
    <row r="77" spans="1:55" ht="8.15" customHeight="1">
      <c r="A77" s="633" t="s">
        <v>51</v>
      </c>
      <c r="B77" s="634"/>
      <c r="C77" s="694" t="s">
        <v>779</v>
      </c>
      <c r="D77" s="694"/>
      <c r="E77" s="694"/>
      <c r="F77" s="694"/>
      <c r="G77" s="694"/>
      <c r="H77" s="694"/>
      <c r="I77" s="694"/>
      <c r="J77" s="694"/>
      <c r="K77" s="694"/>
      <c r="L77" s="694"/>
      <c r="M77" s="681"/>
      <c r="N77" s="681"/>
      <c r="O77" s="681"/>
      <c r="P77" s="681"/>
      <c r="Q77" s="681"/>
      <c r="R77" s="673"/>
      <c r="S77" s="674"/>
      <c r="T77" s="659"/>
      <c r="U77" s="660"/>
      <c r="V77" s="663"/>
      <c r="W77" s="663"/>
      <c r="X77" s="664"/>
      <c r="Y77" s="688"/>
      <c r="Z77" s="576"/>
      <c r="AA77" s="689"/>
      <c r="AB77" s="692"/>
      <c r="AC77" s="692"/>
      <c r="AD77" s="692"/>
      <c r="AE77" s="692"/>
      <c r="AF77" s="692"/>
      <c r="AG77" s="692"/>
      <c r="AH77" s="692"/>
      <c r="AI77" s="692"/>
      <c r="AJ77" s="692"/>
      <c r="AK77" s="692"/>
      <c r="AL77" s="692"/>
      <c r="AM77" s="692"/>
      <c r="AN77" s="692"/>
      <c r="AO77" s="692"/>
      <c r="AP77" s="692"/>
      <c r="AQ77" s="692"/>
      <c r="AR77" s="692"/>
      <c r="AS77" s="692"/>
      <c r="AT77" s="692"/>
      <c r="AU77" s="692"/>
      <c r="AV77" s="696"/>
    </row>
    <row r="78" spans="1:55" ht="8.15" customHeight="1">
      <c r="A78" s="633"/>
      <c r="B78" s="634"/>
      <c r="C78" s="694"/>
      <c r="D78" s="694"/>
      <c r="E78" s="694"/>
      <c r="F78" s="694"/>
      <c r="G78" s="694"/>
      <c r="H78" s="694"/>
      <c r="I78" s="694"/>
      <c r="J78" s="694"/>
      <c r="K78" s="694"/>
      <c r="L78" s="694"/>
      <c r="M78" s="681"/>
      <c r="N78" s="681"/>
      <c r="O78" s="681"/>
      <c r="P78" s="681"/>
      <c r="Q78" s="681"/>
      <c r="R78" s="673"/>
      <c r="S78" s="674"/>
      <c r="T78" s="423"/>
      <c r="U78" s="423"/>
      <c r="V78" s="423"/>
      <c r="W78" s="423"/>
      <c r="X78" s="424"/>
      <c r="Y78" s="688"/>
      <c r="Z78" s="576"/>
      <c r="AA78" s="689"/>
      <c r="AB78" s="692"/>
      <c r="AC78" s="692"/>
      <c r="AD78" s="692"/>
      <c r="AE78" s="692"/>
      <c r="AF78" s="692"/>
      <c r="AG78" s="692"/>
      <c r="AH78" s="692"/>
      <c r="AI78" s="692"/>
      <c r="AJ78" s="692"/>
      <c r="AK78" s="692"/>
      <c r="AL78" s="692"/>
      <c r="AM78" s="692"/>
      <c r="AN78" s="692"/>
      <c r="AO78" s="692"/>
      <c r="AP78" s="692"/>
      <c r="AQ78" s="692"/>
      <c r="AR78" s="692"/>
      <c r="AS78" s="692"/>
      <c r="AT78" s="692"/>
      <c r="AU78" s="692"/>
      <c r="AV78" s="696"/>
      <c r="BC78" s="425"/>
    </row>
    <row r="79" spans="1:55" ht="8.15" customHeight="1">
      <c r="A79" s="633"/>
      <c r="B79" s="634"/>
      <c r="C79" s="694"/>
      <c r="D79" s="694"/>
      <c r="E79" s="694"/>
      <c r="F79" s="694"/>
      <c r="G79" s="694"/>
      <c r="H79" s="694"/>
      <c r="I79" s="694"/>
      <c r="J79" s="694"/>
      <c r="K79" s="694"/>
      <c r="L79" s="694"/>
      <c r="M79" s="681"/>
      <c r="N79" s="681"/>
      <c r="O79" s="681"/>
      <c r="P79" s="681"/>
      <c r="Q79" s="681"/>
      <c r="R79" s="673"/>
      <c r="S79" s="674"/>
      <c r="T79" s="659">
        <v>2</v>
      </c>
      <c r="U79" s="660"/>
      <c r="V79" s="663" t="s">
        <v>780</v>
      </c>
      <c r="W79" s="663"/>
      <c r="X79" s="664"/>
      <c r="Y79" s="688"/>
      <c r="Z79" s="576"/>
      <c r="AA79" s="689"/>
      <c r="AB79" s="692"/>
      <c r="AC79" s="692"/>
      <c r="AD79" s="692"/>
      <c r="AE79" s="692"/>
      <c r="AF79" s="692"/>
      <c r="AG79" s="692"/>
      <c r="AH79" s="692"/>
      <c r="AI79" s="692"/>
      <c r="AJ79" s="692"/>
      <c r="AK79" s="692"/>
      <c r="AL79" s="692"/>
      <c r="AM79" s="692"/>
      <c r="AN79" s="692"/>
      <c r="AO79" s="692"/>
      <c r="AP79" s="692"/>
      <c r="AQ79" s="692"/>
      <c r="AR79" s="692"/>
      <c r="AS79" s="692"/>
      <c r="AT79" s="692"/>
      <c r="AU79" s="692"/>
      <c r="AV79" s="696"/>
      <c r="BC79" s="425"/>
    </row>
    <row r="80" spans="1:55" ht="8.15" customHeight="1">
      <c r="A80" s="417"/>
      <c r="M80" s="681"/>
      <c r="N80" s="681"/>
      <c r="O80" s="681"/>
      <c r="P80" s="681"/>
      <c r="Q80" s="681"/>
      <c r="R80" s="673"/>
      <c r="S80" s="674"/>
      <c r="T80" s="659"/>
      <c r="U80" s="660"/>
      <c r="V80" s="663"/>
      <c r="W80" s="663"/>
      <c r="X80" s="664"/>
      <c r="Y80" s="688"/>
      <c r="Z80" s="576"/>
      <c r="AA80" s="689"/>
      <c r="AB80" s="692"/>
      <c r="AC80" s="692"/>
      <c r="AD80" s="692"/>
      <c r="AE80" s="692"/>
      <c r="AF80" s="692"/>
      <c r="AG80" s="692"/>
      <c r="AH80" s="692"/>
      <c r="AI80" s="692"/>
      <c r="AJ80" s="692"/>
      <c r="AK80" s="692"/>
      <c r="AL80" s="692"/>
      <c r="AM80" s="692"/>
      <c r="AN80" s="692"/>
      <c r="AO80" s="692"/>
      <c r="AP80" s="692"/>
      <c r="AQ80" s="692"/>
      <c r="AR80" s="692"/>
      <c r="AS80" s="692"/>
      <c r="AT80" s="692"/>
      <c r="AU80" s="692"/>
      <c r="AV80" s="696"/>
      <c r="BC80" s="425"/>
    </row>
    <row r="81" spans="1:48" ht="8.15" customHeight="1">
      <c r="A81" s="667" t="s">
        <v>781</v>
      </c>
      <c r="B81" s="668"/>
      <c r="C81" s="668"/>
      <c r="D81" s="668"/>
      <c r="E81" s="668"/>
      <c r="F81" s="668"/>
      <c r="G81" s="668"/>
      <c r="H81" s="668"/>
      <c r="I81" s="668"/>
      <c r="J81" s="668"/>
      <c r="K81" s="668"/>
      <c r="L81" s="668"/>
      <c r="M81" s="668"/>
      <c r="N81" s="668"/>
      <c r="O81" s="668"/>
      <c r="P81" s="668"/>
      <c r="Q81" s="668"/>
      <c r="R81" s="673"/>
      <c r="S81" s="674"/>
      <c r="T81" s="661"/>
      <c r="U81" s="662"/>
      <c r="V81" s="665"/>
      <c r="W81" s="665"/>
      <c r="X81" s="666"/>
      <c r="Y81" s="690"/>
      <c r="Z81" s="611"/>
      <c r="AA81" s="691"/>
      <c r="AB81" s="692"/>
      <c r="AC81" s="692"/>
      <c r="AD81" s="692"/>
      <c r="AE81" s="692"/>
      <c r="AF81" s="692"/>
      <c r="AG81" s="692"/>
      <c r="AH81" s="692"/>
      <c r="AI81" s="692"/>
      <c r="AJ81" s="692"/>
      <c r="AK81" s="692"/>
      <c r="AL81" s="692"/>
      <c r="AM81" s="692"/>
      <c r="AN81" s="692"/>
      <c r="AO81" s="692"/>
      <c r="AP81" s="692"/>
      <c r="AQ81" s="692"/>
      <c r="AR81" s="692"/>
      <c r="AS81" s="692"/>
      <c r="AT81" s="692"/>
      <c r="AU81" s="692"/>
      <c r="AV81" s="696"/>
    </row>
    <row r="82" spans="1:48" ht="8.15" customHeight="1" thickBot="1">
      <c r="A82" s="669"/>
      <c r="B82" s="670"/>
      <c r="C82" s="670"/>
      <c r="D82" s="670"/>
      <c r="E82" s="670"/>
      <c r="F82" s="670"/>
      <c r="G82" s="670"/>
      <c r="H82" s="670"/>
      <c r="I82" s="670"/>
      <c r="J82" s="670"/>
      <c r="K82" s="670"/>
      <c r="L82" s="670"/>
      <c r="M82" s="670"/>
      <c r="N82" s="670"/>
      <c r="O82" s="670"/>
      <c r="P82" s="670"/>
      <c r="Q82" s="670"/>
      <c r="R82" s="673" t="s">
        <v>782</v>
      </c>
      <c r="S82" s="674"/>
      <c r="T82" s="591" t="s">
        <v>783</v>
      </c>
      <c r="U82" s="587"/>
      <c r="V82" s="587"/>
      <c r="W82" s="587"/>
      <c r="X82" s="587"/>
      <c r="Y82" s="707"/>
      <c r="Z82" s="693"/>
      <c r="AA82" s="693"/>
      <c r="AB82" s="693"/>
      <c r="AC82" s="693"/>
      <c r="AD82" s="693"/>
      <c r="AE82" s="693"/>
      <c r="AF82" s="693"/>
      <c r="AG82" s="693"/>
      <c r="AH82" s="693"/>
      <c r="AI82" s="693"/>
      <c r="AJ82" s="693"/>
      <c r="AK82" s="693"/>
      <c r="AL82" s="693"/>
      <c r="AM82" s="693"/>
      <c r="AN82" s="693"/>
      <c r="AO82" s="693"/>
      <c r="AP82" s="693"/>
      <c r="AQ82" s="693"/>
      <c r="AR82" s="693"/>
      <c r="AS82" s="693"/>
      <c r="AT82" s="693"/>
      <c r="AU82" s="693"/>
      <c r="AV82" s="695"/>
    </row>
    <row r="83" spans="1:48" ht="8.15" customHeight="1">
      <c r="R83" s="673"/>
      <c r="S83" s="674"/>
      <c r="T83" s="591"/>
      <c r="U83" s="587"/>
      <c r="V83" s="587"/>
      <c r="W83" s="587"/>
      <c r="X83" s="587"/>
      <c r="Y83" s="707"/>
      <c r="Z83" s="693"/>
      <c r="AA83" s="693"/>
      <c r="AB83" s="693"/>
      <c r="AC83" s="693"/>
      <c r="AD83" s="693"/>
      <c r="AE83" s="693"/>
      <c r="AF83" s="693"/>
      <c r="AG83" s="693"/>
      <c r="AH83" s="693"/>
      <c r="AI83" s="693"/>
      <c r="AJ83" s="693"/>
      <c r="AK83" s="693"/>
      <c r="AL83" s="693"/>
      <c r="AM83" s="693"/>
      <c r="AN83" s="693"/>
      <c r="AO83" s="693"/>
      <c r="AP83" s="693"/>
      <c r="AQ83" s="693"/>
      <c r="AR83" s="693"/>
      <c r="AS83" s="693"/>
      <c r="AT83" s="693"/>
      <c r="AU83" s="693"/>
      <c r="AV83" s="695"/>
    </row>
    <row r="84" spans="1:48" ht="8.15" customHeight="1">
      <c r="A84" s="708" t="s">
        <v>784</v>
      </c>
      <c r="R84" s="673"/>
      <c r="S84" s="674"/>
      <c r="T84" s="591"/>
      <c r="U84" s="587"/>
      <c r="V84" s="587"/>
      <c r="W84" s="587"/>
      <c r="X84" s="587"/>
      <c r="Y84" s="707"/>
      <c r="Z84" s="693"/>
      <c r="AA84" s="693"/>
      <c r="AB84" s="693"/>
      <c r="AC84" s="693"/>
      <c r="AD84" s="693"/>
      <c r="AE84" s="693"/>
      <c r="AF84" s="693"/>
      <c r="AG84" s="693"/>
      <c r="AH84" s="693"/>
      <c r="AI84" s="693"/>
      <c r="AJ84" s="693"/>
      <c r="AK84" s="693"/>
      <c r="AL84" s="693"/>
      <c r="AM84" s="693"/>
      <c r="AN84" s="693"/>
      <c r="AO84" s="693"/>
      <c r="AP84" s="693"/>
      <c r="AQ84" s="693"/>
      <c r="AR84" s="693"/>
      <c r="AS84" s="693"/>
      <c r="AT84" s="693"/>
      <c r="AU84" s="693"/>
      <c r="AV84" s="695"/>
    </row>
    <row r="85" spans="1:48" ht="8.15" customHeight="1">
      <c r="A85" s="708"/>
      <c r="R85" s="673"/>
      <c r="S85" s="674"/>
      <c r="T85" s="591"/>
      <c r="U85" s="587"/>
      <c r="V85" s="587"/>
      <c r="W85" s="587"/>
      <c r="X85" s="587"/>
      <c r="Y85" s="707"/>
      <c r="Z85" s="693"/>
      <c r="AA85" s="693"/>
      <c r="AB85" s="693"/>
      <c r="AC85" s="693"/>
      <c r="AD85" s="693"/>
      <c r="AE85" s="693"/>
      <c r="AF85" s="693"/>
      <c r="AG85" s="693"/>
      <c r="AH85" s="693"/>
      <c r="AI85" s="693"/>
      <c r="AJ85" s="693"/>
      <c r="AK85" s="693"/>
      <c r="AL85" s="693"/>
      <c r="AM85" s="693"/>
      <c r="AN85" s="693"/>
      <c r="AO85" s="693"/>
      <c r="AP85" s="693"/>
      <c r="AQ85" s="693"/>
      <c r="AR85" s="693"/>
      <c r="AS85" s="693"/>
      <c r="AT85" s="693"/>
      <c r="AU85" s="693"/>
      <c r="AV85" s="695"/>
    </row>
    <row r="86" spans="1:48" ht="8.15" customHeight="1">
      <c r="A86" s="697">
        <v>1</v>
      </c>
      <c r="B86" s="698" t="s">
        <v>785</v>
      </c>
      <c r="C86" s="698"/>
      <c r="D86" s="698"/>
      <c r="E86" s="698"/>
      <c r="F86" s="698"/>
      <c r="G86" s="698"/>
      <c r="H86" s="698"/>
      <c r="I86" s="698"/>
      <c r="J86" s="698"/>
      <c r="K86" s="698"/>
      <c r="L86" s="698"/>
      <c r="M86" s="698"/>
      <c r="N86" s="698"/>
      <c r="O86" s="698"/>
      <c r="P86" s="698"/>
      <c r="Q86" s="698"/>
      <c r="R86" s="673"/>
      <c r="S86" s="674"/>
      <c r="T86" s="699"/>
      <c r="U86" s="700"/>
      <c r="V86" s="700"/>
      <c r="W86" s="700"/>
      <c r="X86" s="700"/>
      <c r="Y86" s="700"/>
      <c r="Z86" s="700"/>
      <c r="AA86" s="700"/>
      <c r="AB86" s="700"/>
      <c r="AC86" s="700"/>
      <c r="AD86" s="700"/>
      <c r="AE86" s="700"/>
      <c r="AF86" s="700"/>
      <c r="AG86" s="700"/>
      <c r="AH86" s="700"/>
      <c r="AI86" s="700"/>
      <c r="AJ86" s="700"/>
      <c r="AK86" s="700"/>
      <c r="AL86" s="700"/>
      <c r="AM86" s="700"/>
      <c r="AN86" s="700"/>
      <c r="AO86" s="700"/>
      <c r="AP86" s="700"/>
      <c r="AQ86" s="700"/>
      <c r="AR86" s="700"/>
      <c r="AS86" s="700"/>
      <c r="AT86" s="700"/>
      <c r="AU86" s="700"/>
      <c r="AV86" s="701"/>
    </row>
    <row r="87" spans="1:48" ht="8.15" customHeight="1">
      <c r="A87" s="697"/>
      <c r="B87" s="698"/>
      <c r="C87" s="698"/>
      <c r="D87" s="698"/>
      <c r="E87" s="698"/>
      <c r="F87" s="698"/>
      <c r="G87" s="698"/>
      <c r="H87" s="698"/>
      <c r="I87" s="698"/>
      <c r="J87" s="698"/>
      <c r="K87" s="698"/>
      <c r="L87" s="698"/>
      <c r="M87" s="698"/>
      <c r="N87" s="698"/>
      <c r="O87" s="698"/>
      <c r="P87" s="698"/>
      <c r="Q87" s="698"/>
      <c r="R87" s="673"/>
      <c r="S87" s="674"/>
      <c r="T87" s="699"/>
      <c r="U87" s="700"/>
      <c r="V87" s="700"/>
      <c r="W87" s="700"/>
      <c r="X87" s="700"/>
      <c r="Y87" s="700"/>
      <c r="Z87" s="700"/>
      <c r="AA87" s="700"/>
      <c r="AB87" s="700"/>
      <c r="AC87" s="700"/>
      <c r="AD87" s="700"/>
      <c r="AE87" s="700"/>
      <c r="AF87" s="700"/>
      <c r="AG87" s="700"/>
      <c r="AH87" s="700"/>
      <c r="AI87" s="700"/>
      <c r="AJ87" s="700"/>
      <c r="AK87" s="700"/>
      <c r="AL87" s="700"/>
      <c r="AM87" s="700"/>
      <c r="AN87" s="700"/>
      <c r="AO87" s="700"/>
      <c r="AP87" s="700"/>
      <c r="AQ87" s="700"/>
      <c r="AR87" s="700"/>
      <c r="AS87" s="700"/>
      <c r="AT87" s="700"/>
      <c r="AU87" s="700"/>
      <c r="AV87" s="701"/>
    </row>
    <row r="88" spans="1:48" ht="8.15" customHeight="1">
      <c r="A88" s="697">
        <v>2</v>
      </c>
      <c r="B88" s="698" t="s">
        <v>786</v>
      </c>
      <c r="C88" s="698"/>
      <c r="D88" s="698"/>
      <c r="E88" s="698"/>
      <c r="F88" s="698"/>
      <c r="G88" s="698"/>
      <c r="H88" s="698"/>
      <c r="I88" s="698"/>
      <c r="J88" s="698"/>
      <c r="K88" s="698"/>
      <c r="L88" s="698"/>
      <c r="M88" s="698"/>
      <c r="N88" s="698"/>
      <c r="O88" s="698"/>
      <c r="P88" s="698"/>
      <c r="Q88" s="698"/>
      <c r="R88" s="673"/>
      <c r="S88" s="674"/>
      <c r="T88" s="699"/>
      <c r="U88" s="700"/>
      <c r="V88" s="700"/>
      <c r="W88" s="700"/>
      <c r="X88" s="700"/>
      <c r="Y88" s="700"/>
      <c r="Z88" s="700"/>
      <c r="AA88" s="700"/>
      <c r="AB88" s="700"/>
      <c r="AC88" s="700"/>
      <c r="AD88" s="700"/>
      <c r="AE88" s="700"/>
      <c r="AF88" s="700"/>
      <c r="AG88" s="700"/>
      <c r="AH88" s="700"/>
      <c r="AI88" s="700"/>
      <c r="AJ88" s="700"/>
      <c r="AK88" s="700"/>
      <c r="AL88" s="700"/>
      <c r="AM88" s="700"/>
      <c r="AN88" s="700"/>
      <c r="AO88" s="700"/>
      <c r="AP88" s="700"/>
      <c r="AQ88" s="700"/>
      <c r="AR88" s="700"/>
      <c r="AS88" s="700"/>
      <c r="AT88" s="700"/>
      <c r="AU88" s="700"/>
      <c r="AV88" s="701"/>
    </row>
    <row r="89" spans="1:48" ht="8.15" customHeight="1">
      <c r="A89" s="697"/>
      <c r="B89" s="698"/>
      <c r="C89" s="698"/>
      <c r="D89" s="698"/>
      <c r="E89" s="698"/>
      <c r="F89" s="698"/>
      <c r="G89" s="698"/>
      <c r="H89" s="698"/>
      <c r="I89" s="698"/>
      <c r="J89" s="698"/>
      <c r="K89" s="698"/>
      <c r="L89" s="698"/>
      <c r="M89" s="698"/>
      <c r="N89" s="698"/>
      <c r="O89" s="698"/>
      <c r="P89" s="698"/>
      <c r="Q89" s="698"/>
      <c r="R89" s="673"/>
      <c r="S89" s="674"/>
      <c r="T89" s="699"/>
      <c r="U89" s="700"/>
      <c r="V89" s="700"/>
      <c r="W89" s="700"/>
      <c r="X89" s="700"/>
      <c r="Y89" s="700"/>
      <c r="Z89" s="700"/>
      <c r="AA89" s="700"/>
      <c r="AB89" s="700"/>
      <c r="AC89" s="700"/>
      <c r="AD89" s="700"/>
      <c r="AE89" s="700"/>
      <c r="AF89" s="700"/>
      <c r="AG89" s="700"/>
      <c r="AH89" s="700"/>
      <c r="AI89" s="700"/>
      <c r="AJ89" s="700"/>
      <c r="AK89" s="700"/>
      <c r="AL89" s="700"/>
      <c r="AM89" s="700"/>
      <c r="AN89" s="700"/>
      <c r="AO89" s="700"/>
      <c r="AP89" s="700"/>
      <c r="AQ89" s="700"/>
      <c r="AR89" s="700"/>
      <c r="AS89" s="700"/>
      <c r="AT89" s="700"/>
      <c r="AU89" s="700"/>
      <c r="AV89" s="701"/>
    </row>
    <row r="90" spans="1:48" ht="8.15" customHeight="1">
      <c r="A90" s="697">
        <v>3</v>
      </c>
      <c r="B90" s="698" t="s">
        <v>787</v>
      </c>
      <c r="C90" s="698"/>
      <c r="D90" s="698"/>
      <c r="E90" s="698"/>
      <c r="F90" s="698"/>
      <c r="G90" s="698"/>
      <c r="H90" s="698"/>
      <c r="I90" s="698"/>
      <c r="J90" s="698"/>
      <c r="K90" s="698"/>
      <c r="L90" s="698"/>
      <c r="M90" s="698"/>
      <c r="N90" s="698"/>
      <c r="O90" s="698"/>
      <c r="P90" s="698"/>
      <c r="Q90" s="698"/>
      <c r="R90" s="673"/>
      <c r="S90" s="674"/>
      <c r="T90" s="699"/>
      <c r="U90" s="700"/>
      <c r="V90" s="700"/>
      <c r="W90" s="700"/>
      <c r="X90" s="700"/>
      <c r="Y90" s="700"/>
      <c r="Z90" s="700"/>
      <c r="AA90" s="700"/>
      <c r="AB90" s="700"/>
      <c r="AC90" s="700"/>
      <c r="AD90" s="700"/>
      <c r="AE90" s="700"/>
      <c r="AF90" s="700"/>
      <c r="AG90" s="700"/>
      <c r="AH90" s="700"/>
      <c r="AI90" s="700"/>
      <c r="AJ90" s="700"/>
      <c r="AK90" s="700"/>
      <c r="AL90" s="700"/>
      <c r="AM90" s="700"/>
      <c r="AN90" s="700"/>
      <c r="AO90" s="700"/>
      <c r="AP90" s="700"/>
      <c r="AQ90" s="700"/>
      <c r="AR90" s="700"/>
      <c r="AS90" s="700"/>
      <c r="AT90" s="700"/>
      <c r="AU90" s="700"/>
      <c r="AV90" s="701"/>
    </row>
    <row r="91" spans="1:48" ht="8.15" customHeight="1">
      <c r="A91" s="697"/>
      <c r="B91" s="698"/>
      <c r="C91" s="698"/>
      <c r="D91" s="698"/>
      <c r="E91" s="698"/>
      <c r="F91" s="698"/>
      <c r="G91" s="698"/>
      <c r="H91" s="698"/>
      <c r="I91" s="698"/>
      <c r="J91" s="698"/>
      <c r="K91" s="698"/>
      <c r="L91" s="698"/>
      <c r="M91" s="698"/>
      <c r="N91" s="698"/>
      <c r="O91" s="698"/>
      <c r="P91" s="698"/>
      <c r="Q91" s="698"/>
      <c r="R91" s="673"/>
      <c r="S91" s="674"/>
      <c r="T91" s="699"/>
      <c r="U91" s="700"/>
      <c r="V91" s="700"/>
      <c r="W91" s="700"/>
      <c r="X91" s="700"/>
      <c r="Y91" s="700"/>
      <c r="Z91" s="700"/>
      <c r="AA91" s="700"/>
      <c r="AB91" s="700"/>
      <c r="AC91" s="700"/>
      <c r="AD91" s="700"/>
      <c r="AE91" s="700"/>
      <c r="AF91" s="700"/>
      <c r="AG91" s="700"/>
      <c r="AH91" s="700"/>
      <c r="AI91" s="700"/>
      <c r="AJ91" s="700"/>
      <c r="AK91" s="700"/>
      <c r="AL91" s="700"/>
      <c r="AM91" s="700"/>
      <c r="AN91" s="700"/>
      <c r="AO91" s="700"/>
      <c r="AP91" s="700"/>
      <c r="AQ91" s="700"/>
      <c r="AR91" s="700"/>
      <c r="AS91" s="700"/>
      <c r="AT91" s="700"/>
      <c r="AU91" s="700"/>
      <c r="AV91" s="701"/>
    </row>
    <row r="92" spans="1:48" ht="8.15" customHeight="1" thickBot="1">
      <c r="R92" s="705"/>
      <c r="S92" s="706"/>
      <c r="T92" s="702"/>
      <c r="U92" s="703"/>
      <c r="V92" s="703"/>
      <c r="W92" s="703"/>
      <c r="X92" s="703"/>
      <c r="Y92" s="703"/>
      <c r="Z92" s="703"/>
      <c r="AA92" s="703"/>
      <c r="AB92" s="703"/>
      <c r="AC92" s="703"/>
      <c r="AD92" s="703"/>
      <c r="AE92" s="703"/>
      <c r="AF92" s="703"/>
      <c r="AG92" s="703"/>
      <c r="AH92" s="703"/>
      <c r="AI92" s="703"/>
      <c r="AJ92" s="703"/>
      <c r="AK92" s="703"/>
      <c r="AL92" s="703"/>
      <c r="AM92" s="703"/>
      <c r="AN92" s="703"/>
      <c r="AO92" s="703"/>
      <c r="AP92" s="703"/>
      <c r="AQ92" s="703"/>
      <c r="AR92" s="703"/>
      <c r="AS92" s="703"/>
      <c r="AT92" s="703"/>
      <c r="AU92" s="703"/>
      <c r="AV92" s="704"/>
    </row>
    <row r="93" spans="1:48" ht="8.15" customHeight="1"/>
    <row r="94" spans="1:48" ht="8.15" customHeight="1">
      <c r="A94" s="426"/>
    </row>
    <row r="95" spans="1:48" ht="8.15" customHeight="1"/>
    <row r="96" spans="1:48" ht="8.15" customHeight="1"/>
    <row r="97" ht="8.15" customHeight="1"/>
    <row r="98" ht="8.15" customHeight="1"/>
    <row r="99" ht="8.15" customHeight="1"/>
    <row r="100" ht="8.15" customHeight="1"/>
    <row r="101" ht="8.15" customHeight="1"/>
    <row r="102" ht="8.15" customHeight="1"/>
    <row r="103" ht="8.15" customHeight="1"/>
    <row r="104" ht="8.15" customHeight="1"/>
    <row r="105" ht="8.15" customHeight="1"/>
    <row r="106" ht="8.15" customHeight="1"/>
    <row r="107" ht="8.15" customHeight="1"/>
    <row r="108" ht="8.15" customHeight="1"/>
    <row r="109" ht="8.15" customHeight="1"/>
    <row r="110" ht="8.15" customHeight="1"/>
    <row r="111" ht="8.15" customHeight="1"/>
  </sheetData>
  <sheetProtection algorithmName="SHA-512" hashValue="NWmImnsmwJIs+/Mp3M6ej45KvXLD1i86H/ZVVIidG0xghT6rjRHem/esMtFlpETKILr6tTVS1Z6MsRPgfGNk8g==" saltValue="lcQ1XowVx51p34P4EjzPMA==" spinCount="100000" sheet="1" scenarios="1"/>
  <mergeCells count="226">
    <mergeCell ref="A86:A87"/>
    <mergeCell ref="B86:Q87"/>
    <mergeCell ref="T86:AV92"/>
    <mergeCell ref="A88:A89"/>
    <mergeCell ref="B88:Q89"/>
    <mergeCell ref="AL84:AL85"/>
    <mergeCell ref="AM84:AM85"/>
    <mergeCell ref="AN84:AN85"/>
    <mergeCell ref="AO84:AO85"/>
    <mergeCell ref="AP84:AP85"/>
    <mergeCell ref="AQ84:AQ85"/>
    <mergeCell ref="AF84:AF85"/>
    <mergeCell ref="AG84:AG85"/>
    <mergeCell ref="AH84:AH85"/>
    <mergeCell ref="AI84:AI85"/>
    <mergeCell ref="AJ84:AJ85"/>
    <mergeCell ref="AK84:AK85"/>
    <mergeCell ref="A90:A91"/>
    <mergeCell ref="B90:Q91"/>
    <mergeCell ref="AR84:AR85"/>
    <mergeCell ref="AT84:AT85"/>
    <mergeCell ref="A84:A85"/>
    <mergeCell ref="Y84:Y85"/>
    <mergeCell ref="AC84:AC85"/>
    <mergeCell ref="AD84:AD85"/>
    <mergeCell ref="AE84:AE85"/>
    <mergeCell ref="AU84:AU85"/>
    <mergeCell ref="AV84:AV85"/>
    <mergeCell ref="AN82:AN83"/>
    <mergeCell ref="AC82:AC83"/>
    <mergeCell ref="AD82:AD83"/>
    <mergeCell ref="AS84:AS85"/>
    <mergeCell ref="AV82:AV83"/>
    <mergeCell ref="R82:S92"/>
    <mergeCell ref="T82:X85"/>
    <mergeCell ref="Y82:Y83"/>
    <mergeCell ref="Z82:Z83"/>
    <mergeCell ref="AA82:AA83"/>
    <mergeCell ref="AB82:AB83"/>
    <mergeCell ref="Z84:Z85"/>
    <mergeCell ref="AA84:AA85"/>
    <mergeCell ref="AB84:AB85"/>
    <mergeCell ref="AQ75:AS81"/>
    <mergeCell ref="AT75:AV81"/>
    <mergeCell ref="AP82:AP83"/>
    <mergeCell ref="AQ82:AQ83"/>
    <mergeCell ref="AR82:AR83"/>
    <mergeCell ref="AS82:AS83"/>
    <mergeCell ref="AT82:AT83"/>
    <mergeCell ref="AI82:AI83"/>
    <mergeCell ref="AJ82:AJ83"/>
    <mergeCell ref="AH75:AJ81"/>
    <mergeCell ref="AK75:AM81"/>
    <mergeCell ref="AN75:AP81"/>
    <mergeCell ref="A77:B79"/>
    <mergeCell ref="T79:U81"/>
    <mergeCell ref="V79:X81"/>
    <mergeCell ref="A81:Q82"/>
    <mergeCell ref="R71:S81"/>
    <mergeCell ref="T71:AV74"/>
    <mergeCell ref="M72:Q80"/>
    <mergeCell ref="A73:B75"/>
    <mergeCell ref="T75:U77"/>
    <mergeCell ref="V75:X77"/>
    <mergeCell ref="Y75:AA81"/>
    <mergeCell ref="AB75:AD81"/>
    <mergeCell ref="AE75:AG81"/>
    <mergeCell ref="AE82:AE83"/>
    <mergeCell ref="AF82:AF83"/>
    <mergeCell ref="AG82:AG83"/>
    <mergeCell ref="AH82:AH83"/>
    <mergeCell ref="AK82:AK83"/>
    <mergeCell ref="AL82:AL83"/>
    <mergeCell ref="AM82:AM83"/>
    <mergeCell ref="AO82:AO83"/>
    <mergeCell ref="C73:L75"/>
    <mergeCell ref="C77:L79"/>
    <mergeCell ref="AU82:AU83"/>
    <mergeCell ref="U64:AA66"/>
    <mergeCell ref="AB64:AV66"/>
    <mergeCell ref="A67:L70"/>
    <mergeCell ref="M67:N70"/>
    <mergeCell ref="O67:P70"/>
    <mergeCell ref="Q67:R70"/>
    <mergeCell ref="S67:T70"/>
    <mergeCell ref="U68:AA70"/>
    <mergeCell ref="AB68:AG70"/>
    <mergeCell ref="AH68:AH70"/>
    <mergeCell ref="AI68:AM70"/>
    <mergeCell ref="AN68:AN70"/>
    <mergeCell ref="AO68:AV70"/>
    <mergeCell ref="A52:K53"/>
    <mergeCell ref="U52:AA54"/>
    <mergeCell ref="AB52:AV54"/>
    <mergeCell ref="U56:AA58"/>
    <mergeCell ref="AB56:AV58"/>
    <mergeCell ref="U60:AA62"/>
    <mergeCell ref="AB60:AV62"/>
    <mergeCell ref="A61:B63"/>
    <mergeCell ref="C61:T63"/>
    <mergeCell ref="A44:L45"/>
    <mergeCell ref="M44:AL45"/>
    <mergeCell ref="AM44:AV45"/>
    <mergeCell ref="A49:N50"/>
    <mergeCell ref="AH49:AV50"/>
    <mergeCell ref="AM38:AU39"/>
    <mergeCell ref="AV38:AV39"/>
    <mergeCell ref="A40:L41"/>
    <mergeCell ref="M40:AL41"/>
    <mergeCell ref="AM40:AV41"/>
    <mergeCell ref="A42:L43"/>
    <mergeCell ref="M42:AL43"/>
    <mergeCell ref="AM42:AV43"/>
    <mergeCell ref="A38:L39"/>
    <mergeCell ref="M38:T39"/>
    <mergeCell ref="U38:Y39"/>
    <mergeCell ref="Z38:AD39"/>
    <mergeCell ref="AE38:AK39"/>
    <mergeCell ref="AL38:AL39"/>
    <mergeCell ref="N46:S48"/>
    <mergeCell ref="T46:U48"/>
    <mergeCell ref="V46:AC48"/>
    <mergeCell ref="AI46:AJ48"/>
    <mergeCell ref="AM34:AU35"/>
    <mergeCell ref="AV34:AV35"/>
    <mergeCell ref="A36:L37"/>
    <mergeCell ref="M36:T37"/>
    <mergeCell ref="U36:Y37"/>
    <mergeCell ref="Z36:AD37"/>
    <mergeCell ref="AE36:AK37"/>
    <mergeCell ref="AL36:AL37"/>
    <mergeCell ref="AM36:AU37"/>
    <mergeCell ref="AV36:AV37"/>
    <mergeCell ref="A34:L35"/>
    <mergeCell ref="M34:T35"/>
    <mergeCell ref="U34:Y35"/>
    <mergeCell ref="Z34:AD35"/>
    <mergeCell ref="AE34:AK35"/>
    <mergeCell ref="AL34:AL35"/>
    <mergeCell ref="AM30:AU31"/>
    <mergeCell ref="AV30:AV31"/>
    <mergeCell ref="A32:L33"/>
    <mergeCell ref="M32:T33"/>
    <mergeCell ref="U32:Y33"/>
    <mergeCell ref="Z32:AD33"/>
    <mergeCell ref="AE32:AK33"/>
    <mergeCell ref="AL32:AL33"/>
    <mergeCell ref="AM32:AU33"/>
    <mergeCell ref="AV32:AV33"/>
    <mergeCell ref="A30:L31"/>
    <mergeCell ref="M30:T31"/>
    <mergeCell ref="U30:Y31"/>
    <mergeCell ref="Z30:AD31"/>
    <mergeCell ref="AE30:AK31"/>
    <mergeCell ref="AL30:AL31"/>
    <mergeCell ref="AM26:AU27"/>
    <mergeCell ref="AV26:AV27"/>
    <mergeCell ref="A28:L29"/>
    <mergeCell ref="M28:T29"/>
    <mergeCell ref="U28:Y29"/>
    <mergeCell ref="Z28:AD29"/>
    <mergeCell ref="AE28:AK29"/>
    <mergeCell ref="AL28:AL29"/>
    <mergeCell ref="AM28:AU29"/>
    <mergeCell ref="AV28:AV29"/>
    <mergeCell ref="A26:L27"/>
    <mergeCell ref="M26:T27"/>
    <mergeCell ref="U26:Y27"/>
    <mergeCell ref="Z26:AD27"/>
    <mergeCell ref="AE26:AK27"/>
    <mergeCell ref="AL26:AL27"/>
    <mergeCell ref="AM22:AU23"/>
    <mergeCell ref="AV22:AV23"/>
    <mergeCell ref="A24:L25"/>
    <mergeCell ref="M24:T25"/>
    <mergeCell ref="U24:Y25"/>
    <mergeCell ref="Z24:AD25"/>
    <mergeCell ref="AE24:AK25"/>
    <mergeCell ref="AL24:AL25"/>
    <mergeCell ref="AM24:AU25"/>
    <mergeCell ref="AV24:AV25"/>
    <mergeCell ref="A22:L23"/>
    <mergeCell ref="M22:T23"/>
    <mergeCell ref="U22:Y23"/>
    <mergeCell ref="Z22:AD23"/>
    <mergeCell ref="AE22:AK23"/>
    <mergeCell ref="AL22:AL23"/>
    <mergeCell ref="A18:AV19"/>
    <mergeCell ref="A20:L21"/>
    <mergeCell ref="M20:T21"/>
    <mergeCell ref="U20:Y21"/>
    <mergeCell ref="Z20:AD21"/>
    <mergeCell ref="AE20:AL21"/>
    <mergeCell ref="AM20:AV21"/>
    <mergeCell ref="AW10:BC13"/>
    <mergeCell ref="A15:I16"/>
    <mergeCell ref="J15:M16"/>
    <mergeCell ref="N15:O16"/>
    <mergeCell ref="P15:AL16"/>
    <mergeCell ref="AM15:AS16"/>
    <mergeCell ref="AA9:AC13"/>
    <mergeCell ref="AD9:AF13"/>
    <mergeCell ref="AG9:AI13"/>
    <mergeCell ref="AJ9:AL13"/>
    <mergeCell ref="AM9:AO13"/>
    <mergeCell ref="AP9:AR13"/>
    <mergeCell ref="A4:AV7"/>
    <mergeCell ref="C8:H13"/>
    <mergeCell ref="I8:K8"/>
    <mergeCell ref="L8:N8"/>
    <mergeCell ref="O8:Q8"/>
    <mergeCell ref="R8:T8"/>
    <mergeCell ref="U8:W8"/>
    <mergeCell ref="X8:Z8"/>
    <mergeCell ref="AA8:AC8"/>
    <mergeCell ref="AD8:AF8"/>
    <mergeCell ref="AG8:AI8"/>
    <mergeCell ref="AJ8:AL8"/>
    <mergeCell ref="AM8:AO8"/>
    <mergeCell ref="AP8:AR8"/>
    <mergeCell ref="I9:K13"/>
    <mergeCell ref="L9:N13"/>
    <mergeCell ref="O9:Q13"/>
    <mergeCell ref="R9:T13"/>
    <mergeCell ref="U9:W13"/>
    <mergeCell ref="X9:Z13"/>
  </mergeCells>
  <phoneticPr fontId="5"/>
  <dataValidations count="1">
    <dataValidation type="list" allowBlank="1" showInputMessage="1" showErrorMessage="1" sqref="A61:B63 A73:B75 A77:B79" xr:uid="{00000000-0002-0000-0400-000000000000}">
      <formula1>"☐,☑"</formula1>
    </dataValidation>
  </dataValidations>
  <printOptions horizontalCentered="1"/>
  <pageMargins left="0.59055118110236227" right="0.51181102362204722" top="0.74803149606299213" bottom="0.74803149606299213" header="0.31496062992125984" footer="0.31496062992125984"/>
  <pageSetup paperSize="9" scale="99" orientation="portrait" blackAndWhite="1"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J63"/>
  <sheetViews>
    <sheetView showGridLines="0" view="pageBreakPreview" topLeftCell="A31" zoomScale="85" zoomScaleNormal="75" zoomScaleSheetLayoutView="85" workbookViewId="0">
      <selection activeCell="O4" sqref="O4:W4"/>
    </sheetView>
  </sheetViews>
  <sheetFormatPr defaultColWidth="9" defaultRowHeight="15"/>
  <cols>
    <col min="1" max="1" width="3.08984375" style="14" customWidth="1"/>
    <col min="2" max="2" width="3.6328125" style="14" customWidth="1"/>
    <col min="3" max="3" width="4.6328125" style="14" customWidth="1"/>
    <col min="4" max="5" width="6.6328125" style="14" customWidth="1"/>
    <col min="6" max="6" width="5.26953125" style="14" customWidth="1"/>
    <col min="7" max="7" width="6.90625" style="14" customWidth="1"/>
    <col min="8" max="8" width="7.36328125" style="14" customWidth="1"/>
    <col min="9" max="10" width="4.90625" style="14" customWidth="1"/>
    <col min="11" max="11" width="4.90625" style="85" customWidth="1"/>
    <col min="12" max="12" width="4.90625" style="14" customWidth="1"/>
    <col min="13" max="14" width="4.90625" style="85" customWidth="1"/>
    <col min="15" max="18" width="4.90625" style="14" customWidth="1"/>
    <col min="19" max="19" width="4.90625" style="85" customWidth="1"/>
    <col min="20" max="20" width="4.90625" style="14" customWidth="1"/>
    <col min="21" max="21" width="4.90625" style="85" customWidth="1"/>
    <col min="22" max="22" width="4.90625" style="14" customWidth="1"/>
    <col min="23" max="23" width="16" style="14" customWidth="1"/>
    <col min="24" max="24" width="13.453125" style="14" hidden="1" customWidth="1"/>
    <col min="25" max="25" width="12.36328125" style="14" hidden="1" customWidth="1"/>
    <col min="26" max="28" width="9" style="14" hidden="1" customWidth="1"/>
    <col min="29" max="29" width="11.6328125" style="14" hidden="1" customWidth="1"/>
    <col min="30" max="30" width="12.08984375" style="14" hidden="1" customWidth="1"/>
    <col min="31" max="31" width="11.26953125" style="14" hidden="1" customWidth="1"/>
    <col min="32" max="32" width="11.36328125" style="14" hidden="1" customWidth="1"/>
    <col min="33" max="33" width="11.453125" style="14" hidden="1" customWidth="1"/>
    <col min="34" max="36" width="9" style="14" customWidth="1"/>
    <col min="37" max="16384" width="9" style="14"/>
  </cols>
  <sheetData>
    <row r="1" spans="1:30" ht="18.75" customHeight="1">
      <c r="A1" s="1" t="s">
        <v>232</v>
      </c>
      <c r="K1" s="717" t="s">
        <v>403</v>
      </c>
      <c r="L1" s="729"/>
      <c r="M1" s="729"/>
      <c r="N1" s="730"/>
      <c r="O1" s="717" t="s">
        <v>140</v>
      </c>
      <c r="P1" s="718"/>
      <c r="Q1" s="718"/>
      <c r="R1" s="718"/>
      <c r="S1" s="718"/>
      <c r="T1" s="718"/>
      <c r="U1" s="719"/>
      <c r="V1" s="725" t="s">
        <v>52</v>
      </c>
      <c r="W1" s="726"/>
      <c r="X1" s="27"/>
      <c r="Z1" s="1"/>
      <c r="AA1" s="1"/>
    </row>
    <row r="2" spans="1:30" ht="30.75" customHeight="1">
      <c r="K2" s="731" t="str">
        <f>交付申請書2!K12</f>
        <v xml:space="preserve"> </v>
      </c>
      <c r="L2" s="732"/>
      <c r="M2" s="732"/>
      <c r="N2" s="733"/>
      <c r="O2" s="720" t="str">
        <f>交付申請書2!K13</f>
        <v xml:space="preserve"> </v>
      </c>
      <c r="P2" s="721"/>
      <c r="Q2" s="721"/>
      <c r="R2" s="721"/>
      <c r="S2" s="721"/>
      <c r="T2" s="721"/>
      <c r="U2" s="722"/>
      <c r="V2" s="727" t="str">
        <f>一番最初に入力!C7&amp;""</f>
        <v/>
      </c>
      <c r="W2" s="727"/>
      <c r="X2" s="27"/>
      <c r="Z2" s="1"/>
      <c r="AA2" s="1"/>
    </row>
    <row r="3" spans="1:30" ht="20.149999999999999" customHeight="1">
      <c r="K3" s="734" t="s">
        <v>602</v>
      </c>
      <c r="L3" s="734"/>
      <c r="M3" s="734"/>
      <c r="N3" s="734"/>
      <c r="O3" s="735"/>
      <c r="P3" s="735"/>
      <c r="Q3" s="735"/>
      <c r="R3" s="735"/>
      <c r="S3" s="735"/>
      <c r="T3" s="735"/>
      <c r="U3" s="735"/>
      <c r="V3" s="735"/>
      <c r="W3" s="735"/>
      <c r="X3" s="27"/>
      <c r="Z3" s="1"/>
      <c r="AA3" s="1" t="s">
        <v>50</v>
      </c>
      <c r="AB3" s="14">
        <v>0</v>
      </c>
      <c r="AC3" s="1" t="s">
        <v>73</v>
      </c>
    </row>
    <row r="4" spans="1:30" ht="20.149999999999999" customHeight="1">
      <c r="K4" s="734" t="s">
        <v>603</v>
      </c>
      <c r="L4" s="734"/>
      <c r="M4" s="734"/>
      <c r="N4" s="734"/>
      <c r="O4" s="709"/>
      <c r="P4" s="709"/>
      <c r="Q4" s="709"/>
      <c r="R4" s="709"/>
      <c r="S4" s="709"/>
      <c r="T4" s="709"/>
      <c r="U4" s="709"/>
      <c r="V4" s="709"/>
      <c r="W4" s="709"/>
      <c r="X4" s="27"/>
      <c r="Z4" s="1"/>
      <c r="AA4" s="1" t="s">
        <v>44</v>
      </c>
      <c r="AB4" s="14">
        <v>1</v>
      </c>
      <c r="AC4" s="1" t="s">
        <v>72</v>
      </c>
    </row>
    <row r="5" spans="1:30" ht="19.5" customHeight="1">
      <c r="L5" s="20"/>
      <c r="O5" s="89"/>
      <c r="P5" s="89"/>
      <c r="Q5" s="89"/>
      <c r="R5" s="89"/>
      <c r="S5" s="89"/>
      <c r="T5" s="89"/>
      <c r="U5" s="89"/>
      <c r="V5" s="85"/>
      <c r="W5" s="85"/>
      <c r="X5" s="85"/>
      <c r="AA5" s="1" t="s">
        <v>65</v>
      </c>
      <c r="AB5" s="14">
        <v>2</v>
      </c>
      <c r="AC5" s="1" t="s">
        <v>87</v>
      </c>
    </row>
    <row r="6" spans="1:30" s="28" customFormat="1" ht="35.25" customHeight="1">
      <c r="A6" s="57"/>
      <c r="B6" s="57"/>
      <c r="D6" s="57"/>
      <c r="E6" s="78" t="s">
        <v>394</v>
      </c>
      <c r="F6" s="275" t="str">
        <f>一番最初に入力!C11&amp;""</f>
        <v>7</v>
      </c>
      <c r="G6" s="79" t="s">
        <v>601</v>
      </c>
      <c r="H6" s="57"/>
      <c r="I6" s="57"/>
      <c r="J6" s="57"/>
      <c r="K6" s="57"/>
      <c r="L6" s="57"/>
      <c r="M6" s="57"/>
      <c r="N6" s="57"/>
      <c r="O6" s="57"/>
      <c r="P6" s="57"/>
      <c r="Q6" s="57"/>
      <c r="R6" s="57"/>
      <c r="S6" s="57"/>
      <c r="T6" s="57"/>
      <c r="U6" s="57"/>
      <c r="V6" s="57"/>
      <c r="W6" s="57"/>
      <c r="X6" s="57"/>
      <c r="Z6" s="58"/>
      <c r="AA6" s="1" t="s">
        <v>66</v>
      </c>
      <c r="AB6" s="14">
        <v>3</v>
      </c>
      <c r="AC6" s="1" t="s">
        <v>792</v>
      </c>
    </row>
    <row r="7" spans="1:30" s="28" customFormat="1" ht="25" customHeight="1">
      <c r="A7" s="57"/>
      <c r="B7" s="57"/>
      <c r="D7" s="57"/>
      <c r="E7" s="78"/>
      <c r="F7" s="275"/>
      <c r="G7" s="79"/>
      <c r="H7" s="122" t="s">
        <v>743</v>
      </c>
      <c r="I7" s="57"/>
      <c r="J7" s="57"/>
      <c r="K7" s="57"/>
      <c r="L7" s="57"/>
      <c r="M7" s="57"/>
      <c r="N7" s="57"/>
      <c r="O7" s="57"/>
      <c r="P7" s="57"/>
      <c r="Q7" s="57"/>
      <c r="R7" s="57"/>
      <c r="S7" s="57"/>
      <c r="T7" s="57"/>
      <c r="U7" s="57"/>
      <c r="V7" s="57"/>
      <c r="W7" s="57"/>
      <c r="X7" s="57"/>
      <c r="Z7" s="58"/>
      <c r="AA7" s="1" t="s">
        <v>790</v>
      </c>
      <c r="AB7" s="14">
        <v>4</v>
      </c>
      <c r="AC7" s="1" t="s">
        <v>791</v>
      </c>
    </row>
    <row r="8" spans="1:30" ht="31.5" customHeight="1">
      <c r="AA8" s="1" t="s">
        <v>90</v>
      </c>
      <c r="AB8" s="14">
        <v>5</v>
      </c>
      <c r="AC8" s="1" t="s">
        <v>91</v>
      </c>
    </row>
    <row r="9" spans="1:30" ht="20.25" customHeight="1">
      <c r="A9" s="26" t="s">
        <v>146</v>
      </c>
      <c r="E9" s="28"/>
      <c r="AA9" s="1" t="s">
        <v>68</v>
      </c>
      <c r="AB9" s="14">
        <v>6</v>
      </c>
      <c r="AC9" s="1" t="s">
        <v>92</v>
      </c>
    </row>
    <row r="10" spans="1:30" ht="20.25" customHeight="1">
      <c r="B10" s="80" t="s">
        <v>51</v>
      </c>
      <c r="C10" s="14" t="s">
        <v>167</v>
      </c>
    </row>
    <row r="11" spans="1:30" ht="20.25" customHeight="1">
      <c r="B11" s="80" t="s">
        <v>51</v>
      </c>
      <c r="C11" s="14" t="s">
        <v>168</v>
      </c>
    </row>
    <row r="12" spans="1:30" ht="20.25" customHeight="1">
      <c r="B12" s="80" t="s">
        <v>51</v>
      </c>
      <c r="C12" s="14" t="s">
        <v>247</v>
      </c>
      <c r="Z12" s="1" t="s">
        <v>71</v>
      </c>
      <c r="AB12" s="1" t="s">
        <v>79</v>
      </c>
      <c r="AC12" s="1" t="s">
        <v>80</v>
      </c>
      <c r="AD12" s="1" t="s">
        <v>81</v>
      </c>
    </row>
    <row r="13" spans="1:30" ht="20.25" hidden="1" customHeight="1">
      <c r="C13" s="14" t="s">
        <v>247</v>
      </c>
      <c r="J13" s="85"/>
      <c r="K13" s="14"/>
      <c r="L13" s="85"/>
      <c r="N13" s="14"/>
      <c r="R13" s="85"/>
      <c r="S13" s="14"/>
      <c r="T13" s="85"/>
      <c r="U13" s="14"/>
      <c r="Y13" s="1"/>
      <c r="AA13" s="1"/>
      <c r="AB13" s="1"/>
      <c r="AC13" s="1"/>
    </row>
    <row r="14" spans="1:30" ht="20.25" customHeight="1">
      <c r="C14" s="80" t="s">
        <v>51</v>
      </c>
      <c r="D14" s="1" t="s">
        <v>395</v>
      </c>
      <c r="F14" s="24"/>
      <c r="G14" s="82" t="s">
        <v>77</v>
      </c>
      <c r="H14" s="21" t="s">
        <v>101</v>
      </c>
      <c r="I14" s="711"/>
      <c r="J14" s="711"/>
      <c r="K14" s="712" t="s">
        <v>74</v>
      </c>
      <c r="L14" s="713"/>
      <c r="M14" s="713"/>
      <c r="N14" s="83"/>
      <c r="O14" s="24"/>
      <c r="P14" s="24"/>
      <c r="Q14" s="24"/>
      <c r="R14" s="24"/>
      <c r="S14" s="88"/>
      <c r="T14" s="24"/>
      <c r="U14" s="88"/>
      <c r="V14" s="24"/>
      <c r="W14" s="24"/>
      <c r="Z14" s="14">
        <f>IF(C14="☐",0,IF(I14="",0,IF(I14="毎週",365/7,IF(I14="隔週",365/7/2,12))))</f>
        <v>0</v>
      </c>
    </row>
    <row r="15" spans="1:30" ht="20.25" customHeight="1">
      <c r="C15" s="80" t="s">
        <v>51</v>
      </c>
      <c r="D15" s="1" t="s">
        <v>396</v>
      </c>
      <c r="F15" s="82" t="s">
        <v>75</v>
      </c>
      <c r="G15" s="15">
        <f>IF(F49="",0,SUM(F49:G51))</f>
        <v>0</v>
      </c>
      <c r="H15" s="9" t="s">
        <v>76</v>
      </c>
      <c r="I15" s="24"/>
      <c r="J15" s="84" t="s">
        <v>102</v>
      </c>
      <c r="K15" s="724"/>
      <c r="L15" s="724"/>
      <c r="M15" s="724"/>
      <c r="N15" s="724"/>
      <c r="O15" s="724"/>
      <c r="P15" s="724"/>
      <c r="Q15" s="724"/>
      <c r="R15" s="724"/>
      <c r="S15" s="724"/>
      <c r="T15" s="724"/>
      <c r="U15" s="724"/>
      <c r="V15" s="724"/>
      <c r="W15" s="24" t="s">
        <v>103</v>
      </c>
      <c r="Z15" s="14">
        <f>G15</f>
        <v>0</v>
      </c>
    </row>
    <row r="16" spans="1:30" ht="17.25" customHeight="1">
      <c r="I16" s="24"/>
      <c r="J16" s="24"/>
      <c r="K16" s="88"/>
      <c r="L16" s="24"/>
      <c r="M16" s="88"/>
      <c r="N16" s="88"/>
      <c r="O16" s="24"/>
      <c r="P16" s="24"/>
      <c r="Q16" s="24"/>
      <c r="R16" s="24"/>
      <c r="S16" s="88"/>
      <c r="T16" s="24"/>
      <c r="U16" s="88"/>
      <c r="V16" s="24"/>
      <c r="W16" s="24"/>
    </row>
    <row r="17" spans="1:34" ht="20.25" customHeight="1">
      <c r="A17" s="26" t="s">
        <v>147</v>
      </c>
      <c r="E17" s="28"/>
      <c r="I17" s="24"/>
      <c r="J17" s="24"/>
      <c r="K17" s="88"/>
      <c r="L17" s="24"/>
      <c r="M17" s="88"/>
      <c r="N17" s="88"/>
      <c r="O17" s="24"/>
      <c r="P17" s="24"/>
      <c r="Q17" s="24"/>
      <c r="R17" s="24"/>
      <c r="S17" s="88"/>
      <c r="T17" s="24"/>
      <c r="U17" s="88"/>
      <c r="V17" s="24"/>
      <c r="W17" s="24"/>
    </row>
    <row r="18" spans="1:34" ht="20.25" customHeight="1">
      <c r="C18" s="14" t="s">
        <v>169</v>
      </c>
      <c r="I18" s="24"/>
      <c r="J18" s="24"/>
      <c r="K18" s="88"/>
      <c r="L18" s="24"/>
      <c r="M18" s="88"/>
      <c r="N18" s="88"/>
      <c r="O18" s="24"/>
      <c r="P18" s="24"/>
      <c r="Q18" s="24"/>
      <c r="R18" s="24"/>
      <c r="S18" s="88"/>
      <c r="T18" s="24"/>
      <c r="U18" s="88"/>
      <c r="V18" s="24"/>
      <c r="W18" s="24"/>
      <c r="AE18" s="30"/>
    </row>
    <row r="19" spans="1:34" ht="20.25" customHeight="1">
      <c r="C19" s="3" t="s">
        <v>110</v>
      </c>
      <c r="D19" s="62"/>
      <c r="E19" s="62"/>
      <c r="F19" s="21" t="s">
        <v>107</v>
      </c>
      <c r="G19" s="62"/>
      <c r="H19" s="9" t="s">
        <v>43</v>
      </c>
      <c r="I19" s="29" t="s">
        <v>45</v>
      </c>
      <c r="J19" s="61"/>
      <c r="K19" s="22" t="s">
        <v>46</v>
      </c>
      <c r="L19" s="64"/>
      <c r="M19" s="22" t="s">
        <v>47</v>
      </c>
      <c r="N19" s="88"/>
      <c r="O19" s="21" t="s">
        <v>108</v>
      </c>
      <c r="P19" s="88"/>
      <c r="Q19" s="65"/>
      <c r="R19" s="61"/>
      <c r="S19" s="22" t="s">
        <v>46</v>
      </c>
      <c r="T19" s="64"/>
      <c r="U19" s="22" t="s">
        <v>47</v>
      </c>
      <c r="V19" s="24"/>
      <c r="W19" s="24" t="str">
        <f>IF(X19=0,"（　 時間　 分)","（"&amp;INT(X19/60)&amp;"時間"&amp;RIGHT("0"&amp;MOD(X19,60),2)&amp;"分）")</f>
        <v>（　 時間　 分)</v>
      </c>
      <c r="X19" s="16">
        <f>IF(J19="",0,IF(L19="",0,IF(R19="",0,IF(T19="",0,IF(I19=Q19,(R19*60+T19)-(J19*60+L19),IF(R19&lt;12,((R19+12)*60+T19)-(J19*60+L19),(R19*60+T19)-(J19*60+L19)))))))</f>
        <v>0</v>
      </c>
      <c r="Z19" s="14" t="str">
        <f>IF(E19="","",VLOOKUP(E19,$AA$1:$AB$9,2,0))</f>
        <v/>
      </c>
      <c r="AA19" s="14" t="str">
        <f>IF(G19="",IF(E19="","",VLOOKUP(E19,$AA$1:$AB$9,2,0)),VLOOKUP(G19,$AA$1:$AB$9,2,0))</f>
        <v/>
      </c>
      <c r="AB19" s="14">
        <f>IF(X19=0,0,IF(Z19="",0,IF(AA19="","",AA19-Z19+1)))</f>
        <v>0</v>
      </c>
      <c r="AC19" s="14">
        <f>IF(D19="",0,IF(D19="毎週",AB19*(365/12/7),IF(D19="隔週",AB19*(365/12/7/2),AB19)))</f>
        <v>0</v>
      </c>
      <c r="AD19" s="14">
        <f>X19*AC19</f>
        <v>0</v>
      </c>
      <c r="AE19" s="17">
        <f>IF(SUM(AB19:AB22)=0,0,SUM(AD19:AD22)/SUM(AC19:AC22)/60)</f>
        <v>0</v>
      </c>
      <c r="AH19" s="25"/>
    </row>
    <row r="20" spans="1:34" ht="20.25" customHeight="1">
      <c r="C20" s="3" t="s">
        <v>109</v>
      </c>
      <c r="D20" s="63"/>
      <c r="E20" s="62"/>
      <c r="F20" s="21" t="s">
        <v>150</v>
      </c>
      <c r="G20" s="62"/>
      <c r="H20" s="9" t="s">
        <v>43</v>
      </c>
      <c r="I20" s="29" t="s">
        <v>45</v>
      </c>
      <c r="J20" s="61"/>
      <c r="K20" s="22" t="s">
        <v>46</v>
      </c>
      <c r="L20" s="64"/>
      <c r="M20" s="22" t="s">
        <v>47</v>
      </c>
      <c r="N20" s="88"/>
      <c r="O20" s="21" t="s">
        <v>150</v>
      </c>
      <c r="P20" s="88"/>
      <c r="Q20" s="65"/>
      <c r="R20" s="61"/>
      <c r="S20" s="22" t="s">
        <v>46</v>
      </c>
      <c r="T20" s="64"/>
      <c r="U20" s="22" t="s">
        <v>47</v>
      </c>
      <c r="V20" s="24"/>
      <c r="W20" s="24" t="str">
        <f>IF(X20=0,"（　 時間　 分)","（"&amp;INT(X20/60)&amp;"時間"&amp;RIGHT("0"&amp;MOD(X20,60),2)&amp;"分）")</f>
        <v>（　 時間　 分)</v>
      </c>
      <c r="X20" s="16">
        <f>IF(J20="",0,IF(L20="",0,IF(R20="",0,IF(T20="",0,IF(I20=Q20,(R20*60+T20)-(J20*60+L20),IF(R20&lt;12,((R20+12)*60+T20)-(J20*60+L20),(R20*60+T20)-(J20*60+L20)))))))</f>
        <v>0</v>
      </c>
      <c r="Z20" s="14" t="str">
        <f>IF(E20="","",VLOOKUP(E20,$AA$1:$AB$9,2,0))</f>
        <v/>
      </c>
      <c r="AA20" s="14" t="str">
        <f>IF(G20="",IF(E20="","",VLOOKUP(E20,$AA$1:$AB$9,2,0)),VLOOKUP(G20,$AA$1:$AB$9,2,0))</f>
        <v/>
      </c>
      <c r="AB20" s="14">
        <f>IF(X20=0,0,IF(Z20="",0,IF(AA20="","",AA20-Z20+1)))</f>
        <v>0</v>
      </c>
      <c r="AC20" s="14">
        <f>IF(D20="",0,IF(D20="毎週",AB20*(365/12/7),IF(D20="隔週",AB20*(365/12/7/2),AB20)))</f>
        <v>0</v>
      </c>
      <c r="AD20" s="14">
        <f>X20*AC20</f>
        <v>0</v>
      </c>
      <c r="AE20" s="30"/>
      <c r="AH20" s="25"/>
    </row>
    <row r="21" spans="1:34" ht="20.25" customHeight="1">
      <c r="C21" s="3" t="s">
        <v>111</v>
      </c>
      <c r="D21" s="63"/>
      <c r="E21" s="62"/>
      <c r="F21" s="21" t="s">
        <v>150</v>
      </c>
      <c r="G21" s="62"/>
      <c r="H21" s="9" t="s">
        <v>43</v>
      </c>
      <c r="I21" s="29" t="s">
        <v>45</v>
      </c>
      <c r="J21" s="61"/>
      <c r="K21" s="22" t="s">
        <v>46</v>
      </c>
      <c r="L21" s="64"/>
      <c r="M21" s="22" t="s">
        <v>47</v>
      </c>
      <c r="N21" s="88"/>
      <c r="O21" s="21" t="s">
        <v>150</v>
      </c>
      <c r="P21" s="88"/>
      <c r="Q21" s="65"/>
      <c r="R21" s="61"/>
      <c r="S21" s="22" t="s">
        <v>46</v>
      </c>
      <c r="T21" s="64"/>
      <c r="U21" s="22" t="s">
        <v>47</v>
      </c>
      <c r="V21" s="24"/>
      <c r="W21" s="24" t="str">
        <f>IF(X21=0,"（　 時間　 分)","（"&amp;INT(X21/60)&amp;"時間"&amp;RIGHT("0"&amp;MOD(X21,60),2)&amp;"分）")</f>
        <v>（　 時間　 分)</v>
      </c>
      <c r="X21" s="16">
        <f>IF(J21="",0,IF(L21="",0,IF(R21="",0,IF(T21="",0,IF(I21=Q21,(R21*60+T21)-(J21*60+L21),IF(R21&lt;12,((R21+12)*60+T21)-(J21*60+L21),(R21*60+T21)-(J21*60+L21)))))))</f>
        <v>0</v>
      </c>
      <c r="Z21" s="14" t="str">
        <f>IF(E21="","",VLOOKUP(E21,$AA$1:$AB$9,2,0))</f>
        <v/>
      </c>
      <c r="AA21" s="14" t="str">
        <f>IF(G21="",IF(E21="","",VLOOKUP(E21,$AA$1:$AB$9,2,0)),VLOOKUP(G21,$AA$1:$AB$9,2,0))</f>
        <v/>
      </c>
      <c r="AB21" s="14">
        <f>IF(X21=0,0,IF(Z21="",0,IF(AA21="","",AA21-Z21+1)))</f>
        <v>0</v>
      </c>
      <c r="AC21" s="14">
        <f>IF(D21="",0,IF(D21="毎週",AB21*(365/12/7),IF(D21="隔週",AB21*(365/12/7/2),AB21)))</f>
        <v>0</v>
      </c>
      <c r="AD21" s="14">
        <f>X21*AC21</f>
        <v>0</v>
      </c>
      <c r="AE21" s="30"/>
      <c r="AH21" s="25"/>
    </row>
    <row r="22" spans="1:34" ht="20.25" customHeight="1">
      <c r="C22" s="3" t="s">
        <v>112</v>
      </c>
      <c r="D22" s="63"/>
      <c r="E22" s="62"/>
      <c r="F22" s="21" t="s">
        <v>150</v>
      </c>
      <c r="G22" s="62"/>
      <c r="H22" s="9" t="s">
        <v>43</v>
      </c>
      <c r="I22" s="29" t="s">
        <v>45</v>
      </c>
      <c r="J22" s="61"/>
      <c r="K22" s="22" t="s">
        <v>46</v>
      </c>
      <c r="L22" s="64"/>
      <c r="M22" s="22" t="s">
        <v>47</v>
      </c>
      <c r="N22" s="88"/>
      <c r="O22" s="21" t="s">
        <v>150</v>
      </c>
      <c r="P22" s="88"/>
      <c r="Q22" s="65"/>
      <c r="R22" s="61"/>
      <c r="S22" s="22" t="s">
        <v>46</v>
      </c>
      <c r="T22" s="64"/>
      <c r="U22" s="23" t="s">
        <v>47</v>
      </c>
      <c r="V22" s="24"/>
      <c r="W22" s="24" t="str">
        <f>IF(X22=0,"（　 時間　 分)","（"&amp;INT(X22/60)&amp;"時間"&amp;RIGHT("0"&amp;MOD(X22,60),2)&amp;"分）")</f>
        <v>（　 時間　 分)</v>
      </c>
      <c r="X22" s="16">
        <f>IF(J22="",0,IF(L22="",0,IF(R22="",0,IF(T22="",0,IF(I22=Q22,(R22*60+T22)-(J22*60+L22),IF(R22&lt;12,((R22+12)*60+T22)-(J22*60+L22),(R22*60+T22)-(J22*60+L22)))))))</f>
        <v>0</v>
      </c>
      <c r="Z22" s="14" t="str">
        <f>IF(E22="","",VLOOKUP(E22,$AA$1:$AB$9,2,0))</f>
        <v/>
      </c>
      <c r="AA22" s="14" t="str">
        <f>IF(G22="",IF(E22="","",VLOOKUP(E22,$AA$1:$AB$9,2,0)),VLOOKUP(G22,$AA$1:$AB$9,2,0))</f>
        <v/>
      </c>
      <c r="AB22" s="14">
        <f>IF(X22=0,0,IF(Z22="",0,IF(AA22="","",AA22-Z22+1)))</f>
        <v>0</v>
      </c>
      <c r="AC22" s="14">
        <f>IF(D22="",0,IF(D22="毎週",AB22*(365/12/7),IF(D22="隔週",AB22*(365/12/7/2),AB22)))</f>
        <v>0</v>
      </c>
      <c r="AD22" s="14">
        <f>X22*AC22</f>
        <v>0</v>
      </c>
      <c r="AE22" s="30"/>
      <c r="AH22" s="25"/>
    </row>
    <row r="23" spans="1:34" ht="20.25" customHeight="1">
      <c r="C23" s="14" t="s">
        <v>148</v>
      </c>
      <c r="I23" s="24"/>
      <c r="J23" s="24"/>
      <c r="K23" s="88"/>
      <c r="L23" s="24"/>
      <c r="M23" s="88"/>
      <c r="N23" s="88"/>
      <c r="O23" s="24"/>
      <c r="P23" s="24"/>
      <c r="Q23" s="24"/>
      <c r="R23" s="24"/>
      <c r="S23" s="88"/>
      <c r="T23" s="24"/>
      <c r="U23" s="88"/>
      <c r="V23" s="24"/>
      <c r="W23" s="24"/>
      <c r="AE23" s="30"/>
    </row>
    <row r="24" spans="1:34" ht="20.25" customHeight="1">
      <c r="C24" s="3" t="s">
        <v>110</v>
      </c>
      <c r="D24" s="62"/>
      <c r="E24" s="62"/>
      <c r="F24" s="21" t="s">
        <v>149</v>
      </c>
      <c r="G24" s="62"/>
      <c r="H24" s="9" t="s">
        <v>43</v>
      </c>
      <c r="I24" s="65"/>
      <c r="J24" s="61"/>
      <c r="K24" s="22" t="s">
        <v>46</v>
      </c>
      <c r="L24" s="64"/>
      <c r="M24" s="22" t="s">
        <v>47</v>
      </c>
      <c r="N24" s="88"/>
      <c r="O24" s="21" t="s">
        <v>150</v>
      </c>
      <c r="P24" s="88"/>
      <c r="Q24" s="65"/>
      <c r="R24" s="61"/>
      <c r="S24" s="22" t="s">
        <v>46</v>
      </c>
      <c r="T24" s="64"/>
      <c r="U24" s="22" t="s">
        <v>47</v>
      </c>
      <c r="V24" s="24"/>
      <c r="W24" s="24" t="str">
        <f>IF(X24=0,"（　 時間　 分)","（"&amp;INT(X24/60)&amp;"時間"&amp;RIGHT("0"&amp;MOD(X24,60),2)&amp;"分）")</f>
        <v>（　 時間　 分)</v>
      </c>
      <c r="X24" s="16">
        <f>IF(J24="",0,IF(L24="",0,IF(R24="",0,IF(T24="",0,IF(I24=Q24,(R24*60+T24)-(J24*60+L24),IF(R24&lt;12,((R24+12)*60+T24)-(J24*60+L24),(R24*60+T24)-(J24*60+L24)))))))</f>
        <v>0</v>
      </c>
      <c r="Z24" s="14" t="str">
        <f>IF(E24="","",VLOOKUP(E24,$AA$1:$AB$9,2,0))</f>
        <v/>
      </c>
      <c r="AA24" s="14" t="str">
        <f>IF(G24="",IF(E24="","",VLOOKUP(E24,$AA$1:$AB$9,2,0)),VLOOKUP(G24,$AA$1:$AB$9,2,0))</f>
        <v/>
      </c>
      <c r="AB24" s="14">
        <f>IF(X24=0,0,IF(Z24="",0,IF(AA24="","",AA24-Z24+1)))</f>
        <v>0</v>
      </c>
      <c r="AC24" s="14">
        <f>IF(D24="",0,IF(D24="毎週",AB24*(365/12/7),IF(D24="隔週",AB24*(365/12/7/2),AB24)))</f>
        <v>0</v>
      </c>
      <c r="AD24" s="14">
        <f>X24*AC24</f>
        <v>0</v>
      </c>
      <c r="AE24" s="17">
        <f>IF(SUM(AB24:AB27)=0,0,SUM(AD24:AD27)/SUM(AC24:AC27)/60)</f>
        <v>0</v>
      </c>
      <c r="AH24" s="25"/>
    </row>
    <row r="25" spans="1:34" ht="20.25" customHeight="1">
      <c r="C25" s="3" t="s">
        <v>109</v>
      </c>
      <c r="D25" s="63"/>
      <c r="E25" s="62"/>
      <c r="F25" s="21" t="s">
        <v>151</v>
      </c>
      <c r="G25" s="62"/>
      <c r="H25" s="9" t="s">
        <v>43</v>
      </c>
      <c r="I25" s="65"/>
      <c r="J25" s="61"/>
      <c r="K25" s="22" t="s">
        <v>46</v>
      </c>
      <c r="L25" s="64"/>
      <c r="M25" s="22" t="s">
        <v>47</v>
      </c>
      <c r="N25" s="88"/>
      <c r="O25" s="21" t="s">
        <v>150</v>
      </c>
      <c r="P25" s="88"/>
      <c r="Q25" s="65"/>
      <c r="R25" s="61"/>
      <c r="S25" s="22" t="s">
        <v>46</v>
      </c>
      <c r="T25" s="64"/>
      <c r="U25" s="22" t="s">
        <v>47</v>
      </c>
      <c r="V25" s="24"/>
      <c r="W25" s="24" t="str">
        <f>IF(X25=0,"（　 時間　 分)","（"&amp;INT(X25/60)&amp;"時間"&amp;RIGHT("0"&amp;MOD(X25,60),2)&amp;"分）")</f>
        <v>（　 時間　 分)</v>
      </c>
      <c r="X25" s="16">
        <f>IF(J25="",0,IF(L25="",0,IF(R25="",0,IF(T25="",0,IF(I25=Q25,(R25*60+T25)-(J25*60+L25),IF(R25&lt;12,((R25+12)*60+T25)-(J25*60+L25),(R25*60+T25)-(J25*60+L25)))))))</f>
        <v>0</v>
      </c>
      <c r="Z25" s="14" t="str">
        <f>IF(E25="","",VLOOKUP(E25,$AA$1:$AB$9,2,0))</f>
        <v/>
      </c>
      <c r="AA25" s="14" t="str">
        <f>IF(G25="",IF(E25="","",VLOOKUP(E25,$AA$1:$AB$9,2,0)),VLOOKUP(G25,$AA$1:$AB$9,2,0))</f>
        <v/>
      </c>
      <c r="AB25" s="14">
        <f>IF(X25=0,0,IF(Z25="",0,IF(AA25="","",AA25-Z25+1)))</f>
        <v>0</v>
      </c>
      <c r="AC25" s="14">
        <f>IF(D25="",0,IF(D25="毎週",AB25*(365/12/7),IF(D25="隔週",AB25*(365/12/7/2),AB25)))</f>
        <v>0</v>
      </c>
      <c r="AD25" s="14">
        <f>X25*AC25</f>
        <v>0</v>
      </c>
      <c r="AE25" s="30"/>
      <c r="AH25" s="25"/>
    </row>
    <row r="26" spans="1:34" ht="20.25" customHeight="1">
      <c r="C26" s="3" t="s">
        <v>111</v>
      </c>
      <c r="D26" s="63"/>
      <c r="E26" s="62"/>
      <c r="F26" s="21" t="s">
        <v>152</v>
      </c>
      <c r="G26" s="62"/>
      <c r="H26" s="9" t="s">
        <v>43</v>
      </c>
      <c r="I26" s="65"/>
      <c r="J26" s="61"/>
      <c r="K26" s="22" t="s">
        <v>46</v>
      </c>
      <c r="L26" s="64"/>
      <c r="M26" s="22" t="s">
        <v>47</v>
      </c>
      <c r="N26" s="88"/>
      <c r="O26" s="21" t="s">
        <v>150</v>
      </c>
      <c r="P26" s="88"/>
      <c r="Q26" s="65"/>
      <c r="R26" s="61"/>
      <c r="S26" s="22" t="s">
        <v>46</v>
      </c>
      <c r="T26" s="64"/>
      <c r="U26" s="22" t="s">
        <v>47</v>
      </c>
      <c r="V26" s="24"/>
      <c r="W26" s="24" t="str">
        <f>IF(X26=0,"（　 時間　 分)","（"&amp;INT(X26/60)&amp;"時間"&amp;RIGHT("0"&amp;MOD(X26,60),2)&amp;"分）")</f>
        <v>（　 時間　 分)</v>
      </c>
      <c r="X26" s="16">
        <f>IF(J26="",0,IF(L26="",0,IF(R26="",0,IF(T26="",0,IF(I26=Q26,(R26*60+T26)-(J26*60+L26),IF(R26&lt;12,((R26+12)*60+T26)-(J26*60+L26),(R26*60+T26)-(J26*60+L26)))))))</f>
        <v>0</v>
      </c>
      <c r="Z26" s="14" t="str">
        <f>IF(E26="","",VLOOKUP(E26,$AA$1:$AB$9,2,0))</f>
        <v/>
      </c>
      <c r="AA26" s="14" t="str">
        <f>IF(G26="",IF(E26="","",VLOOKUP(E26,$AA$1:$AB$9,2,0)),VLOOKUP(G26,$AA$1:$AB$9,2,0))</f>
        <v/>
      </c>
      <c r="AB26" s="14">
        <f>IF(X26=0,0,IF(Z26="",0,IF(AA26="","",AA26-Z26+1)))</f>
        <v>0</v>
      </c>
      <c r="AC26" s="14">
        <f>IF(D26="",0,IF(D26="毎週",AB26*(365/12/7),IF(D26="隔週",AB26*(365/12/7/2),AB26)))</f>
        <v>0</v>
      </c>
      <c r="AD26" s="14">
        <f>X26*AC26</f>
        <v>0</v>
      </c>
      <c r="AE26" s="30"/>
      <c r="AH26" s="25"/>
    </row>
    <row r="27" spans="1:34" ht="20.25" customHeight="1">
      <c r="C27" s="3" t="s">
        <v>112</v>
      </c>
      <c r="D27" s="63"/>
      <c r="E27" s="62"/>
      <c r="F27" s="21" t="s">
        <v>152</v>
      </c>
      <c r="G27" s="62"/>
      <c r="H27" s="9" t="s">
        <v>43</v>
      </c>
      <c r="I27" s="65"/>
      <c r="J27" s="61"/>
      <c r="K27" s="22" t="s">
        <v>46</v>
      </c>
      <c r="L27" s="64"/>
      <c r="M27" s="22" t="s">
        <v>47</v>
      </c>
      <c r="N27" s="88"/>
      <c r="O27" s="21" t="s">
        <v>150</v>
      </c>
      <c r="P27" s="88"/>
      <c r="Q27" s="65"/>
      <c r="R27" s="61"/>
      <c r="S27" s="22" t="s">
        <v>46</v>
      </c>
      <c r="T27" s="64"/>
      <c r="U27" s="23" t="s">
        <v>47</v>
      </c>
      <c r="V27" s="24"/>
      <c r="W27" s="24" t="str">
        <f>IF(X27=0,"（　 時間　 分)","（"&amp;INT(X27/60)&amp;"時間"&amp;RIGHT("0"&amp;MOD(X27,60),2)&amp;"分）")</f>
        <v>（　 時間　 分)</v>
      </c>
      <c r="X27" s="16">
        <f>IF(J27="",0,IF(L27="",0,IF(R27="",0,IF(T27="",0,IF(I27=Q27,(R27*60+T27)-(J27*60+L27),IF(R27&lt;12,((R27+12)*60+T27)-(J27*60+L27),(R27*60+T27)-(J27*60+L27)))))))</f>
        <v>0</v>
      </c>
      <c r="Z27" s="14" t="str">
        <f>IF(E27="","",VLOOKUP(E27,$AA$1:$AB$9,2,0))</f>
        <v/>
      </c>
      <c r="AA27" s="14" t="str">
        <f>IF(G27="",IF(E27="","",VLOOKUP(E27,$AA$1:$AB$9,2,0)),VLOOKUP(G27,$AA$1:$AB$9,2,0))</f>
        <v/>
      </c>
      <c r="AB27" s="14">
        <f>IF(X27=0,0,IF(Z27="",0,IF(AA27="","",AA27-Z27+1)))</f>
        <v>0</v>
      </c>
      <c r="AC27" s="14">
        <f>IF(D27="",0,IF(D27="毎週",AB27*(365/12/7),IF(D27="隔週",AB27*(365/12/7/2),AB27)))</f>
        <v>0</v>
      </c>
      <c r="AD27" s="14">
        <f>X27*AC27</f>
        <v>0</v>
      </c>
      <c r="AE27" s="30"/>
      <c r="AH27" s="25"/>
    </row>
    <row r="28" spans="1:34" ht="20.25" customHeight="1">
      <c r="C28" s="14" t="s">
        <v>244</v>
      </c>
      <c r="I28" s="24"/>
      <c r="J28" s="24"/>
      <c r="K28" s="88"/>
      <c r="L28" s="24"/>
      <c r="M28" s="88"/>
      <c r="N28" s="88"/>
      <c r="O28" s="24"/>
      <c r="P28" s="24"/>
      <c r="Q28" s="24"/>
      <c r="R28" s="24"/>
      <c r="S28" s="88"/>
      <c r="T28" s="24"/>
      <c r="U28" s="88"/>
      <c r="V28" s="24"/>
      <c r="W28" s="84"/>
      <c r="Z28" s="1" t="s">
        <v>69</v>
      </c>
      <c r="AA28" s="1" t="s">
        <v>70</v>
      </c>
      <c r="AB28" s="1" t="s">
        <v>71</v>
      </c>
      <c r="AC28" s="1" t="s">
        <v>104</v>
      </c>
      <c r="AD28" s="1" t="s">
        <v>105</v>
      </c>
      <c r="AE28" s="1" t="s">
        <v>106</v>
      </c>
      <c r="AH28" s="25"/>
    </row>
    <row r="29" spans="1:34" ht="20.25" customHeight="1">
      <c r="C29" s="3" t="s">
        <v>95</v>
      </c>
      <c r="D29" s="62"/>
      <c r="E29" s="62"/>
      <c r="F29" s="21" t="s">
        <v>149</v>
      </c>
      <c r="G29" s="62"/>
      <c r="H29" s="9" t="s">
        <v>43</v>
      </c>
      <c r="I29" s="29" t="s">
        <v>45</v>
      </c>
      <c r="J29" s="61"/>
      <c r="K29" s="22" t="s">
        <v>46</v>
      </c>
      <c r="L29" s="64"/>
      <c r="M29" s="22" t="s">
        <v>47</v>
      </c>
      <c r="N29" s="88"/>
      <c r="O29" s="21" t="s">
        <v>108</v>
      </c>
      <c r="P29" s="88"/>
      <c r="Q29" s="29" t="s">
        <v>45</v>
      </c>
      <c r="R29" s="61"/>
      <c r="S29" s="22" t="s">
        <v>46</v>
      </c>
      <c r="T29" s="64"/>
      <c r="U29" s="22" t="s">
        <v>47</v>
      </c>
      <c r="V29" s="24"/>
      <c r="W29" s="24" t="str">
        <f>IF(X29=0,"（　 時間　 分)","（"&amp;INT(X29/60)&amp;"時間"&amp;RIGHT("0"&amp;MOD(X29,60),2)&amp;"分）")</f>
        <v>（　 時間　 分)</v>
      </c>
      <c r="X29" s="16">
        <f>IF(J29="",0,IF(L29="",0,IF(R29="",0,IF(T29="",0,IF(I29=Q29,(R29*60+T29)-(J29*60+L29),IF(R29&lt;12,((R29+12)*60+T29)-(J29*60+L29),(R29*60+T29)-(J29*60+L29)))))))</f>
        <v>0</v>
      </c>
      <c r="Z29" s="14" t="str">
        <f>IF(E29="","",VLOOKUP(E29,$AA$1:$AB$9,2,0))</f>
        <v/>
      </c>
      <c r="AA29" s="14" t="str">
        <f>IF(G29="",IF(E29="","",VLOOKUP(E29,$AA$1:$AB$9,2,0)),VLOOKUP(G29,$AA$1:$AB$9,2,0))</f>
        <v/>
      </c>
      <c r="AB29" s="14">
        <f>IF(X29=0,0,IF(Z29="",0,IF(AA29="","",AA29-Z29+1)))</f>
        <v>0</v>
      </c>
      <c r="AC29" s="14">
        <f>IF(D29="",0,IF(D29="毎週",AB29*(365/12/7),IF(D29="隔週",AB29*(365/12/7/2),AB29)))</f>
        <v>0</v>
      </c>
      <c r="AD29" s="14">
        <f>X29*AC29</f>
        <v>0</v>
      </c>
      <c r="AE29" s="17">
        <f>IF(SUM(AB29:AB30)=0,0,SUM(AD29:AD30)/SUM(AC29:AC30)/60)</f>
        <v>0</v>
      </c>
      <c r="AH29" s="25"/>
    </row>
    <row r="30" spans="1:34" ht="20.25" customHeight="1">
      <c r="C30" s="3" t="s">
        <v>109</v>
      </c>
      <c r="D30" s="63"/>
      <c r="E30" s="62"/>
      <c r="F30" s="21" t="s">
        <v>150</v>
      </c>
      <c r="G30" s="62"/>
      <c r="H30" s="9" t="s">
        <v>43</v>
      </c>
      <c r="I30" s="29" t="s">
        <v>45</v>
      </c>
      <c r="J30" s="61"/>
      <c r="K30" s="22" t="s">
        <v>46</v>
      </c>
      <c r="L30" s="64"/>
      <c r="M30" s="22" t="s">
        <v>47</v>
      </c>
      <c r="N30" s="88"/>
      <c r="O30" s="21" t="s">
        <v>150</v>
      </c>
      <c r="P30" s="88"/>
      <c r="Q30" s="29" t="s">
        <v>45</v>
      </c>
      <c r="R30" s="61"/>
      <c r="S30" s="22" t="s">
        <v>46</v>
      </c>
      <c r="T30" s="64"/>
      <c r="U30" s="22" t="s">
        <v>47</v>
      </c>
      <c r="V30" s="24"/>
      <c r="W30" s="24" t="str">
        <f>IF(X30=0,"（　 時間　 分)","（"&amp;INT(X30/60)&amp;"時間"&amp;RIGHT("0"&amp;MOD(X30,60),2)&amp;"分）")</f>
        <v>（　 時間　 分)</v>
      </c>
      <c r="X30" s="16">
        <f>IF(J30="",0,IF(L30="",0,IF(R30="",0,IF(T30="",0,IF(I30=Q30,(R30*60+T30)-(J30*60+L30),IF(R30&lt;12,((R30+12)*60+T30)-(J30*60+L30),(R30*60+T30)-(J30*60+L30)))))))</f>
        <v>0</v>
      </c>
      <c r="Z30" s="14" t="str">
        <f>IF(E30="","",VLOOKUP(E30,$AA$1:$AB$9,2,0))</f>
        <v/>
      </c>
      <c r="AA30" s="14" t="str">
        <f>IF(G30="",IF(E30="","",VLOOKUP(E30,$AA$1:$AB$9,2,0)),VLOOKUP(G30,$AA$1:$AB$9,2,0))</f>
        <v/>
      </c>
      <c r="AB30" s="14">
        <f>IF(X30=0,0,IF(Z30="",0,IF(AA30="","",AA30-Z30+1)))</f>
        <v>0</v>
      </c>
      <c r="AC30" s="14">
        <f>IF(D30="",0,IF(D30="毎週",AB30*(365/12/7),IF(D30="隔週",AB30*(365/12/7/2),AB30)))</f>
        <v>0</v>
      </c>
      <c r="AD30" s="14">
        <f>X30*AC30</f>
        <v>0</v>
      </c>
      <c r="AE30" s="30"/>
      <c r="AH30" s="25"/>
    </row>
    <row r="31" spans="1:34" ht="20.25" customHeight="1">
      <c r="C31" s="14" t="s">
        <v>245</v>
      </c>
      <c r="I31" s="24"/>
      <c r="J31" s="24"/>
      <c r="K31" s="88"/>
      <c r="L31" s="24"/>
      <c r="M31" s="88"/>
      <c r="N31" s="88"/>
      <c r="O31" s="24"/>
      <c r="P31" s="24"/>
      <c r="Q31" s="24"/>
      <c r="R31" s="24"/>
      <c r="S31" s="88"/>
      <c r="T31" s="24"/>
      <c r="U31" s="88"/>
      <c r="V31" s="24"/>
      <c r="W31" s="24"/>
      <c r="AE31" s="30"/>
    </row>
    <row r="32" spans="1:34" ht="20.25" hidden="1" customHeight="1">
      <c r="C32" s="3" t="s">
        <v>110</v>
      </c>
      <c r="D32" s="1" t="s">
        <v>113</v>
      </c>
      <c r="I32" s="24"/>
      <c r="J32" s="24"/>
      <c r="K32" s="88"/>
      <c r="L32" s="24"/>
      <c r="M32" s="88"/>
      <c r="N32" s="88"/>
      <c r="O32" s="24"/>
      <c r="P32" s="24"/>
      <c r="Q32" s="24"/>
      <c r="R32" s="24"/>
      <c r="S32" s="88"/>
      <c r="T32" s="24"/>
      <c r="U32" s="88"/>
      <c r="V32" s="24"/>
      <c r="W32" s="24"/>
      <c r="AE32" s="30"/>
      <c r="AF32" s="1" t="s">
        <v>114</v>
      </c>
      <c r="AG32" s="1" t="s">
        <v>115</v>
      </c>
    </row>
    <row r="33" spans="3:36" ht="20.25" customHeight="1">
      <c r="C33" s="80" t="s">
        <v>51</v>
      </c>
      <c r="D33" s="1" t="s">
        <v>93</v>
      </c>
      <c r="I33" s="21" t="s">
        <v>394</v>
      </c>
      <c r="J33" s="88">
        <v>7</v>
      </c>
      <c r="K33" s="21" t="s">
        <v>48</v>
      </c>
      <c r="L33" s="61"/>
      <c r="M33" s="21" t="s">
        <v>49</v>
      </c>
      <c r="N33" s="61"/>
      <c r="O33" s="21" t="s">
        <v>50</v>
      </c>
      <c r="P33" s="21" t="s">
        <v>94</v>
      </c>
      <c r="Q33" s="21" t="s">
        <v>394</v>
      </c>
      <c r="R33" s="88">
        <v>7</v>
      </c>
      <c r="S33" s="21" t="s">
        <v>48</v>
      </c>
      <c r="T33" s="61"/>
      <c r="U33" s="21" t="s">
        <v>49</v>
      </c>
      <c r="V33" s="61"/>
      <c r="W33" s="9" t="s">
        <v>50</v>
      </c>
      <c r="Z33" s="14">
        <f>IF(OR(J33="",L33="",N33="",R33="",T33="",V33=""),0,DATE(R33,T33,V33)-DATE(J33,L33,N33)+1)</f>
        <v>0</v>
      </c>
      <c r="AA33" s="3" t="s">
        <v>95</v>
      </c>
      <c r="AB33" s="14" t="str">
        <f>IF(Q24="","",IF(Q24="午前",R24*60+T24,IF(R24&gt;12,R24*60+T24,(R24+12)*60+T24)))</f>
        <v/>
      </c>
      <c r="AC33" s="14">
        <f>MAX(AB33,AB37,AB41,AB42)</f>
        <v>0</v>
      </c>
      <c r="AD33" s="14" t="str">
        <f>INT(AC33/60)&amp;"時"&amp;RIGHT("0"&amp;MOD(AC33,60),2)&amp;"分"</f>
        <v>0時00分</v>
      </c>
    </row>
    <row r="34" spans="3:36" ht="20.25" customHeight="1">
      <c r="C34" s="20"/>
      <c r="D34" s="62"/>
      <c r="E34" s="62"/>
      <c r="F34" s="21" t="s">
        <v>153</v>
      </c>
      <c r="G34" s="62"/>
      <c r="H34" s="9" t="s">
        <v>43</v>
      </c>
      <c r="I34" s="65"/>
      <c r="J34" s="61"/>
      <c r="K34" s="22" t="s">
        <v>46</v>
      </c>
      <c r="L34" s="64"/>
      <c r="M34" s="22" t="s">
        <v>47</v>
      </c>
      <c r="N34" s="88"/>
      <c r="O34" s="21" t="s">
        <v>150</v>
      </c>
      <c r="P34" s="88"/>
      <c r="Q34" s="65"/>
      <c r="R34" s="61"/>
      <c r="S34" s="22" t="s">
        <v>46</v>
      </c>
      <c r="T34" s="64"/>
      <c r="U34" s="22" t="s">
        <v>47</v>
      </c>
      <c r="V34" s="24"/>
      <c r="W34" s="24" t="str">
        <f>IF(X34=0,"（　 時間　 分)","（"&amp;INT(X34/60)&amp;"時間"&amp;RIGHT("0"&amp;MOD(X34,60),2)&amp;"分）")</f>
        <v>（　 時間　 分)</v>
      </c>
      <c r="X34" s="16">
        <f>IF(J34="",0,IF(L34="",0,IF(R34="",0,IF(T34="",0,IF(I34=Q34,(R34*60+T34)-(J34*60+L34),IF(R34&lt;12,((R34+12)*60+T34)-(J34*60+L34),(R34*60+T34)-(J34*60+L34)))))))</f>
        <v>0</v>
      </c>
      <c r="Z34" s="14" t="str">
        <f>IF(E34="","",VLOOKUP(E34,$AA$1:$AB$9,2,0))</f>
        <v/>
      </c>
      <c r="AA34" s="14" t="str">
        <f>IF(G34="",IF(E34="","",VLOOKUP(E34,$AA$1:$AB$9,2,0)),VLOOKUP(G34,$AA$1:$AB$9,2,0))</f>
        <v/>
      </c>
      <c r="AB34" s="14">
        <f>IF(X34=0,0,IF(Z34="",0,IF(AA34="","",AA34-Z34+1)))</f>
        <v>0</v>
      </c>
      <c r="AC34" s="14">
        <f>IF(D34="",0,IF(D34="毎週",AB34*(365/12/7),IF(D34="隔週",AB34*(365/12/7/2),AB34)))</f>
        <v>0</v>
      </c>
      <c r="AD34" s="14">
        <f>X34*AC34</f>
        <v>0</v>
      </c>
      <c r="AE34" s="14">
        <f>IF(SUM(AB34:AB35)=0,0,SUM(AD34:AD35)/SUM(AC34:AC35)/60)</f>
        <v>0</v>
      </c>
      <c r="AF34" s="14">
        <f>AE34*Z33</f>
        <v>0</v>
      </c>
      <c r="AG34" s="17">
        <f>IF(SUM(Z33+Z37+Z41+Z42+Z14+Z15)=0,0,SUM(AF34:AF51)/SUM(Z33+Z37+Z41+Z42+Z14+Z15))</f>
        <v>0</v>
      </c>
      <c r="AH34" s="25"/>
    </row>
    <row r="35" spans="3:36" ht="20.25" customHeight="1">
      <c r="C35" s="20"/>
      <c r="D35" s="63"/>
      <c r="E35" s="62"/>
      <c r="F35" s="21" t="s">
        <v>150</v>
      </c>
      <c r="G35" s="62"/>
      <c r="H35" s="9" t="s">
        <v>43</v>
      </c>
      <c r="I35" s="65"/>
      <c r="J35" s="61"/>
      <c r="K35" s="22" t="s">
        <v>46</v>
      </c>
      <c r="L35" s="64"/>
      <c r="M35" s="22" t="s">
        <v>47</v>
      </c>
      <c r="N35" s="88"/>
      <c r="O35" s="21" t="s">
        <v>150</v>
      </c>
      <c r="P35" s="88"/>
      <c r="Q35" s="65"/>
      <c r="R35" s="61"/>
      <c r="S35" s="22" t="s">
        <v>46</v>
      </c>
      <c r="T35" s="64"/>
      <c r="U35" s="22" t="s">
        <v>47</v>
      </c>
      <c r="V35" s="24"/>
      <c r="W35" s="24" t="str">
        <f>IF(X35=0,"（　 時間　 分)","（"&amp;INT(X35/60)&amp;"時間"&amp;RIGHT("0"&amp;MOD(X35,60),2)&amp;"分）")</f>
        <v>（　 時間　 分)</v>
      </c>
      <c r="X35" s="16">
        <f>IF(J35="",0,IF(L35="",0,IF(R35="",0,IF(T35="",0,IF(I35=Q35,(R35*60+T35)-(J35*60+L35),IF(R35&lt;12,((R35+12)*60+T35)-(J35*60+L35),(R35*60+T35)-(J35*60+L35)))))))</f>
        <v>0</v>
      </c>
      <c r="Z35" s="14" t="str">
        <f>IF(E35="","",VLOOKUP(E35,$AA$1:$AB$9,2,0))</f>
        <v/>
      </c>
      <c r="AA35" s="14" t="str">
        <f>IF(G35="",IF(E35="","",VLOOKUP(E35,$AA$1:$AB$9,2,0)),VLOOKUP(G35,$AA$1:$AB$9,2,0))</f>
        <v/>
      </c>
      <c r="AB35" s="14">
        <f>IF(X35=0,0,IF(Z35="",0,IF(AA35="","",AA35-Z35+1)))</f>
        <v>0</v>
      </c>
      <c r="AC35" s="14">
        <f>IF(D35="",0,IF(D35="毎週",AB35*(365/12/7),IF(D35="隔週",AB35*(365/12/7/2),AB35)))</f>
        <v>0</v>
      </c>
      <c r="AD35" s="14">
        <f>X35*AC35</f>
        <v>0</v>
      </c>
      <c r="AJ35" s="13"/>
    </row>
    <row r="36" spans="3:36" ht="20.25" hidden="1" customHeight="1">
      <c r="C36" s="3" t="s">
        <v>109</v>
      </c>
      <c r="D36" s="1" t="s">
        <v>116</v>
      </c>
      <c r="I36" s="24"/>
      <c r="J36" s="24"/>
      <c r="K36" s="88"/>
      <c r="L36" s="24"/>
      <c r="M36" s="88"/>
      <c r="N36" s="88"/>
      <c r="O36" s="24"/>
      <c r="P36" s="24"/>
      <c r="Q36" s="24"/>
      <c r="R36" s="24"/>
      <c r="S36" s="88"/>
      <c r="T36" s="24"/>
      <c r="U36" s="88"/>
      <c r="V36" s="24"/>
      <c r="W36" s="24"/>
    </row>
    <row r="37" spans="3:36" ht="20.25" customHeight="1">
      <c r="C37" s="80" t="s">
        <v>51</v>
      </c>
      <c r="D37" s="1" t="s">
        <v>96</v>
      </c>
      <c r="I37" s="21" t="s">
        <v>394</v>
      </c>
      <c r="J37" s="88">
        <v>7</v>
      </c>
      <c r="K37" s="21" t="s">
        <v>48</v>
      </c>
      <c r="L37" s="88">
        <v>12</v>
      </c>
      <c r="M37" s="21" t="s">
        <v>49</v>
      </c>
      <c r="N37" s="61"/>
      <c r="O37" s="21" t="s">
        <v>50</v>
      </c>
      <c r="P37" s="21" t="s">
        <v>94</v>
      </c>
      <c r="Q37" s="21" t="s">
        <v>394</v>
      </c>
      <c r="R37" s="88">
        <v>8</v>
      </c>
      <c r="S37" s="21" t="s">
        <v>48</v>
      </c>
      <c r="T37" s="88">
        <v>1</v>
      </c>
      <c r="U37" s="21" t="s">
        <v>49</v>
      </c>
      <c r="V37" s="61"/>
      <c r="W37" s="9" t="s">
        <v>50</v>
      </c>
      <c r="Z37" s="14">
        <f>IF(OR(J37="",L37="",N37="",R37="",T37="",V37=""),0,DATE(R37,T37,V37)-DATE(J37,L37,N37)+1)</f>
        <v>0</v>
      </c>
      <c r="AA37" s="3" t="s">
        <v>97</v>
      </c>
      <c r="AB37" s="14" t="str">
        <f>IF(Q25="","",IF(Q25="午前",R25*60+T25,IF(R25&gt;12,R25*60+T25,(R25+12)*60+T25)))</f>
        <v/>
      </c>
    </row>
    <row r="38" spans="3:36" ht="20.25" customHeight="1">
      <c r="C38" s="20"/>
      <c r="D38" s="62"/>
      <c r="E38" s="62"/>
      <c r="F38" s="21" t="s">
        <v>150</v>
      </c>
      <c r="G38" s="62"/>
      <c r="H38" s="9" t="s">
        <v>43</v>
      </c>
      <c r="I38" s="65"/>
      <c r="J38" s="61"/>
      <c r="K38" s="22" t="s">
        <v>46</v>
      </c>
      <c r="L38" s="64"/>
      <c r="M38" s="22" t="s">
        <v>47</v>
      </c>
      <c r="N38" s="88"/>
      <c r="O38" s="21" t="s">
        <v>150</v>
      </c>
      <c r="P38" s="88"/>
      <c r="Q38" s="65"/>
      <c r="R38" s="61"/>
      <c r="S38" s="22" t="s">
        <v>46</v>
      </c>
      <c r="T38" s="64"/>
      <c r="U38" s="22" t="s">
        <v>47</v>
      </c>
      <c r="V38" s="24"/>
      <c r="W38" s="24" t="str">
        <f>IF(X38=0,"（　 時間　 分)","（"&amp;INT(X38/60)&amp;"時間"&amp;RIGHT("0"&amp;MOD(X38,60),2)&amp;"分）")</f>
        <v>（　 時間　 分)</v>
      </c>
      <c r="X38" s="16">
        <f>IF(J38="",0,IF(L38="",0,IF(R38="",0,IF(T38="",0,IF(I38=Q38,(R38*60+T38)-(J38*60+L38),IF(R38&lt;12,((R38+12)*60+T38)-(J38*60+L38),(R38*60+T38)-(J38*60+L38)))))))</f>
        <v>0</v>
      </c>
      <c r="Z38" s="14" t="str">
        <f>IF(E38="","",VLOOKUP(E38,$AA$1:$AB$9,2,0))</f>
        <v/>
      </c>
      <c r="AA38" s="14" t="str">
        <f>IF(G38="",IF(E38="","",VLOOKUP(E38,$AA$1:$AB$9,2,0)),VLOOKUP(G38,$AA$1:$AB$9,2,0))</f>
        <v/>
      </c>
      <c r="AB38" s="14">
        <f>IF(X38=0,0,IF(Z38="",0,IF(AA38="","",AA38-Z38+1)))</f>
        <v>0</v>
      </c>
      <c r="AC38" s="14">
        <f>IF(D38="",0,IF(D38="毎週",AB38*(365/12/7),IF(D38="隔週",AB38*(365/12/7/2),AB38)))</f>
        <v>0</v>
      </c>
      <c r="AD38" s="14">
        <f>X38*AC38</f>
        <v>0</v>
      </c>
      <c r="AE38" s="14">
        <f>IF(SUM(AB38:AB39)=0,0,SUM(AD38:AD39)/SUM(AC38:AC39)/60)</f>
        <v>0</v>
      </c>
      <c r="AF38" s="14">
        <f>AE38*Z37</f>
        <v>0</v>
      </c>
    </row>
    <row r="39" spans="3:36" ht="20.25" customHeight="1">
      <c r="C39" s="20"/>
      <c r="D39" s="63"/>
      <c r="E39" s="62"/>
      <c r="F39" s="21" t="s">
        <v>150</v>
      </c>
      <c r="G39" s="62"/>
      <c r="H39" s="9" t="s">
        <v>43</v>
      </c>
      <c r="I39" s="65"/>
      <c r="J39" s="61"/>
      <c r="K39" s="22" t="s">
        <v>46</v>
      </c>
      <c r="L39" s="64"/>
      <c r="M39" s="22" t="s">
        <v>47</v>
      </c>
      <c r="N39" s="88"/>
      <c r="O39" s="21" t="s">
        <v>150</v>
      </c>
      <c r="P39" s="88"/>
      <c r="Q39" s="65"/>
      <c r="R39" s="61"/>
      <c r="S39" s="22" t="s">
        <v>46</v>
      </c>
      <c r="T39" s="64"/>
      <c r="U39" s="22" t="s">
        <v>47</v>
      </c>
      <c r="V39" s="24"/>
      <c r="W39" s="24" t="str">
        <f>IF(X39=0,"（　 時間　 分)","（"&amp;INT(X39/60)&amp;"時間"&amp;RIGHT("0"&amp;MOD(X39,60),2)&amp;"分）")</f>
        <v>（　 時間　 分)</v>
      </c>
      <c r="X39" s="16">
        <f>IF(J39="",0,IF(L39="",0,IF(R39="",0,IF(T39="",0,IF(I39=Q39,(R39*60+T39)-(J39*60+L39),IF(R39&lt;12,((R39+12)*60+T39)-(J39*60+L39),(R39*60+T39)-(J39*60+L39)))))))</f>
        <v>0</v>
      </c>
      <c r="Z39" s="14" t="str">
        <f>IF(E39="","",VLOOKUP(E39,$AA$1:$AB$9,2,0))</f>
        <v/>
      </c>
      <c r="AA39" s="14" t="str">
        <f>IF(G39="",IF(E39="","",VLOOKUP(E39,$AA$1:$AB$9,2,0)),VLOOKUP(G39,$AA$1:$AB$9,2,0))</f>
        <v/>
      </c>
      <c r="AB39" s="14">
        <f>IF(X39=0,0,IF(Z39="",0,IF(AA39="","",AA39-Z39+1)))</f>
        <v>0</v>
      </c>
      <c r="AC39" s="14">
        <f>IF(D39="",0,IF(D39="毎週",AB39*(365/12/7),IF(D39="隔週",AB39*(365/12/7/2),AB39)))</f>
        <v>0</v>
      </c>
      <c r="AD39" s="14">
        <f>X39*AC39</f>
        <v>0</v>
      </c>
    </row>
    <row r="40" spans="3:36" ht="20.25" hidden="1" customHeight="1">
      <c r="C40" s="3" t="s">
        <v>111</v>
      </c>
      <c r="D40" s="1" t="s">
        <v>117</v>
      </c>
      <c r="I40" s="24"/>
      <c r="J40" s="24"/>
      <c r="K40" s="88"/>
      <c r="L40" s="24"/>
      <c r="M40" s="88"/>
      <c r="N40" s="88"/>
      <c r="O40" s="24"/>
      <c r="P40" s="24"/>
      <c r="Q40" s="24"/>
      <c r="R40" s="24"/>
      <c r="S40" s="88"/>
      <c r="T40" s="24"/>
      <c r="U40" s="88"/>
      <c r="V40" s="24"/>
      <c r="W40" s="24"/>
    </row>
    <row r="41" spans="3:36" ht="20.25" customHeight="1">
      <c r="C41" s="80" t="s">
        <v>51</v>
      </c>
      <c r="D41" s="1" t="s">
        <v>98</v>
      </c>
      <c r="I41" s="21" t="s">
        <v>394</v>
      </c>
      <c r="J41" s="88">
        <v>7</v>
      </c>
      <c r="K41" s="21" t="s">
        <v>48</v>
      </c>
      <c r="L41" s="88">
        <v>4</v>
      </c>
      <c r="M41" s="21" t="s">
        <v>49</v>
      </c>
      <c r="N41" s="61"/>
      <c r="O41" s="21" t="s">
        <v>50</v>
      </c>
      <c r="P41" s="21" t="s">
        <v>94</v>
      </c>
      <c r="Q41" s="21" t="s">
        <v>394</v>
      </c>
      <c r="R41" s="88">
        <v>7</v>
      </c>
      <c r="S41" s="21" t="s">
        <v>48</v>
      </c>
      <c r="T41" s="278"/>
      <c r="U41" s="21" t="s">
        <v>49</v>
      </c>
      <c r="V41" s="61"/>
      <c r="W41" s="9" t="s">
        <v>50</v>
      </c>
      <c r="Z41" s="14">
        <f>IF(OR(J41="",L41="",N41="",R41="",T41="",V41=""),0,DATE(R41,T41,V41)-DATE(J41,L41,N41)+1)</f>
        <v>0</v>
      </c>
      <c r="AA41" s="3" t="s">
        <v>99</v>
      </c>
      <c r="AB41" s="14" t="str">
        <f>IF(Q26="","",IF(Q26="午前",R26*60+T26,IF(R26&gt;12,R26*60+T26,(R26+12)*60+T26)))</f>
        <v/>
      </c>
    </row>
    <row r="42" spans="3:36" ht="20.25" customHeight="1">
      <c r="C42" s="81"/>
      <c r="I42" s="21" t="s">
        <v>394</v>
      </c>
      <c r="J42" s="88">
        <v>8</v>
      </c>
      <c r="K42" s="21" t="s">
        <v>48</v>
      </c>
      <c r="L42" s="88">
        <v>3</v>
      </c>
      <c r="M42" s="21" t="s">
        <v>49</v>
      </c>
      <c r="N42" s="61"/>
      <c r="O42" s="21" t="s">
        <v>50</v>
      </c>
      <c r="P42" s="21" t="s">
        <v>94</v>
      </c>
      <c r="Q42" s="21" t="s">
        <v>394</v>
      </c>
      <c r="R42" s="88">
        <v>8</v>
      </c>
      <c r="S42" s="21" t="s">
        <v>48</v>
      </c>
      <c r="T42" s="88">
        <v>3</v>
      </c>
      <c r="U42" s="21" t="s">
        <v>49</v>
      </c>
      <c r="V42" s="250"/>
      <c r="W42" s="9" t="s">
        <v>50</v>
      </c>
      <c r="Z42" s="14">
        <f>IF(OR(J42="",L42="",N42="",R42="",T42="",V42=""),0,DATE(R42,T42,V42)-DATE(J42,L42,N42)+1)</f>
        <v>0</v>
      </c>
      <c r="AA42" s="3" t="s">
        <v>100</v>
      </c>
      <c r="AB42" s="14" t="str">
        <f>IF(Q27="","",IF(Q27="午前",R27*60+T27,IF(R27&gt;12,R27*60+T27,(R27+12)*60+T27)))</f>
        <v/>
      </c>
    </row>
    <row r="43" spans="3:36" ht="20.25" customHeight="1">
      <c r="C43" s="20"/>
      <c r="D43" s="62"/>
      <c r="E43" s="62"/>
      <c r="F43" s="21" t="s">
        <v>150</v>
      </c>
      <c r="G43" s="62"/>
      <c r="H43" s="9" t="s">
        <v>43</v>
      </c>
      <c r="I43" s="65"/>
      <c r="J43" s="61"/>
      <c r="K43" s="22" t="s">
        <v>46</v>
      </c>
      <c r="L43" s="64"/>
      <c r="M43" s="22" t="s">
        <v>47</v>
      </c>
      <c r="N43" s="88"/>
      <c r="O43" s="21" t="s">
        <v>150</v>
      </c>
      <c r="P43" s="88"/>
      <c r="Q43" s="65"/>
      <c r="R43" s="61"/>
      <c r="S43" s="22" t="s">
        <v>46</v>
      </c>
      <c r="T43" s="64"/>
      <c r="U43" s="22" t="s">
        <v>47</v>
      </c>
      <c r="V43" s="24"/>
      <c r="W43" s="24" t="str">
        <f>IF(X43=0,"（　 時間　 分)","（"&amp;INT(X43/60)&amp;"時間"&amp;RIGHT("0"&amp;MOD(X43,60),2)&amp;"分）")</f>
        <v>（　 時間　 分)</v>
      </c>
      <c r="X43" s="16">
        <f>IF(J43="",0,IF(L43="",0,IF(R43="",0,IF(T43="",0,IF(I43=Q43,(R43*60+T43)-(J43*60+L43),IF(R43&lt;12,((R43+12)*60+T43)-(J43*60+L43),(R43*60+T43)-(J43*60+L43)))))))</f>
        <v>0</v>
      </c>
      <c r="Z43" s="14" t="str">
        <f>IF(E43="","",VLOOKUP(E43,$AA$1:$AB$9,2,0))</f>
        <v/>
      </c>
      <c r="AA43" s="14" t="str">
        <f>IF(G43="",IF(E43="","",VLOOKUP(E43,$AA$1:$AB$9,2,0)),VLOOKUP(G43,$AA$1:$AB$9,2,0))</f>
        <v/>
      </c>
      <c r="AB43" s="14">
        <f>IF(X43=0,0,IF(Z43="",0,IF(AA43="","",AA43-Z43+1)))</f>
        <v>0</v>
      </c>
      <c r="AC43" s="14">
        <f>IF(D43="",0,IF(D43="毎週",AB43*(365/12/7),IF(D43="隔週",AB43*(365/12/7/2),AB43)))</f>
        <v>0</v>
      </c>
      <c r="AD43" s="14">
        <f>X43*AC43</f>
        <v>0</v>
      </c>
      <c r="AE43" s="14">
        <f>IF(SUM(AB43:AB44)=0,0,SUM(AD43:AD44)/SUM(AC43:AC44)/60)</f>
        <v>0</v>
      </c>
      <c r="AF43" s="14">
        <f>AE43*(SUM(Z41+Z42))</f>
        <v>0</v>
      </c>
    </row>
    <row r="44" spans="3:36" ht="20.25" customHeight="1">
      <c r="C44" s="20"/>
      <c r="D44" s="63"/>
      <c r="E44" s="62"/>
      <c r="F44" s="21" t="s">
        <v>150</v>
      </c>
      <c r="G44" s="62"/>
      <c r="H44" s="9" t="s">
        <v>43</v>
      </c>
      <c r="I44" s="65"/>
      <c r="J44" s="61"/>
      <c r="K44" s="22" t="s">
        <v>46</v>
      </c>
      <c r="L44" s="64"/>
      <c r="M44" s="22" t="s">
        <v>47</v>
      </c>
      <c r="N44" s="88"/>
      <c r="O44" s="21" t="s">
        <v>150</v>
      </c>
      <c r="P44" s="88"/>
      <c r="Q44" s="65"/>
      <c r="R44" s="61"/>
      <c r="S44" s="22" t="s">
        <v>46</v>
      </c>
      <c r="T44" s="64"/>
      <c r="U44" s="22" t="s">
        <v>47</v>
      </c>
      <c r="V44" s="24"/>
      <c r="W44" s="24" t="str">
        <f>IF(X44=0,"（　 時間　 分)","（"&amp;INT(X44/60)&amp;"時間"&amp;RIGHT("0"&amp;MOD(X44,60),2)&amp;"分）")</f>
        <v>（　 時間　 分)</v>
      </c>
      <c r="X44" s="16">
        <f>IF(J44="",0,IF(L44="",0,IF(R44="",0,IF(T44="",0,IF(I44=Q44,(R44*60+T44)-(J44*60+L44),IF(R44&lt;12,((R44+12)*60+T44)-(J44*60+L44),(R44*60+T44)-(J44*60+L44)))))))</f>
        <v>0</v>
      </c>
      <c r="Z44" s="14" t="str">
        <f>IF(E44="","",VLOOKUP(E44,$AA$1:$AB$9,2,0))</f>
        <v/>
      </c>
      <c r="AA44" s="14" t="str">
        <f>IF(G44="",IF(E44="","",VLOOKUP(E44,$AA$1:$AB$9,2,0)),VLOOKUP(G44,$AA$1:$AB$9,2,0))</f>
        <v/>
      </c>
      <c r="AB44" s="14">
        <f>IF(X44=0,0,IF(Z44="",0,IF(AA44="","",AA44-Z44+1)))</f>
        <v>0</v>
      </c>
      <c r="AC44" s="14">
        <f>IF(D44="",0,IF(D44="毎週",AB44*(365/12/7),IF(D44="隔週",AB44*(365/12/7/2),AB44)))</f>
        <v>0</v>
      </c>
      <c r="AD44" s="14">
        <f>X44*AC44</f>
        <v>0</v>
      </c>
    </row>
    <row r="45" spans="3:36" ht="20.25" customHeight="1">
      <c r="C45" s="14" t="s">
        <v>434</v>
      </c>
      <c r="I45" s="24"/>
      <c r="J45" s="24"/>
      <c r="K45" s="88"/>
      <c r="L45" s="24"/>
      <c r="M45" s="88"/>
      <c r="N45" s="88"/>
      <c r="O45" s="24"/>
      <c r="P45" s="24"/>
      <c r="Q45" s="24"/>
      <c r="R45" s="24"/>
      <c r="S45" s="88"/>
      <c r="T45" s="24"/>
      <c r="U45" s="88"/>
      <c r="V45" s="24"/>
      <c r="W45" s="84"/>
      <c r="Z45" s="1" t="s">
        <v>69</v>
      </c>
      <c r="AA45" s="1" t="s">
        <v>70</v>
      </c>
      <c r="AB45" s="1" t="s">
        <v>71</v>
      </c>
      <c r="AC45" s="1" t="s">
        <v>104</v>
      </c>
      <c r="AD45" s="1" t="s">
        <v>105</v>
      </c>
      <c r="AE45" s="1" t="s">
        <v>106</v>
      </c>
      <c r="AH45" s="25"/>
    </row>
    <row r="46" spans="3:36" ht="20.25" customHeight="1">
      <c r="C46" s="3" t="s">
        <v>246</v>
      </c>
      <c r="D46" s="1" t="s">
        <v>78</v>
      </c>
      <c r="I46" s="24"/>
      <c r="J46" s="24"/>
      <c r="K46" s="88"/>
      <c r="L46" s="24"/>
      <c r="M46" s="88"/>
      <c r="N46" s="88"/>
      <c r="O46" s="24"/>
      <c r="P46" s="24"/>
      <c r="Q46" s="24"/>
      <c r="R46" s="24"/>
      <c r="S46" s="88"/>
      <c r="T46" s="24"/>
      <c r="U46" s="88"/>
      <c r="V46" s="24"/>
      <c r="W46" s="24"/>
    </row>
    <row r="47" spans="3:36" ht="20.25" customHeight="1">
      <c r="C47" s="20"/>
      <c r="D47" s="85" t="str">
        <f>IF(I14="","",I14)</f>
        <v/>
      </c>
      <c r="E47" s="712" t="s">
        <v>139</v>
      </c>
      <c r="F47" s="712"/>
      <c r="G47" s="712"/>
      <c r="H47" s="9" t="s">
        <v>43</v>
      </c>
      <c r="I47" s="65"/>
      <c r="J47" s="61"/>
      <c r="K47" s="22" t="s">
        <v>46</v>
      </c>
      <c r="L47" s="64"/>
      <c r="M47" s="22" t="s">
        <v>47</v>
      </c>
      <c r="N47" s="88"/>
      <c r="O47" s="21" t="s">
        <v>108</v>
      </c>
      <c r="P47" s="88"/>
      <c r="Q47" s="65"/>
      <c r="R47" s="61"/>
      <c r="S47" s="22" t="s">
        <v>46</v>
      </c>
      <c r="T47" s="64"/>
      <c r="U47" s="22" t="s">
        <v>47</v>
      </c>
      <c r="V47" s="24"/>
      <c r="W47" s="24" t="str">
        <f>IF(X47=0,"（　 時間　 分)","（"&amp;INT(X47/60)&amp;"時間"&amp;RIGHT("0"&amp;MOD(X47,60),2)&amp;"分）")</f>
        <v>（　 時間　 分)</v>
      </c>
      <c r="X47" s="16">
        <f>IF(E47="",0,IF(J47="",0,IF(L47="",0,IF(R47="",0,IF(T47="",0,IF(I47=Q47,(R47*60+T47)-(J47*60+L47),IF(R47&lt;12,((R47+12)*60+T47)-(J47*60+L47),(R47*60+T47)-(J47*60+L47))))))))</f>
        <v>0</v>
      </c>
      <c r="Z47" s="14">
        <f>IF(E47="","",VLOOKUP(E47,$AA$1:$AB$9,2,0))</f>
        <v>6</v>
      </c>
      <c r="AA47" s="14">
        <f>IF(G47="",IF(E47="","",VLOOKUP(E47,$AA$1:$AB$9,2,0)),VLOOKUP(G47,$AA$1:$AB$9,2,0))</f>
        <v>6</v>
      </c>
      <c r="AB47" s="14">
        <f>IF(X47=0,0,IF(Z47="",0,IF(AA47="","",AA47-Z47+1)))</f>
        <v>0</v>
      </c>
      <c r="AC47" s="14">
        <f>IF(D47="",0,IF(D47="毎週",AB47*(365/12/7),IF(D47="隔週",AB47*(365/12/7/2),AB47)))</f>
        <v>0</v>
      </c>
      <c r="AD47" s="14">
        <f>X47*AC47</f>
        <v>0</v>
      </c>
      <c r="AE47" s="14">
        <f>IF(AB47=0,0,AD47/AC47/60)</f>
        <v>0</v>
      </c>
      <c r="AF47" s="14">
        <f>AE47*Z14</f>
        <v>0</v>
      </c>
    </row>
    <row r="48" spans="3:36" ht="20.25" customHeight="1">
      <c r="C48" s="3" t="s">
        <v>97</v>
      </c>
      <c r="D48" s="1" t="s">
        <v>118</v>
      </c>
      <c r="I48" s="24"/>
      <c r="J48" s="24"/>
      <c r="K48" s="88"/>
      <c r="L48" s="24"/>
      <c r="M48" s="88"/>
      <c r="N48" s="88"/>
      <c r="O48" s="24"/>
      <c r="P48" s="24"/>
      <c r="Q48" s="24"/>
      <c r="R48" s="24"/>
      <c r="S48" s="88"/>
      <c r="T48" s="24"/>
      <c r="U48" s="88"/>
      <c r="V48" s="24"/>
      <c r="W48" s="24"/>
    </row>
    <row r="49" spans="1:33" ht="20.25" customHeight="1">
      <c r="C49" s="20"/>
      <c r="E49" s="21" t="s">
        <v>82</v>
      </c>
      <c r="F49" s="728"/>
      <c r="G49" s="728"/>
      <c r="H49" s="9" t="s">
        <v>50</v>
      </c>
      <c r="I49" s="65"/>
      <c r="J49" s="61"/>
      <c r="K49" s="22" t="s">
        <v>46</v>
      </c>
      <c r="L49" s="64"/>
      <c r="M49" s="22" t="s">
        <v>47</v>
      </c>
      <c r="N49" s="88"/>
      <c r="O49" s="21" t="s">
        <v>150</v>
      </c>
      <c r="P49" s="88"/>
      <c r="Q49" s="65"/>
      <c r="R49" s="61"/>
      <c r="S49" s="22" t="s">
        <v>46</v>
      </c>
      <c r="T49" s="64"/>
      <c r="U49" s="22" t="s">
        <v>47</v>
      </c>
      <c r="V49" s="24"/>
      <c r="W49" s="24" t="str">
        <f>IF(X49=0,"（　 時間　 分)","（"&amp;INT(X49/60)&amp;"時間"&amp;RIGHT("0"&amp;MOD(X49,60),2)&amp;"分）")</f>
        <v>（　 時間　 分)</v>
      </c>
      <c r="X49" s="16">
        <f>IF(F49="",0,IF(J49="",0,IF(L49="",0,IF(R49="",0,IF(T49="",0,IF(I49=Q49,(R49*60+T49)-(J49*60+L49),IF(R49&lt;12,((R49+12)*60+T49)-(J49*60+L49),(R49*60+T49)-(J49*60+L49))))))))</f>
        <v>0</v>
      </c>
      <c r="Z49" s="18"/>
      <c r="AA49" s="18"/>
      <c r="AB49" s="14">
        <f>F49</f>
        <v>0</v>
      </c>
      <c r="AC49" s="18"/>
      <c r="AD49" s="14">
        <f>X49*AB49</f>
        <v>0</v>
      </c>
      <c r="AE49" s="14">
        <f>IF(SUM(AB49:AB51)=0,0,SUM(AD49:AD51)/SUM(AB49:AB51)/60)</f>
        <v>0</v>
      </c>
      <c r="AF49" s="14">
        <f>IF(G15="",0,AE49*Z15)</f>
        <v>0</v>
      </c>
    </row>
    <row r="50" spans="1:33" ht="20.25" customHeight="1">
      <c r="C50" s="20"/>
      <c r="E50" s="21" t="s">
        <v>82</v>
      </c>
      <c r="F50" s="723"/>
      <c r="G50" s="723"/>
      <c r="H50" s="9" t="s">
        <v>50</v>
      </c>
      <c r="I50" s="65"/>
      <c r="J50" s="61"/>
      <c r="K50" s="22" t="s">
        <v>46</v>
      </c>
      <c r="L50" s="64"/>
      <c r="M50" s="22" t="s">
        <v>47</v>
      </c>
      <c r="N50" s="88"/>
      <c r="O50" s="21" t="s">
        <v>152</v>
      </c>
      <c r="P50" s="88"/>
      <c r="Q50" s="65"/>
      <c r="R50" s="61"/>
      <c r="S50" s="22" t="s">
        <v>46</v>
      </c>
      <c r="T50" s="64"/>
      <c r="U50" s="22" t="s">
        <v>47</v>
      </c>
      <c r="V50" s="24"/>
      <c r="W50" s="24" t="str">
        <f>IF(X50=0,"（　 時間　 分)","（"&amp;INT(X50/60)&amp;"時間"&amp;RIGHT("0"&amp;MOD(X50,60),2)&amp;"分）")</f>
        <v>（　 時間　 分)</v>
      </c>
      <c r="X50" s="16">
        <f>IF(F50="",0,IF(J50="",0,IF(L50="",0,IF(R50="",0,IF(T50="",0,IF(I50=Q50,(R50*60+T50)-(J50*60+L50),IF(R50&lt;12,((R50+12)*60+T50)-(J50*60+L50),(R50*60+T50)-(J50*60+L50))))))))</f>
        <v>0</v>
      </c>
      <c r="Z50" s="18"/>
      <c r="AA50" s="18"/>
      <c r="AB50" s="14">
        <f>F50</f>
        <v>0</v>
      </c>
      <c r="AC50" s="18"/>
      <c r="AD50" s="14">
        <f>X50*AB50</f>
        <v>0</v>
      </c>
    </row>
    <row r="51" spans="1:33" ht="20.25" customHeight="1">
      <c r="E51" s="21" t="s">
        <v>82</v>
      </c>
      <c r="F51" s="723"/>
      <c r="G51" s="723"/>
      <c r="H51" s="9" t="s">
        <v>50</v>
      </c>
      <c r="I51" s="65"/>
      <c r="J51" s="61"/>
      <c r="K51" s="22" t="s">
        <v>46</v>
      </c>
      <c r="L51" s="64"/>
      <c r="M51" s="22" t="s">
        <v>47</v>
      </c>
      <c r="N51" s="88"/>
      <c r="O51" s="21" t="s">
        <v>152</v>
      </c>
      <c r="P51" s="88"/>
      <c r="Q51" s="65"/>
      <c r="R51" s="61"/>
      <c r="S51" s="22" t="s">
        <v>46</v>
      </c>
      <c r="T51" s="64"/>
      <c r="U51" s="22" t="s">
        <v>47</v>
      </c>
      <c r="V51" s="24"/>
      <c r="W51" s="24" t="str">
        <f>IF(X51=0,"（　 時間　 分)","（"&amp;INT(X51/60)&amp;"時間"&amp;RIGHT("0"&amp;MOD(X51,60),2)&amp;"分）")</f>
        <v>（　 時間　 分)</v>
      </c>
      <c r="X51" s="16">
        <f>IF(F51="",0,IF(J51="",0,IF(L51="",0,IF(R51="",0,IF(T51="",0,IF(I51=Q51,(R51*60+T51)-(J51*60+L51),IF(R51&lt;12,((R51+12)*60+T51)-(J51*60+L51),(R51*60+T51)-(J51*60+L51))))))))</f>
        <v>0</v>
      </c>
      <c r="Z51" s="18"/>
      <c r="AA51" s="18"/>
      <c r="AB51" s="14">
        <f>F51</f>
        <v>0</v>
      </c>
      <c r="AC51" s="18"/>
      <c r="AD51" s="14">
        <f>X51*AB51</f>
        <v>0</v>
      </c>
    </row>
    <row r="52" spans="1:33" ht="25.5" customHeight="1">
      <c r="Z52" s="2" t="s">
        <v>88</v>
      </c>
      <c r="AA52" s="1" t="s">
        <v>67</v>
      </c>
      <c r="AB52" s="14">
        <v>4</v>
      </c>
      <c r="AC52" s="1" t="s">
        <v>89</v>
      </c>
    </row>
    <row r="53" spans="1:33" ht="20.25" hidden="1" customHeight="1">
      <c r="A53" s="26" t="s">
        <v>235</v>
      </c>
      <c r="E53" s="28"/>
      <c r="AA53" s="1" t="s">
        <v>90</v>
      </c>
      <c r="AB53" s="14">
        <v>5</v>
      </c>
      <c r="AC53" s="1" t="s">
        <v>91</v>
      </c>
    </row>
    <row r="54" spans="1:33" ht="17.25" hidden="1" customHeight="1">
      <c r="C54" s="80" t="s">
        <v>51</v>
      </c>
      <c r="D54" s="1" t="s">
        <v>236</v>
      </c>
      <c r="F54" s="82" t="s">
        <v>237</v>
      </c>
      <c r="G54" s="9" t="s">
        <v>238</v>
      </c>
      <c r="L54" s="157" t="s">
        <v>202</v>
      </c>
      <c r="M54" s="80" t="s">
        <v>51</v>
      </c>
      <c r="N54" s="9" t="s">
        <v>239</v>
      </c>
      <c r="R54" s="25"/>
      <c r="S54" s="80" t="s">
        <v>51</v>
      </c>
      <c r="T54" s="24" t="s">
        <v>240</v>
      </c>
      <c r="W54" s="25"/>
    </row>
    <row r="55" spans="1:33" customFormat="1" ht="17.25" hidden="1" customHeight="1">
      <c r="D55" s="80" t="s">
        <v>51</v>
      </c>
      <c r="E55" s="9" t="s">
        <v>241</v>
      </c>
    </row>
    <row r="56" spans="1:33" customFormat="1" ht="24.75" hidden="1" customHeight="1">
      <c r="D56" s="80" t="s">
        <v>51</v>
      </c>
      <c r="E56" s="9" t="s">
        <v>242</v>
      </c>
    </row>
    <row r="57" spans="1:33" ht="17.25" hidden="1" customHeight="1">
      <c r="C57" s="80" t="s">
        <v>198</v>
      </c>
      <c r="D57" s="1" t="s">
        <v>243</v>
      </c>
    </row>
    <row r="58" spans="1:33" s="276" customFormat="1" ht="17.25" customHeight="1">
      <c r="A58" s="26" t="s">
        <v>411</v>
      </c>
      <c r="B58" s="14"/>
      <c r="C58" s="14"/>
      <c r="D58" s="14"/>
      <c r="E58" s="14"/>
      <c r="F58" s="14"/>
      <c r="G58" s="14"/>
      <c r="H58" s="14"/>
      <c r="I58" s="14"/>
      <c r="J58" s="14"/>
      <c r="K58" s="85"/>
      <c r="L58" s="14"/>
      <c r="M58" s="85"/>
      <c r="N58" s="85"/>
      <c r="O58" s="14"/>
      <c r="P58" s="14"/>
      <c r="Q58" s="14"/>
      <c r="R58" s="14"/>
      <c r="S58" s="85"/>
      <c r="T58" s="14"/>
      <c r="U58" s="85"/>
      <c r="V58" s="14"/>
      <c r="W58" s="14"/>
    </row>
    <row r="59" spans="1:33" s="276" customFormat="1" ht="17.25" customHeight="1">
      <c r="A59" s="26"/>
      <c r="B59" s="1"/>
      <c r="C59" s="14" t="s">
        <v>435</v>
      </c>
      <c r="D59" s="1"/>
      <c r="E59" s="1"/>
      <c r="F59" s="292"/>
      <c r="G59" s="292"/>
      <c r="H59" s="21" t="s">
        <v>82</v>
      </c>
      <c r="I59" s="714"/>
      <c r="J59" s="714"/>
      <c r="K59" s="293" t="s">
        <v>50</v>
      </c>
      <c r="L59" s="290"/>
      <c r="M59" s="290"/>
      <c r="N59" s="290"/>
      <c r="O59" s="290"/>
      <c r="P59" s="290"/>
      <c r="Q59" s="290"/>
      <c r="R59" s="290"/>
      <c r="S59" s="290"/>
      <c r="T59" s="290"/>
      <c r="U59" s="715"/>
      <c r="V59" s="715"/>
      <c r="W59" s="14"/>
      <c r="AC59" s="283" t="s">
        <v>412</v>
      </c>
      <c r="AD59" s="283" t="s">
        <v>414</v>
      </c>
      <c r="AE59" s="155" t="s">
        <v>413</v>
      </c>
      <c r="AF59" s="155"/>
      <c r="AG59" s="155"/>
    </row>
    <row r="60" spans="1:33">
      <c r="A60" s="1"/>
      <c r="B60" s="1"/>
      <c r="C60" s="14" t="s">
        <v>436</v>
      </c>
      <c r="D60" s="1"/>
      <c r="E60" s="1"/>
      <c r="F60" s="716" t="s">
        <v>404</v>
      </c>
      <c r="G60" s="716"/>
      <c r="H60" s="292"/>
      <c r="I60" s="65"/>
      <c r="J60" s="61"/>
      <c r="K60" s="22" t="s">
        <v>46</v>
      </c>
      <c r="L60" s="64"/>
      <c r="M60" s="22" t="s">
        <v>47</v>
      </c>
      <c r="N60" s="88"/>
      <c r="O60" s="21" t="s">
        <v>94</v>
      </c>
      <c r="P60" s="88"/>
      <c r="Q60" s="65"/>
      <c r="R60" s="61"/>
      <c r="S60" s="22" t="s">
        <v>46</v>
      </c>
      <c r="T60" s="64"/>
      <c r="U60" s="22" t="s">
        <v>47</v>
      </c>
      <c r="V60" s="24"/>
      <c r="W60" s="24" t="str">
        <f>IF(X60=0,"（　 時間　 分)","（"&amp;INT(X60/60)&amp;"時間"&amp;RIGHT("0"&amp;MOD(X60,60),2)&amp;"分）")</f>
        <v>（　 時間　 分)</v>
      </c>
      <c r="X60" s="282">
        <f>IF(I59="",0,IF(J60="",0,IF(L60="",0,IF(R60="",0,IF(T60="",0,IF(I60=Q60,(R60*60+T60)-(J60*60+L60),IF(R60&lt;12,((R60+12)*60+T60)-(J60*60+L60),(R60*60+T60)-(J60*60+L60))))))))</f>
        <v>0</v>
      </c>
      <c r="AC60" s="276">
        <f>5*365/12/7</f>
        <v>21.726190476190478</v>
      </c>
      <c r="AD60" s="276">
        <f>X60*AC60</f>
        <v>0</v>
      </c>
      <c r="AE60" s="281">
        <f>SUM(AD60:AD61)/SUM(AC60:AC61)/60</f>
        <v>0</v>
      </c>
    </row>
    <row r="61" spans="1:33">
      <c r="A61" s="1"/>
      <c r="B61" s="1"/>
      <c r="C61" s="1"/>
      <c r="D61" s="1"/>
      <c r="E61" s="1"/>
      <c r="F61" s="716" t="s">
        <v>405</v>
      </c>
      <c r="G61" s="716"/>
      <c r="H61" s="292"/>
      <c r="I61" s="65"/>
      <c r="J61" s="61"/>
      <c r="K61" s="22" t="s">
        <v>46</v>
      </c>
      <c r="L61" s="64"/>
      <c r="M61" s="22" t="s">
        <v>47</v>
      </c>
      <c r="N61" s="88"/>
      <c r="O61" s="21" t="s">
        <v>94</v>
      </c>
      <c r="P61" s="88"/>
      <c r="Q61" s="65"/>
      <c r="R61" s="61"/>
      <c r="S61" s="22" t="s">
        <v>46</v>
      </c>
      <c r="T61" s="64"/>
      <c r="U61" s="22" t="s">
        <v>47</v>
      </c>
      <c r="V61" s="24"/>
      <c r="W61" s="24" t="str">
        <f>IF(X61=0,"（　 時間　 分)","（"&amp;INT(X61/60)&amp;"時間"&amp;RIGHT("0"&amp;MOD(X61,60),2)&amp;"分）")</f>
        <v>（　 時間　 分)</v>
      </c>
      <c r="X61" s="282">
        <f>IF(I60="",0,IF(J61="",0,IF(L61="",0,IF(R61="",0,IF(T61="",0,IF(I61=Q61,(R61*60+T61)-(J61*60+L61),IF(R61&lt;12,((R61+12)*60+T61)-(J61*60+L61),(R61*60+T61)-(J61*60+L61))))))))</f>
        <v>0</v>
      </c>
      <c r="AC61" s="276">
        <f>1*365/12/7</f>
        <v>4.3452380952380958</v>
      </c>
      <c r="AD61" s="276">
        <f>X61*AC61</f>
        <v>0</v>
      </c>
      <c r="AE61" s="276"/>
    </row>
    <row r="62" spans="1:33">
      <c r="A62" s="1"/>
      <c r="B62" s="1"/>
      <c r="C62" s="1"/>
      <c r="D62" s="1"/>
      <c r="E62" s="1"/>
      <c r="F62" s="292"/>
      <c r="G62" s="292"/>
      <c r="H62" s="292"/>
      <c r="I62" s="304"/>
      <c r="J62" s="304"/>
      <c r="K62" s="304"/>
      <c r="L62" s="304"/>
      <c r="M62" s="304"/>
      <c r="N62" s="304"/>
      <c r="O62" s="304"/>
      <c r="P62" s="304"/>
      <c r="Q62" s="304"/>
      <c r="R62" s="304"/>
      <c r="S62" s="304"/>
      <c r="T62" s="304"/>
      <c r="U62" s="710"/>
      <c r="V62" s="710"/>
    </row>
    <row r="63" spans="1:33">
      <c r="A63" s="1"/>
      <c r="B63" s="1"/>
      <c r="C63" s="1"/>
      <c r="D63" s="1"/>
      <c r="E63" s="1"/>
      <c r="F63" s="279"/>
      <c r="G63" s="279"/>
      <c r="H63" s="279"/>
      <c r="I63" s="280"/>
      <c r="J63" s="280"/>
      <c r="K63" s="280"/>
      <c r="L63" s="280"/>
      <c r="M63" s="280"/>
      <c r="N63" s="280"/>
      <c r="O63" s="280"/>
      <c r="P63" s="280"/>
      <c r="Q63" s="280"/>
      <c r="R63" s="280"/>
      <c r="S63" s="280"/>
      <c r="T63" s="280"/>
      <c r="U63" s="710"/>
      <c r="V63" s="710"/>
    </row>
  </sheetData>
  <sheetProtection algorithmName="SHA-512" hashValue="mKzDq3Pay63Qw3R8hy3vsr4anaNvt4ojNE3KgD6hrnG1V5xSJht+QsZEK8GhbtR4hEeREdZTV0z1xZofi98+/Q==" saltValue="fj5/fRf/eTeAR1E0bLHYGw==" spinCount="100000" sheet="1" selectLockedCells="1"/>
  <mergeCells count="23">
    <mergeCell ref="F60:G60"/>
    <mergeCell ref="F61:G61"/>
    <mergeCell ref="O1:U1"/>
    <mergeCell ref="O2:U2"/>
    <mergeCell ref="F51:G51"/>
    <mergeCell ref="E47:G47"/>
    <mergeCell ref="K15:V15"/>
    <mergeCell ref="V1:W1"/>
    <mergeCell ref="V2:W2"/>
    <mergeCell ref="F49:G49"/>
    <mergeCell ref="F50:G50"/>
    <mergeCell ref="K1:N1"/>
    <mergeCell ref="K2:N2"/>
    <mergeCell ref="K3:N3"/>
    <mergeCell ref="O3:W3"/>
    <mergeCell ref="K4:N4"/>
    <mergeCell ref="O4:W4"/>
    <mergeCell ref="U63:V63"/>
    <mergeCell ref="I14:J14"/>
    <mergeCell ref="K14:M14"/>
    <mergeCell ref="I59:J59"/>
    <mergeCell ref="U59:V59"/>
    <mergeCell ref="U62:V62"/>
  </mergeCells>
  <phoneticPr fontId="5"/>
  <conditionalFormatting sqref="B10:B11">
    <cfRule type="expression" dxfId="243" priority="3" stopIfTrue="1">
      <formula>AND(D28&lt;&gt;"",B10&lt;&gt;"☑")</formula>
    </cfRule>
    <cfRule type="cellIs" dxfId="242" priority="4" stopIfTrue="1" operator="equal">
      <formula>""</formula>
    </cfRule>
  </conditionalFormatting>
  <conditionalFormatting sqref="B12">
    <cfRule type="expression" dxfId="241" priority="412" stopIfTrue="1">
      <formula>AND(B12&lt;&gt;"☑",OR(#REF!="☑",#REF!="☑",#REF!="☑",C14="☑",C15="☑"))</formula>
    </cfRule>
    <cfRule type="cellIs" dxfId="240" priority="413" stopIfTrue="1" operator="equal">
      <formula>""</formula>
    </cfRule>
  </conditionalFormatting>
  <conditionalFormatting sqref="C14">
    <cfRule type="expression" dxfId="239" priority="104" stopIfTrue="1">
      <formula>AND(C14&lt;&gt;"☑",OR(I14&lt;&gt;"",I47&lt;&gt;""))</formula>
    </cfRule>
  </conditionalFormatting>
  <conditionalFormatting sqref="C14:C15">
    <cfRule type="cellIs" dxfId="238" priority="103" stopIfTrue="1" operator="equal">
      <formula>""</formula>
    </cfRule>
  </conditionalFormatting>
  <conditionalFormatting sqref="C15">
    <cfRule type="expression" dxfId="237" priority="106" stopIfTrue="1">
      <formula>AND(C15&lt;&gt;"☑",OR(K15&lt;&gt;"",F49&lt;&gt;""))</formula>
    </cfRule>
  </conditionalFormatting>
  <conditionalFormatting sqref="C33">
    <cfRule type="expression" dxfId="236" priority="460" stopIfTrue="1">
      <formula>AND(C33&lt;&gt;"☑",OR(L33&lt;&gt;"",N33&lt;&gt;"",T33&lt;&gt;"",V33&lt;&gt;"",D63&lt;&gt;""))</formula>
    </cfRule>
    <cfRule type="cellIs" dxfId="235" priority="459" stopIfTrue="1" operator="equal">
      <formula>""</formula>
    </cfRule>
  </conditionalFormatting>
  <conditionalFormatting sqref="C37">
    <cfRule type="cellIs" dxfId="234" priority="461" stopIfTrue="1" operator="equal">
      <formula>""</formula>
    </cfRule>
    <cfRule type="expression" dxfId="233" priority="462" stopIfTrue="1">
      <formula>AND(C37&lt;&gt;"☑",OR(N37&lt;&gt;"",V37&lt;&gt;"",D69&lt;&gt;""))</formula>
    </cfRule>
  </conditionalFormatting>
  <conditionalFormatting sqref="C41">
    <cfRule type="expression" dxfId="232" priority="464" stopIfTrue="1">
      <formula>AND(C41&lt;&gt;"☑",OR(N41&lt;&gt;"",V41&lt;&gt;"",N42&lt;&gt;"",V42&lt;&gt;"",D75&lt;&gt;""))</formula>
    </cfRule>
    <cfRule type="cellIs" dxfId="231" priority="463" stopIfTrue="1" operator="equal">
      <formula>""</formula>
    </cfRule>
  </conditionalFormatting>
  <conditionalFormatting sqref="C54">
    <cfRule type="cellIs" dxfId="230" priority="55" stopIfTrue="1" operator="equal">
      <formula>""</formula>
    </cfRule>
    <cfRule type="expression" dxfId="229" priority="56" stopIfTrue="1">
      <formula>OR(AND(C54="☑",C57="☑"),AND(C54&lt;&gt;"☑",OR(M54="☑",S54="☑")))</formula>
    </cfRule>
    <cfRule type="expression" dxfId="228" priority="57" stopIfTrue="1">
      <formula>$C$54=$C$57</formula>
    </cfRule>
  </conditionalFormatting>
  <conditionalFormatting sqref="C57">
    <cfRule type="cellIs" dxfId="227" priority="58" stopIfTrue="1" operator="equal">
      <formula>""</formula>
    </cfRule>
    <cfRule type="expression" dxfId="226" priority="60" stopIfTrue="1">
      <formula>$C$54=$C$57</formula>
    </cfRule>
    <cfRule type="expression" dxfId="225" priority="59" stopIfTrue="1">
      <formula>OR(AND(C54="☑",C57="☑"),AND(C57="☑",OR(M54="☑",S54="☑")))</formula>
    </cfRule>
  </conditionalFormatting>
  <conditionalFormatting sqref="D19">
    <cfRule type="expression" dxfId="224" priority="141" stopIfTrue="1">
      <formula>AND(D19="",D24&lt;&gt;"")</formula>
    </cfRule>
  </conditionalFormatting>
  <conditionalFormatting sqref="D19:D21 D24:D26 D29 D34 D38 D43">
    <cfRule type="expression" dxfId="223" priority="2">
      <formula>AND($D19="",$D20&lt;&gt;"")</formula>
    </cfRule>
  </conditionalFormatting>
  <conditionalFormatting sqref="D19:D22 D24:D27 D29:D30 D34:D35 D38:D39 D43:D44">
    <cfRule type="expression" dxfId="222" priority="121" stopIfTrue="1">
      <formula>AND($D19="",$E19&lt;&gt;"")</formula>
    </cfRule>
  </conditionalFormatting>
  <conditionalFormatting sqref="D20:D22 D25:D27 D30 D35 D39 D44">
    <cfRule type="expression" dxfId="221" priority="120" stopIfTrue="1">
      <formula>AND($D20&lt;&gt;"",$D19="")</formula>
    </cfRule>
  </conditionalFormatting>
  <conditionalFormatting sqref="D24">
    <cfRule type="expression" dxfId="220" priority="414" stopIfTrue="1">
      <formula>OR(AND(D24="",B10="☑"),AND(D24&lt;&gt;"",B10="☐"))</formula>
    </cfRule>
  </conditionalFormatting>
  <conditionalFormatting sqref="D29">
    <cfRule type="expression" dxfId="219" priority="416" stopIfTrue="1">
      <formula>OR(AND(D29="",B11="☑"),AND(D29&lt;&gt;"",B11="☐"))</formula>
    </cfRule>
  </conditionalFormatting>
  <conditionalFormatting sqref="D34">
    <cfRule type="expression" dxfId="218" priority="418" stopIfTrue="1">
      <formula>OR(AND(D34="",$C$33="☑"),AND(D34&lt;&gt;"",$C$33="☐"))</formula>
    </cfRule>
  </conditionalFormatting>
  <conditionalFormatting sqref="D38">
    <cfRule type="expression" dxfId="217" priority="422" stopIfTrue="1">
      <formula>OR(AND(D38="",$C$37="☑"),AND(D38&lt;&gt;"",$C$37="☐"))</formula>
    </cfRule>
  </conditionalFormatting>
  <conditionalFormatting sqref="D43">
    <cfRule type="expression" dxfId="216" priority="84" stopIfTrue="1">
      <formula>OR(AND(D43="",$C$41="☑"),AND(D43&lt;&gt;"",$C$41="☐"))</formula>
    </cfRule>
  </conditionalFormatting>
  <conditionalFormatting sqref="D55">
    <cfRule type="expression" dxfId="215" priority="63" stopIfTrue="1">
      <formula>OR(AND(C54="☑",D55="☐",D56="☐"),AND(C54="☑",D55="☑",D56="☑"),AND(C57="☑",D55="☑"))</formula>
    </cfRule>
    <cfRule type="expression" dxfId="214" priority="62" stopIfTrue="1">
      <formula>OR(AND(D55="☑",D57="☑"),AND(D55&lt;&gt;"☑",OR(N55="☑",T55="☑")))</formula>
    </cfRule>
  </conditionalFormatting>
  <conditionalFormatting sqref="D55:D56">
    <cfRule type="cellIs" dxfId="213" priority="61" stopIfTrue="1" operator="equal">
      <formula>""</formula>
    </cfRule>
  </conditionalFormatting>
  <conditionalFormatting sqref="D56">
    <cfRule type="expression" dxfId="212" priority="457" stopIfTrue="1">
      <formula>OR(AND(D56="☑",#REF!="☑"),AND(D56&lt;&gt;"☑",OR(N56="☑",T56="☑")))</formula>
    </cfRule>
    <cfRule type="expression" dxfId="211" priority="458" stopIfTrue="1">
      <formula>OR(AND(C54="☑",D55="☐",D56="☐"),AND(C54="☑",D55="☑",D56="☑"),AND(C57="☑",D56="☑"))</formula>
    </cfRule>
  </conditionalFormatting>
  <conditionalFormatting sqref="E19:E22 E24:E27 E29:E30 E34:E35 E38:E39 E43:E44">
    <cfRule type="expression" dxfId="210" priority="111" stopIfTrue="1">
      <formula>AND($E19="",OR($D19&lt;&gt;"",$G19&lt;&gt;""))</formula>
    </cfRule>
  </conditionalFormatting>
  <conditionalFormatting sqref="F49:G49">
    <cfRule type="expression" dxfId="209" priority="136" stopIfTrue="1">
      <formula>OR(AND(F49="",C15="☑"),AND(F49&lt;&gt;"",C15="☐"))</formula>
    </cfRule>
    <cfRule type="expression" dxfId="208" priority="137" stopIfTrue="1">
      <formula>AND(F49="",OR(I49&lt;&gt;"",F50&lt;&gt;""))</formula>
    </cfRule>
  </conditionalFormatting>
  <conditionalFormatting sqref="F50:G51">
    <cfRule type="expression" dxfId="207" priority="140" stopIfTrue="1">
      <formula>AND(F50="",I50&lt;&gt;"")</formula>
    </cfRule>
    <cfRule type="expression" dxfId="206" priority="139" stopIfTrue="1">
      <formula>AND(F50&lt;&gt;"",F49="")</formula>
    </cfRule>
  </conditionalFormatting>
  <conditionalFormatting sqref="G19:G22 G29:G30">
    <cfRule type="expression" dxfId="205" priority="112" stopIfTrue="1">
      <formula>AND(G19="",OR(E19&lt;&gt;"",J19&lt;&gt;""))</formula>
    </cfRule>
  </conditionalFormatting>
  <conditionalFormatting sqref="G24:G27 G34:G35 G38:G39 G43:G44">
    <cfRule type="expression" dxfId="204" priority="124" stopIfTrue="1">
      <formula>AND(G24="",OR(E24&lt;&gt;"",I24&lt;&gt;""))</formula>
    </cfRule>
  </conditionalFormatting>
  <conditionalFormatting sqref="I18 I23 Q23 I31:I32 Q31:Q32 I36 Q36 I40 Q40 I46 Q46 I48 Q48">
    <cfRule type="cellIs" dxfId="203" priority="149" stopIfTrue="1" operator="equal">
      <formula>"午前"</formula>
    </cfRule>
    <cfRule type="cellIs" dxfId="202" priority="150" stopIfTrue="1" operator="equal">
      <formula>"午後"</formula>
    </cfRule>
  </conditionalFormatting>
  <conditionalFormatting sqref="I24:I27 I34:I35">
    <cfRule type="expression" dxfId="201" priority="125" stopIfTrue="1">
      <formula>AND(I24="",OR(G24&lt;&gt;"",J24&lt;&gt;""))</formula>
    </cfRule>
  </conditionalFormatting>
  <conditionalFormatting sqref="I38:I39">
    <cfRule type="expression" dxfId="200" priority="82" stopIfTrue="1">
      <formula>AND(I38="",OR(G38&lt;&gt;"",J38&lt;&gt;""))</formula>
    </cfRule>
  </conditionalFormatting>
  <conditionalFormatting sqref="I43:I44">
    <cfRule type="expression" dxfId="199" priority="80" stopIfTrue="1">
      <formula>AND(I43="",OR(G43&lt;&gt;"",J43&lt;&gt;""))</formula>
    </cfRule>
  </conditionalFormatting>
  <conditionalFormatting sqref="I47">
    <cfRule type="expression" dxfId="198" priority="78" stopIfTrue="1">
      <formula>AND(I47="",OR(G47&lt;&gt;"",J47&lt;&gt;""))</formula>
    </cfRule>
  </conditionalFormatting>
  <conditionalFormatting sqref="I49">
    <cfRule type="expression" dxfId="197" priority="76" stopIfTrue="1">
      <formula>AND(I49="",OR(G49&lt;&gt;"",J49&lt;&gt;""))</formula>
    </cfRule>
  </conditionalFormatting>
  <conditionalFormatting sqref="I50:I51">
    <cfRule type="expression" dxfId="196" priority="138" stopIfTrue="1">
      <formula>AND(I50="",OR(F50&lt;&gt;"",J50&lt;&gt;""))</formula>
    </cfRule>
  </conditionalFormatting>
  <conditionalFormatting sqref="I14:J14 K15:V15">
    <cfRule type="expression" dxfId="194" priority="107" stopIfTrue="1">
      <formula>AND($C14="☑",I14="")</formula>
    </cfRule>
    <cfRule type="expression" dxfId="193" priority="108" stopIfTrue="1">
      <formula>AND($C14="☐",I14&lt;&gt;"")</formula>
    </cfRule>
  </conditionalFormatting>
  <conditionalFormatting sqref="J19:J22 J29:J30">
    <cfRule type="expression" dxfId="191" priority="113" stopIfTrue="1">
      <formula>AND(J19="",OR(G19&lt;&gt;"",L19&lt;&gt;""))</formula>
    </cfRule>
  </conditionalFormatting>
  <conditionalFormatting sqref="J38:J39">
    <cfRule type="expression" dxfId="190" priority="81" stopIfTrue="1">
      <formula>AND(J38="",OR(I38&lt;&gt;"",L38&lt;&gt;""))</formula>
    </cfRule>
  </conditionalFormatting>
  <conditionalFormatting sqref="J43:J44">
    <cfRule type="expression" dxfId="189" priority="79" stopIfTrue="1">
      <formula>AND(J43="",OR(I43&lt;&gt;"",L43&lt;&gt;""))</formula>
    </cfRule>
  </conditionalFormatting>
  <conditionalFormatting sqref="J47">
    <cfRule type="expression" dxfId="188" priority="77" stopIfTrue="1">
      <formula>AND(J47="",OR(I47&lt;&gt;"",L47&lt;&gt;""))</formula>
    </cfRule>
  </conditionalFormatting>
  <conditionalFormatting sqref="J49:J51">
    <cfRule type="expression" dxfId="187" priority="75" stopIfTrue="1">
      <formula>AND(J49="",OR(I49&lt;&gt;"",L49&lt;&gt;""))</formula>
    </cfRule>
  </conditionalFormatting>
  <conditionalFormatting sqref="J60:J61 R60:R61">
    <cfRule type="expression" dxfId="186" priority="14" stopIfTrue="1">
      <formula>AND(J60="",OR(I60&lt;&gt;"",L60&lt;&gt;""))</formula>
    </cfRule>
  </conditionalFormatting>
  <conditionalFormatting sqref="K2:N2">
    <cfRule type="expression" dxfId="185" priority="480">
      <formula>OR(AND(K2="",D19&lt;&gt;""),AND(K2="",O2&lt;&gt;""))</formula>
    </cfRule>
  </conditionalFormatting>
  <conditionalFormatting sqref="L19:L22 L24:L27 L34:L35 L38:L39 L43:L44 L47 L49:L51">
    <cfRule type="expression" dxfId="184" priority="114" stopIfTrue="1">
      <formula>AND(L19="",OR(J19&lt;&gt;"",Q19&lt;&gt;""))</formula>
    </cfRule>
  </conditionalFormatting>
  <conditionalFormatting sqref="L29:L30">
    <cfRule type="expression" dxfId="183" priority="127" stopIfTrue="1">
      <formula>AND(L29="",OR(J29&lt;&gt;"",R29&lt;&gt;""))</formula>
    </cfRule>
  </conditionalFormatting>
  <conditionalFormatting sqref="L33 N33 T33 V33">
    <cfRule type="expression" dxfId="182" priority="49" stopIfTrue="1">
      <formula>AND($C33="☑",L33="")</formula>
    </cfRule>
    <cfRule type="expression" dxfId="181" priority="50" stopIfTrue="1">
      <formula>AND($C33="☐",L33&lt;&gt;"")</formula>
    </cfRule>
  </conditionalFormatting>
  <conditionalFormatting sqref="L60:L61">
    <cfRule type="expression" dxfId="180" priority="12" stopIfTrue="1">
      <formula>AND(L60="",OR(J60&lt;&gt;"",Q60&lt;&gt;""))</formula>
    </cfRule>
  </conditionalFormatting>
  <conditionalFormatting sqref="M54">
    <cfRule type="cellIs" dxfId="179" priority="53" stopIfTrue="1" operator="equal">
      <formula>""</formula>
    </cfRule>
    <cfRule type="expression" dxfId="178" priority="54" stopIfTrue="1">
      <formula>OR(AND(C54="☑",AND(M54&lt;&gt;"☑",S54&lt;&gt;"☑")),AND(M54="☑",S54="☑"),AND(C57="☑",M54="☑"))</formula>
    </cfRule>
  </conditionalFormatting>
  <conditionalFormatting sqref="N37 V37">
    <cfRule type="expression" dxfId="177" priority="46" stopIfTrue="1">
      <formula>AND($C37="☐",N37&lt;&gt;"")</formula>
    </cfRule>
    <cfRule type="expression" dxfId="176" priority="45" stopIfTrue="1">
      <formula>AND($C37="☑",N37="")</formula>
    </cfRule>
  </conditionalFormatting>
  <conditionalFormatting sqref="N41 V41">
    <cfRule type="expression" dxfId="175" priority="38" stopIfTrue="1">
      <formula>AND($C41="☐",N41&lt;&gt;"")</formula>
    </cfRule>
    <cfRule type="expression" dxfId="174" priority="37" stopIfTrue="1">
      <formula>AND($C41="☑",N41="")</formula>
    </cfRule>
  </conditionalFormatting>
  <conditionalFormatting sqref="N42">
    <cfRule type="expression" dxfId="173" priority="39" stopIfTrue="1">
      <formula>AND($C41="☑",N42="")</formula>
    </cfRule>
    <cfRule type="expression" dxfId="172" priority="40" stopIfTrue="1">
      <formula>AND($C41="☐",N42&lt;&gt;"")</formula>
    </cfRule>
  </conditionalFormatting>
  <conditionalFormatting sqref="O2:U2">
    <cfRule type="expression" dxfId="171" priority="478" stopIfTrue="1">
      <formula>OR(AND(O2="",D19&lt;&gt;""),AND(O2="",V2&lt;&gt;""))</formula>
    </cfRule>
  </conditionalFormatting>
  <conditionalFormatting sqref="Q19:Q22 Q24:Q27 Q34:Q35">
    <cfRule type="expression" dxfId="170" priority="115" stopIfTrue="1">
      <formula>AND(Q19="",OR(L19&lt;&gt;"",R19&lt;&gt;""))</formula>
    </cfRule>
  </conditionalFormatting>
  <conditionalFormatting sqref="Q38:Q39">
    <cfRule type="expression" dxfId="169" priority="73" stopIfTrue="1">
      <formula>AND(Q38="",OR(L38&lt;&gt;"",R38&lt;&gt;""))</formula>
    </cfRule>
  </conditionalFormatting>
  <conditionalFormatting sqref="Q43:Q44">
    <cfRule type="expression" dxfId="168" priority="71" stopIfTrue="1">
      <formula>AND(Q43="",OR(L43&lt;&gt;"",R43&lt;&gt;""))</formula>
    </cfRule>
  </conditionalFormatting>
  <conditionalFormatting sqref="Q47">
    <cfRule type="expression" dxfId="167" priority="69" stopIfTrue="1">
      <formula>AND(Q47="",OR(L47&lt;&gt;"",R47&lt;&gt;""))</formula>
    </cfRule>
  </conditionalFormatting>
  <conditionalFormatting sqref="Q49:Q51">
    <cfRule type="expression" dxfId="166" priority="67" stopIfTrue="1">
      <formula>AND(Q49="",OR(L49&lt;&gt;"",R49&lt;&gt;""))</formula>
    </cfRule>
  </conditionalFormatting>
  <conditionalFormatting sqref="Q60:Q61">
    <cfRule type="expression" dxfId="165" priority="13" stopIfTrue="1">
      <formula>AND(Q60="",OR(L60&lt;&gt;"",R60&lt;&gt;""))</formula>
    </cfRule>
  </conditionalFormatting>
  <conditionalFormatting sqref="R19:R22 J24:J27 R24:R27 J34:J35 R34:R35">
    <cfRule type="expression" dxfId="164" priority="116" stopIfTrue="1">
      <formula>AND(J19="",OR(I19&lt;&gt;"",L19&lt;&gt;""))</formula>
    </cfRule>
  </conditionalFormatting>
  <conditionalFormatting sqref="R29:R30">
    <cfRule type="expression" dxfId="163" priority="126" stopIfTrue="1">
      <formula>AND(R29="",OR(L29&lt;&gt;"",T29&lt;&gt;""))</formula>
    </cfRule>
  </conditionalFormatting>
  <conditionalFormatting sqref="R38:R39">
    <cfRule type="expression" dxfId="162" priority="74" stopIfTrue="1">
      <formula>AND(R38="",OR(Q38&lt;&gt;"",T38&lt;&gt;""))</formula>
    </cfRule>
  </conditionalFormatting>
  <conditionalFormatting sqref="R43:R44">
    <cfRule type="expression" dxfId="161" priority="72" stopIfTrue="1">
      <formula>AND(R43="",OR(Q43&lt;&gt;"",T43&lt;&gt;""))</formula>
    </cfRule>
  </conditionalFormatting>
  <conditionalFormatting sqref="R47">
    <cfRule type="expression" dxfId="160" priority="70" stopIfTrue="1">
      <formula>AND(R47="",OR(Q47&lt;&gt;"",T47&lt;&gt;""))</formula>
    </cfRule>
  </conditionalFormatting>
  <conditionalFormatting sqref="R49:R51">
    <cfRule type="expression" dxfId="159" priority="68" stopIfTrue="1">
      <formula>AND(R49="",OR(Q49&lt;&gt;"",T49&lt;&gt;""))</formula>
    </cfRule>
  </conditionalFormatting>
  <conditionalFormatting sqref="S54">
    <cfRule type="expression" dxfId="158" priority="52" stopIfTrue="1">
      <formula>OR(AND(C54="☑",AND(M54&lt;&gt;"☑",S54&lt;&gt;"☑")),AND(M54="☑",S54="☑"),AND(C57="☑",S54="☑"))</formula>
    </cfRule>
    <cfRule type="cellIs" dxfId="157" priority="51" stopIfTrue="1" operator="equal">
      <formula>""</formula>
    </cfRule>
  </conditionalFormatting>
  <conditionalFormatting sqref="T19:T22 T24:T27 T29:T30 T34:T35 T38:T39 T43:T44 T47 T49:T51">
    <cfRule type="expression" dxfId="156" priority="117" stopIfTrue="1">
      <formula>AND(T19="",R19&lt;&gt;"")</formula>
    </cfRule>
  </conditionalFormatting>
  <conditionalFormatting sqref="T41">
    <cfRule type="expression" dxfId="155" priority="10">
      <formula>AND($C$41="☑",$T$41="")</formula>
    </cfRule>
    <cfRule type="expression" dxfId="154" priority="9">
      <formula>AND($C$41="☐",$T$41&lt;&gt;"")</formula>
    </cfRule>
  </conditionalFormatting>
  <conditionalFormatting sqref="T60:T61">
    <cfRule type="expression" dxfId="153" priority="15" stopIfTrue="1">
      <formula>AND(T60="",R60&lt;&gt;"")</formula>
    </cfRule>
  </conditionalFormatting>
  <conditionalFormatting sqref="V42">
    <cfRule type="expression" dxfId="152" priority="42" stopIfTrue="1">
      <formula>AND(#REF!="☐",V42&lt;&gt;"")</formula>
    </cfRule>
    <cfRule type="expression" dxfId="151" priority="41" stopIfTrue="1">
      <formula>AND($C$41="☑",V42="")</formula>
    </cfRule>
  </conditionalFormatting>
  <conditionalFormatting sqref="W18 W23 W31:W32 W36 W40 W46 W48">
    <cfRule type="expression" dxfId="150" priority="89" stopIfTrue="1">
      <formula>AND(X18&lt;=0,W18&lt;&gt;"")</formula>
    </cfRule>
  </conditionalFormatting>
  <conditionalFormatting sqref="W19:W22 W24:W27 W29:W30 W34:W35 W38:W39 W43:W44 W47 W49:W51">
    <cfRule type="expression" dxfId="149" priority="90" stopIfTrue="1">
      <formula>X19&lt;0</formula>
    </cfRule>
  </conditionalFormatting>
  <conditionalFormatting sqref="W60:W61">
    <cfRule type="expression" dxfId="148" priority="11" stopIfTrue="1">
      <formula>X60&lt;0</formula>
    </cfRule>
  </conditionalFormatting>
  <dataValidations count="9">
    <dataValidation type="list" allowBlank="1" showInputMessage="1" showErrorMessage="1" sqref="J29:J30 J47 J24:J27 R38:R39 J49:J51 R43:R44 J38:J39 J19:J22 J34:J35 R34:R35 R49:R51 R24:R27 R29:R30 R47 R19:R22 J43:J44 J60:J61 R60:R61" xr:uid="{00000000-0002-0000-0500-000000000000}">
      <formula1>"1,2,3,4,5,6,7,8,9,10,11,12"</formula1>
    </dataValidation>
    <dataValidation type="list" allowBlank="1" showInputMessage="1" showErrorMessage="1" sqref="I38:I39 Q47 I49:I51 I34:I35 Q38:Q39 Q19:Q22 Q43:Q44 Q24:Q27 Q49:Q51 Q34:Q35 I24:I27 I47 I43:I44 I60:I61 Q60:Q61" xr:uid="{00000000-0002-0000-0500-000001000000}">
      <formula1>"午前,午後"</formula1>
    </dataValidation>
    <dataValidation type="list" allowBlank="1" showInputMessage="1" showErrorMessage="1" sqref="T33 L33" xr:uid="{00000000-0002-0000-0500-000002000000}">
      <formula1>"7,8,9"</formula1>
    </dataValidation>
    <dataValidation imeMode="disabled" allowBlank="1" showInputMessage="1" showErrorMessage="1" sqref="T60:T61 L49:L51 L47 T43:T44 T49:T51 T38:T39 L38:L39 L29:L30 L34:L35 T34:T35 T29:T30 T24:T27 L24:L27 L19:L22 T19:T22 T47 L43:L44 L60:L61 V2:W2" xr:uid="{00000000-0002-0000-0500-000003000000}"/>
    <dataValidation type="whole" imeMode="disabled" allowBlank="1" showInputMessage="1" showErrorMessage="1" sqref="N33 V33 N37 V37 N42 V41:V42" xr:uid="{00000000-0002-0000-0500-000004000000}">
      <formula1>1</formula1>
      <formula2>31</formula2>
    </dataValidation>
    <dataValidation type="whole" imeMode="disabled" allowBlank="1" showInputMessage="1" showErrorMessage="1" sqref="N41" xr:uid="{00000000-0002-0000-0500-000005000000}">
      <formula1>1</formula1>
      <formula2>30</formula2>
    </dataValidation>
    <dataValidation type="list" allowBlank="1" showInputMessage="1" showErrorMessage="1" sqref="G29:G30 E43:E44 G19:G22 E34:E35 G34:G35 E19:E22 E29:E30 E38:E39 G38:G39 E24:E27 G24:G27 G43:G44" xr:uid="{00000000-0002-0000-0500-000006000000}">
      <formula1>$AA$3:$AA$9</formula1>
    </dataValidation>
    <dataValidation type="list" allowBlank="1" showInputMessage="1" showErrorMessage="1" sqref="C54:C57 C41 C37 C33 D55:D56 C14:C15 M54:M56 S54:S56 B10:B12" xr:uid="{00000000-0002-0000-0500-000007000000}">
      <formula1>"☐,☑"</formula1>
    </dataValidation>
    <dataValidation type="list" allowBlank="1" showInputMessage="1" showErrorMessage="1" sqref="D29:D30 D43:D44 D38:D39 I14 D34:D35 D19:D22 D24:D27" xr:uid="{00000000-0002-0000-0500-000008000000}">
      <formula1>$AC$3:$AC$9</formula1>
    </dataValidation>
  </dataValidations>
  <pageMargins left="0.47244094488188981" right="0.47244094488188981" top="0.51181102362204722" bottom="0.59055118110236227" header="0.31496062992125984" footer="0.31496062992125984"/>
  <pageSetup paperSize="9" scale="73" orientation="portrait" r:id="rId1"/>
  <headerFooter alignWithMargins="0">
    <oddFooter>&amp;C&amp;14 1</oddFooter>
  </headerFooter>
  <colBreaks count="1" manualBreakCount="1">
    <brk id="23" max="59" man="1"/>
  </colBreaks>
  <ignoredErrors>
    <ignoredError sqref="K2:U2 W2"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 id="{C7EB4539-425C-45F8-B66C-9E0E2228065E}">
            <xm:f>AND(I60="",一番最初に入力!$C$7&gt;70000)</xm:f>
            <x14:dxf>
              <fill>
                <patternFill>
                  <bgColor rgb="FFFF0000"/>
                </patternFill>
              </fill>
            </x14:dxf>
          </x14:cfRule>
          <xm:sqref>I60:I61</xm:sqref>
        </x14:conditionalFormatting>
        <x14:conditionalFormatting xmlns:xm="http://schemas.microsoft.com/office/excel/2006/main">
          <x14:cfRule type="expression" priority="8" id="{8A916A5D-16F3-46DB-8034-9FA4B06073F4}">
            <xm:f>AND(I59="",一番最初に入力!$C$7&gt;70000)</xm:f>
            <x14:dxf>
              <fill>
                <patternFill>
                  <bgColor rgb="FFFF0000"/>
                </patternFill>
              </fill>
            </x14:dxf>
          </x14:cfRule>
          <xm:sqref>I59:J59</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35"/>
  <sheetViews>
    <sheetView showGridLines="0" view="pageBreakPreview" topLeftCell="B14" zoomScale="85" zoomScaleNormal="75" zoomScaleSheetLayoutView="85" workbookViewId="0">
      <selection activeCell="G27" sqref="G27:G28"/>
    </sheetView>
  </sheetViews>
  <sheetFormatPr defaultColWidth="9" defaultRowHeight="14"/>
  <cols>
    <col min="1" max="1" width="4.6328125" style="1" customWidth="1"/>
    <col min="2" max="2" width="23.08984375" style="1" customWidth="1"/>
    <col min="3" max="4" width="12.6328125" style="1" customWidth="1"/>
    <col min="5" max="5" width="11.7265625" style="1" customWidth="1"/>
    <col min="6" max="6" width="12.26953125" style="1" customWidth="1"/>
    <col min="7" max="7" width="5.7265625" style="1" customWidth="1"/>
    <col min="8" max="8" width="13.08984375" style="1" customWidth="1"/>
    <col min="9" max="9" width="5.90625" style="1" customWidth="1"/>
    <col min="10" max="10" width="13.08984375" style="1" bestFit="1" customWidth="1"/>
    <col min="11" max="14" width="9" style="1" hidden="1" customWidth="1"/>
    <col min="15" max="16384" width="9" style="1"/>
  </cols>
  <sheetData>
    <row r="1" spans="1:14" ht="20.25" customHeight="1">
      <c r="A1" s="26" t="s">
        <v>430</v>
      </c>
      <c r="J1" s="153" t="str">
        <f>IF('実績報告書１ページ '!V2="","",'実績報告書１ページ '!V2&amp;"_"&amp;'実績報告書１ページ '!O2)</f>
        <v/>
      </c>
    </row>
    <row r="2" spans="1:14" ht="20.25" customHeight="1">
      <c r="B2" s="1" t="s">
        <v>119</v>
      </c>
      <c r="D2" s="3" t="str">
        <f>'実績報告書１ページ '!B10</f>
        <v>☐</v>
      </c>
      <c r="E2" s="81" t="s">
        <v>162</v>
      </c>
      <c r="F2" s="82" t="s">
        <v>53</v>
      </c>
      <c r="G2" s="62"/>
      <c r="H2" s="9" t="s">
        <v>54</v>
      </c>
      <c r="L2" s="1" t="s">
        <v>183</v>
      </c>
    </row>
    <row r="3" spans="1:14" ht="20.25" customHeight="1">
      <c r="D3" s="3" t="str">
        <f>'実績報告書１ページ '!B11</f>
        <v>☐</v>
      </c>
      <c r="E3" s="81" t="s">
        <v>161</v>
      </c>
      <c r="F3" s="82" t="s">
        <v>53</v>
      </c>
      <c r="G3" s="62"/>
      <c r="H3" s="9" t="s">
        <v>54</v>
      </c>
      <c r="L3" s="1" t="s">
        <v>144</v>
      </c>
      <c r="N3" s="154"/>
    </row>
    <row r="4" spans="1:14" ht="20.25" customHeight="1">
      <c r="D4" s="3" t="str">
        <f>'実績報告書１ページ '!B12</f>
        <v>☐</v>
      </c>
      <c r="E4" s="81" t="s">
        <v>298</v>
      </c>
      <c r="F4" s="82" t="s">
        <v>53</v>
      </c>
      <c r="G4" s="62"/>
      <c r="H4" s="9" t="s">
        <v>54</v>
      </c>
    </row>
    <row r="5" spans="1:14" ht="6.75" customHeight="1" thickBot="1">
      <c r="C5" s="3"/>
      <c r="D5" s="3"/>
      <c r="H5" s="3"/>
      <c r="L5" s="1" t="s">
        <v>55</v>
      </c>
    </row>
    <row r="6" spans="1:14" ht="50.15" customHeight="1">
      <c r="B6" s="31" t="s">
        <v>221</v>
      </c>
      <c r="C6" s="32" t="s">
        <v>142</v>
      </c>
      <c r="D6" s="312" t="s">
        <v>465</v>
      </c>
      <c r="E6" s="739" t="s">
        <v>177</v>
      </c>
      <c r="F6" s="740"/>
      <c r="G6" s="739" t="s">
        <v>145</v>
      </c>
      <c r="H6" s="740"/>
      <c r="I6" s="752" t="s">
        <v>163</v>
      </c>
      <c r="J6" s="753"/>
      <c r="L6" s="1" t="s">
        <v>178</v>
      </c>
    </row>
    <row r="7" spans="1:14" ht="32.25" customHeight="1">
      <c r="B7" s="440"/>
      <c r="C7" s="441"/>
      <c r="D7" s="442"/>
      <c r="E7" s="741"/>
      <c r="F7" s="742"/>
      <c r="G7" s="741"/>
      <c r="H7" s="742"/>
      <c r="I7" s="765"/>
      <c r="J7" s="766"/>
    </row>
    <row r="8" spans="1:14" ht="32.25" customHeight="1">
      <c r="B8" s="440"/>
      <c r="C8" s="441"/>
      <c r="D8" s="442"/>
      <c r="E8" s="741"/>
      <c r="F8" s="742"/>
      <c r="G8" s="741"/>
      <c r="H8" s="742"/>
      <c r="I8" s="765"/>
      <c r="J8" s="766"/>
      <c r="L8" s="1" t="s">
        <v>56</v>
      </c>
    </row>
    <row r="9" spans="1:14" ht="32.25" customHeight="1">
      <c r="B9" s="440"/>
      <c r="C9" s="441"/>
      <c r="D9" s="442"/>
      <c r="E9" s="741"/>
      <c r="F9" s="742"/>
      <c r="G9" s="741"/>
      <c r="H9" s="742"/>
      <c r="I9" s="765"/>
      <c r="J9" s="766"/>
      <c r="L9" s="1" t="s">
        <v>57</v>
      </c>
    </row>
    <row r="10" spans="1:14" ht="32.25" customHeight="1">
      <c r="B10" s="440"/>
      <c r="C10" s="441"/>
      <c r="D10" s="442"/>
      <c r="E10" s="741"/>
      <c r="F10" s="742"/>
      <c r="G10" s="741"/>
      <c r="H10" s="742"/>
      <c r="I10" s="765"/>
      <c r="J10" s="766"/>
    </row>
    <row r="11" spans="1:14" ht="32.25" customHeight="1">
      <c r="B11" s="440"/>
      <c r="C11" s="441"/>
      <c r="D11" s="442"/>
      <c r="E11" s="741"/>
      <c r="F11" s="742"/>
      <c r="G11" s="741"/>
      <c r="H11" s="742"/>
      <c r="I11" s="765"/>
      <c r="J11" s="766"/>
      <c r="L11" s="1" t="s">
        <v>121</v>
      </c>
    </row>
    <row r="12" spans="1:14" ht="32.25" customHeight="1">
      <c r="B12" s="440"/>
      <c r="C12" s="441"/>
      <c r="D12" s="442"/>
      <c r="E12" s="741"/>
      <c r="F12" s="742"/>
      <c r="G12" s="741"/>
      <c r="H12" s="742"/>
      <c r="I12" s="765"/>
      <c r="J12" s="766"/>
    </row>
    <row r="13" spans="1:14" ht="32.25" customHeight="1">
      <c r="B13" s="440"/>
      <c r="C13" s="441"/>
      <c r="D13" s="442"/>
      <c r="E13" s="741"/>
      <c r="F13" s="742"/>
      <c r="G13" s="741"/>
      <c r="H13" s="742"/>
      <c r="I13" s="765"/>
      <c r="J13" s="766"/>
    </row>
    <row r="14" spans="1:14" ht="32.25" customHeight="1" thickBot="1">
      <c r="B14" s="440"/>
      <c r="C14" s="441"/>
      <c r="D14" s="442"/>
      <c r="E14" s="741"/>
      <c r="F14" s="742"/>
      <c r="G14" s="741"/>
      <c r="H14" s="742"/>
      <c r="I14" s="768"/>
      <c r="J14" s="769"/>
    </row>
    <row r="15" spans="1:14" ht="60" customHeight="1">
      <c r="B15" s="798" t="s">
        <v>466</v>
      </c>
      <c r="C15" s="798"/>
      <c r="D15" s="798"/>
      <c r="E15" s="798"/>
      <c r="F15" s="798"/>
      <c r="G15" s="798"/>
      <c r="H15" s="798"/>
      <c r="I15" s="798"/>
      <c r="J15" s="798"/>
    </row>
    <row r="16" spans="1:14" s="292" customFormat="1" ht="20.25" customHeight="1">
      <c r="B16" s="771" t="s">
        <v>467</v>
      </c>
      <c r="C16" s="772"/>
      <c r="D16" s="772"/>
      <c r="E16" s="772"/>
      <c r="F16" s="772"/>
      <c r="G16" s="772"/>
      <c r="H16" s="772"/>
      <c r="I16" s="772"/>
      <c r="J16" s="773"/>
    </row>
    <row r="17" spans="1:10" s="292" customFormat="1" ht="20.25" customHeight="1">
      <c r="B17" s="774" t="s">
        <v>468</v>
      </c>
      <c r="C17" s="775"/>
      <c r="D17" s="775"/>
      <c r="E17" s="775"/>
      <c r="F17" s="775"/>
      <c r="G17" s="775"/>
      <c r="H17" s="775"/>
      <c r="I17" s="775"/>
      <c r="J17" s="776"/>
    </row>
    <row r="18" spans="1:10" s="292" customFormat="1" ht="20.25" customHeight="1">
      <c r="B18" s="774" t="s">
        <v>469</v>
      </c>
      <c r="C18" s="775"/>
      <c r="D18" s="775"/>
      <c r="E18" s="775"/>
      <c r="F18" s="775"/>
      <c r="G18" s="775"/>
      <c r="H18" s="775"/>
      <c r="I18" s="775"/>
      <c r="J18" s="776"/>
    </row>
    <row r="19" spans="1:10" s="292" customFormat="1" ht="35.15" customHeight="1">
      <c r="B19" s="774" t="s">
        <v>1215</v>
      </c>
      <c r="C19" s="775"/>
      <c r="D19" s="775"/>
      <c r="E19" s="775"/>
      <c r="F19" s="775"/>
      <c r="G19" s="775"/>
      <c r="H19" s="775"/>
      <c r="I19" s="775"/>
      <c r="J19" s="776"/>
    </row>
    <row r="20" spans="1:10" s="292" customFormat="1" ht="35.15" customHeight="1">
      <c r="B20" s="777" t="s">
        <v>1216</v>
      </c>
      <c r="C20" s="778"/>
      <c r="D20" s="778"/>
      <c r="E20" s="778"/>
      <c r="F20" s="778"/>
      <c r="G20" s="778"/>
      <c r="H20" s="778"/>
      <c r="I20" s="778"/>
      <c r="J20" s="779"/>
    </row>
    <row r="21" spans="1:10" ht="48.75" customHeight="1">
      <c r="B21" s="770" t="s">
        <v>301</v>
      </c>
      <c r="C21" s="770"/>
      <c r="D21" s="770"/>
      <c r="E21" s="770"/>
      <c r="F21" s="770"/>
      <c r="G21" s="770"/>
      <c r="H21" s="770"/>
      <c r="I21" s="770"/>
      <c r="J21" s="770"/>
    </row>
    <row r="22" spans="1:10" ht="34.5" customHeight="1">
      <c r="B22" s="770" t="s">
        <v>437</v>
      </c>
      <c r="C22" s="770"/>
      <c r="D22" s="770"/>
      <c r="E22" s="770"/>
      <c r="F22" s="770"/>
      <c r="G22" s="770"/>
      <c r="H22" s="770"/>
      <c r="I22" s="770"/>
      <c r="J22" s="770"/>
    </row>
    <row r="23" spans="1:10" ht="23.25" customHeight="1"/>
    <row r="24" spans="1:10" ht="18.75" customHeight="1">
      <c r="A24" s="26" t="s">
        <v>431</v>
      </c>
    </row>
    <row r="25" spans="1:10" ht="39" customHeight="1" thickBot="1">
      <c r="A25" s="155"/>
      <c r="B25" s="780" t="s">
        <v>228</v>
      </c>
      <c r="C25" s="780"/>
      <c r="D25" s="780"/>
      <c r="E25" s="780"/>
      <c r="F25" s="780"/>
      <c r="G25" s="780"/>
      <c r="H25" s="780"/>
      <c r="I25" s="780"/>
      <c r="J25" s="780"/>
    </row>
    <row r="26" spans="1:10" ht="20.25" customHeight="1" thickBot="1">
      <c r="B26" s="743" t="s">
        <v>0</v>
      </c>
      <c r="C26" s="744"/>
      <c r="D26" s="744"/>
      <c r="E26" s="744"/>
      <c r="F26" s="745"/>
      <c r="G26" s="760" t="s">
        <v>1</v>
      </c>
      <c r="H26" s="761"/>
      <c r="I26" s="761"/>
      <c r="J26" s="762"/>
    </row>
    <row r="27" spans="1:10" ht="19.5" customHeight="1">
      <c r="B27" s="749" t="s">
        <v>222</v>
      </c>
      <c r="C27" s="750"/>
      <c r="D27" s="750"/>
      <c r="E27" s="750"/>
      <c r="F27" s="751"/>
      <c r="G27" s="758" t="s">
        <v>51</v>
      </c>
      <c r="H27" s="756" t="s">
        <v>122</v>
      </c>
      <c r="I27" s="758" t="s">
        <v>198</v>
      </c>
      <c r="J27" s="767" t="s">
        <v>123</v>
      </c>
    </row>
    <row r="28" spans="1:10" ht="33" customHeight="1">
      <c r="B28" s="746" t="s">
        <v>906</v>
      </c>
      <c r="C28" s="747"/>
      <c r="D28" s="747"/>
      <c r="E28" s="747"/>
      <c r="F28" s="748"/>
      <c r="G28" s="759"/>
      <c r="H28" s="757"/>
      <c r="I28" s="759"/>
      <c r="J28" s="755"/>
    </row>
    <row r="29" spans="1:10" ht="36" customHeight="1">
      <c r="B29" s="799" t="s">
        <v>143</v>
      </c>
      <c r="C29" s="800"/>
      <c r="D29" s="800"/>
      <c r="E29" s="800"/>
      <c r="F29" s="801"/>
      <c r="G29" s="251" t="s">
        <v>51</v>
      </c>
      <c r="H29" s="124" t="s">
        <v>60</v>
      </c>
      <c r="I29" s="251" t="s">
        <v>198</v>
      </c>
      <c r="J29" s="90" t="s">
        <v>61</v>
      </c>
    </row>
    <row r="30" spans="1:10" ht="21" customHeight="1">
      <c r="B30" s="789" t="s">
        <v>225</v>
      </c>
      <c r="C30" s="790"/>
      <c r="D30" s="790"/>
      <c r="E30" s="790"/>
      <c r="F30" s="791"/>
      <c r="G30" s="763" t="s">
        <v>51</v>
      </c>
      <c r="H30" s="757" t="s">
        <v>58</v>
      </c>
      <c r="I30" s="787" t="s">
        <v>198</v>
      </c>
      <c r="J30" s="754" t="s">
        <v>59</v>
      </c>
    </row>
    <row r="31" spans="1:10" ht="36.75" customHeight="1">
      <c r="B31" s="746" t="s">
        <v>223</v>
      </c>
      <c r="C31" s="747"/>
      <c r="D31" s="747"/>
      <c r="E31" s="747"/>
      <c r="F31" s="748"/>
      <c r="G31" s="764"/>
      <c r="H31" s="757"/>
      <c r="I31" s="759"/>
      <c r="J31" s="755"/>
    </row>
    <row r="32" spans="1:10" ht="21" customHeight="1">
      <c r="B32" s="789" t="s">
        <v>226</v>
      </c>
      <c r="C32" s="790"/>
      <c r="D32" s="790"/>
      <c r="E32" s="790"/>
      <c r="F32" s="791"/>
      <c r="G32" s="763" t="s">
        <v>51</v>
      </c>
      <c r="H32" s="757" t="s">
        <v>58</v>
      </c>
      <c r="I32" s="787" t="s">
        <v>198</v>
      </c>
      <c r="J32" s="754" t="s">
        <v>59</v>
      </c>
    </row>
    <row r="33" spans="2:10" ht="36.75" customHeight="1" thickBot="1">
      <c r="B33" s="792" t="s">
        <v>224</v>
      </c>
      <c r="C33" s="793"/>
      <c r="D33" s="793"/>
      <c r="E33" s="793"/>
      <c r="F33" s="794"/>
      <c r="G33" s="795"/>
      <c r="H33" s="796"/>
      <c r="I33" s="797"/>
      <c r="J33" s="788"/>
    </row>
    <row r="34" spans="2:10" ht="36.75" hidden="1" customHeight="1">
      <c r="B34" s="781" t="s">
        <v>182</v>
      </c>
      <c r="C34" s="782"/>
      <c r="D34" s="782"/>
      <c r="E34" s="782"/>
      <c r="F34" s="783"/>
      <c r="G34" s="784"/>
      <c r="H34" s="785"/>
      <c r="I34" s="785"/>
      <c r="J34" s="786"/>
    </row>
    <row r="35" spans="2:10" ht="81" hidden="1" customHeight="1" thickBot="1">
      <c r="B35" s="736" t="s">
        <v>205</v>
      </c>
      <c r="C35" s="737"/>
      <c r="D35" s="737"/>
      <c r="E35" s="737"/>
      <c r="F35" s="738"/>
      <c r="G35" s="91" t="s">
        <v>51</v>
      </c>
      <c r="H35" s="92" t="s">
        <v>194</v>
      </c>
      <c r="I35" s="93" t="s">
        <v>51</v>
      </c>
      <c r="J35" s="94" t="s">
        <v>193</v>
      </c>
    </row>
  </sheetData>
  <sheetProtection algorithmName="SHA-512" hashValue="eInhrwpC/AQoUDqdgvrW4z7xtv+UDHdsNaSzdNIGJA7Tq8OAx9/E5sR+O7WJsynIFeuJ7dfWRlRQdc0sSBjhTg==" saltValue="Ciqubhc4Ha+13EJp0bZsWA==" spinCount="100000" sheet="1" selectLockedCells="1"/>
  <mergeCells count="60">
    <mergeCell ref="B25:J25"/>
    <mergeCell ref="B21:J21"/>
    <mergeCell ref="B34:F34"/>
    <mergeCell ref="G34:J34"/>
    <mergeCell ref="E10:F10"/>
    <mergeCell ref="I30:I31"/>
    <mergeCell ref="J32:J33"/>
    <mergeCell ref="B32:F32"/>
    <mergeCell ref="B33:F33"/>
    <mergeCell ref="G32:G33"/>
    <mergeCell ref="H32:H33"/>
    <mergeCell ref="I32:I33"/>
    <mergeCell ref="B15:J15"/>
    <mergeCell ref="B31:F31"/>
    <mergeCell ref="B30:F30"/>
    <mergeCell ref="B29:F29"/>
    <mergeCell ref="I7:J7"/>
    <mergeCell ref="I9:J9"/>
    <mergeCell ref="I8:J8"/>
    <mergeCell ref="B22:J22"/>
    <mergeCell ref="E8:F8"/>
    <mergeCell ref="I12:J12"/>
    <mergeCell ref="I11:J11"/>
    <mergeCell ref="B16:J16"/>
    <mergeCell ref="B17:J17"/>
    <mergeCell ref="B18:J18"/>
    <mergeCell ref="B19:J19"/>
    <mergeCell ref="B20:J20"/>
    <mergeCell ref="B28:F28"/>
    <mergeCell ref="B27:F27"/>
    <mergeCell ref="I6:J6"/>
    <mergeCell ref="J30:J31"/>
    <mergeCell ref="H27:H28"/>
    <mergeCell ref="H30:H31"/>
    <mergeCell ref="I27:I28"/>
    <mergeCell ref="G26:J26"/>
    <mergeCell ref="G30:G31"/>
    <mergeCell ref="G12:H12"/>
    <mergeCell ref="G27:G28"/>
    <mergeCell ref="G7:H7"/>
    <mergeCell ref="I10:J10"/>
    <mergeCell ref="J27:J28"/>
    <mergeCell ref="I14:J14"/>
    <mergeCell ref="I13:J13"/>
    <mergeCell ref="B35:F35"/>
    <mergeCell ref="G6:H6"/>
    <mergeCell ref="G14:H14"/>
    <mergeCell ref="G13:H13"/>
    <mergeCell ref="G11:H11"/>
    <mergeCell ref="G10:H10"/>
    <mergeCell ref="G9:H9"/>
    <mergeCell ref="G8:H8"/>
    <mergeCell ref="E9:F9"/>
    <mergeCell ref="E6:F6"/>
    <mergeCell ref="E14:F14"/>
    <mergeCell ref="E13:F13"/>
    <mergeCell ref="E12:F12"/>
    <mergeCell ref="E11:F11"/>
    <mergeCell ref="E7:F7"/>
    <mergeCell ref="B26:F26"/>
  </mergeCells>
  <phoneticPr fontId="5"/>
  <conditionalFormatting sqref="C7:C14">
    <cfRule type="expression" dxfId="147" priority="17" stopIfTrue="1">
      <formula>AND(B7&lt;&gt;"",C7="")</formula>
    </cfRule>
  </conditionalFormatting>
  <conditionalFormatting sqref="D7:D14">
    <cfRule type="expression" dxfId="146" priority="1">
      <formula>AND(C7="無",D7="")</formula>
    </cfRule>
  </conditionalFormatting>
  <conditionalFormatting sqref="E7:F14">
    <cfRule type="expression" dxfId="145" priority="18" stopIfTrue="1">
      <formula>AND(B7&lt;&gt;"",E7="")</formula>
    </cfRule>
  </conditionalFormatting>
  <conditionalFormatting sqref="G2:G4">
    <cfRule type="expression" dxfId="144" priority="456" stopIfTrue="1">
      <formula>OR(AND(D2="☐",G2&gt;0),AND($D2="☑",$G2=""))</formula>
    </cfRule>
  </conditionalFormatting>
  <conditionalFormatting sqref="G27:G28">
    <cfRule type="expression" dxfId="143" priority="463" stopIfTrue="1">
      <formula>OR(AND(G27="☐",I27="☐",G2&lt;&gt;""),G27="")</formula>
    </cfRule>
    <cfRule type="expression" dxfId="142" priority="464" stopIfTrue="1">
      <formula>AND(G27="☑",I27="☑")</formula>
    </cfRule>
  </conditionalFormatting>
  <conditionalFormatting sqref="G29">
    <cfRule type="expression" dxfId="141" priority="322" stopIfTrue="1">
      <formula>OR(AND(G29="☐",I29="☐",G2&lt;&gt;""),G29="")</formula>
    </cfRule>
    <cfRule type="expression" dxfId="140" priority="323" stopIfTrue="1">
      <formula>AND(G29="☑",I29="☑")</formula>
    </cfRule>
  </conditionalFormatting>
  <conditionalFormatting sqref="G30:G31">
    <cfRule type="expression" dxfId="139" priority="460" stopIfTrue="1">
      <formula>AND(G30="☑",I30="☑")</formula>
    </cfRule>
  </conditionalFormatting>
  <conditionalFormatting sqref="G30:G33">
    <cfRule type="expression" dxfId="138" priority="459" stopIfTrue="1">
      <formula>OR(AND(G30="☐",I30="☐",G2&lt;&gt;""),G30="")</formula>
    </cfRule>
  </conditionalFormatting>
  <conditionalFormatting sqref="G32:G33">
    <cfRule type="expression" dxfId="136" priority="469">
      <formula>AND(G32="☑",I32="☑")</formula>
    </cfRule>
  </conditionalFormatting>
  <conditionalFormatting sqref="G35">
    <cfRule type="expression" dxfId="135" priority="326" stopIfTrue="1">
      <formula>OR(AND(G35="☐",I35="☐",G2&lt;&gt;""),G35="")</formula>
    </cfRule>
    <cfRule type="expression" dxfId="134" priority="327" stopIfTrue="1">
      <formula>AND(G35="☑",I35="☑")</formula>
    </cfRule>
  </conditionalFormatting>
  <conditionalFormatting sqref="G7:H14">
    <cfRule type="expression" dxfId="133" priority="19" stopIfTrue="1">
      <formula>AND(B7&lt;&gt;"",G7="")</formula>
    </cfRule>
  </conditionalFormatting>
  <conditionalFormatting sqref="G32:H33">
    <cfRule type="expression" dxfId="132" priority="2">
      <formula>AND($G$32="☐",$I$32="☐",NOT($G$34=""))</formula>
    </cfRule>
  </conditionalFormatting>
  <conditionalFormatting sqref="G34:J34">
    <cfRule type="expression" dxfId="131" priority="7">
      <formula>AND($I$32="☑",$G$34&gt;0)</formula>
    </cfRule>
    <cfRule type="expression" dxfId="130" priority="8">
      <formula>AND($G$32="☑",$G$34=0)</formula>
    </cfRule>
  </conditionalFormatting>
  <conditionalFormatting sqref="I27:I28">
    <cfRule type="expression" dxfId="128" priority="465" stopIfTrue="1">
      <formula>OR(AND(G27="☐",I27="☐",G2&lt;&gt;""),I27="")</formula>
    </cfRule>
    <cfRule type="expression" dxfId="127" priority="466" stopIfTrue="1">
      <formula>AND(G27="☑",I27="☑")</formula>
    </cfRule>
  </conditionalFormatting>
  <conditionalFormatting sqref="I29">
    <cfRule type="expression" dxfId="126" priority="324" stopIfTrue="1">
      <formula>OR(AND(G29="☐",I29="☐",G2&lt;&gt;""),I29="")</formula>
    </cfRule>
    <cfRule type="expression" dxfId="125" priority="325" stopIfTrue="1">
      <formula>AND(G29="☑",I29="☑")</formula>
    </cfRule>
  </conditionalFormatting>
  <conditionalFormatting sqref="I30:I33">
    <cfRule type="expression" dxfId="124" priority="461" stopIfTrue="1">
      <formula>OR(AND(G30="☐",I30="☐",G2&lt;&gt;""),I30="")</formula>
    </cfRule>
    <cfRule type="expression" dxfId="123" priority="462" stopIfTrue="1">
      <formula>AND(G30="☑",I30="☑")</formula>
    </cfRule>
  </conditionalFormatting>
  <conditionalFormatting sqref="I35">
    <cfRule type="expression" dxfId="122" priority="328" stopIfTrue="1">
      <formula>OR(AND(G35="☐",I35="☐",G2&lt;&gt;""),I35="")</formula>
    </cfRule>
    <cfRule type="expression" dxfId="121" priority="329" stopIfTrue="1">
      <formula>AND(G35="☑",I35="☑")</formula>
    </cfRule>
  </conditionalFormatting>
  <dataValidations count="6">
    <dataValidation type="list" allowBlank="1" showInputMessage="1" showErrorMessage="1" sqref="I35 I27:I33 G27:G33 G35" xr:uid="{00000000-0002-0000-0600-000000000000}">
      <formula1>$L$11:$L$11</formula1>
    </dataValidation>
    <dataValidation imeMode="disabled" allowBlank="1" showInputMessage="1" showErrorMessage="1" sqref="G2:G4" xr:uid="{00000000-0002-0000-0600-000001000000}"/>
    <dataValidation type="list" allowBlank="1" showInputMessage="1" showErrorMessage="1" sqref="E7:E14" xr:uid="{00000000-0002-0000-0600-000002000000}">
      <formula1>$L$5:$L$6</formula1>
    </dataValidation>
    <dataValidation type="list" allowBlank="1" showInputMessage="1" showErrorMessage="1" sqref="G7:G14" xr:uid="{00000000-0002-0000-0600-000003000000}">
      <formula1>$L$8:$L$9</formula1>
    </dataValidation>
    <dataValidation type="list" allowBlank="1" showInputMessage="1" showErrorMessage="1" sqref="C7:C14" xr:uid="{00000000-0002-0000-0600-000004000000}">
      <formula1>$L$2:$L$3</formula1>
    </dataValidation>
    <dataValidation type="list" allowBlank="1" showInputMessage="1" showErrorMessage="1" sqref="D7:D14" xr:uid="{00000000-0002-0000-0600-000005000000}">
      <formula1>"ア,イ,ウ,エ,オ"</formula1>
    </dataValidation>
  </dataValidations>
  <pageMargins left="0.51181102362204722" right="0.39370078740157483" top="0.94488188976377963" bottom="0.51181102362204722" header="0.51181102362204722" footer="0.31496062992125984"/>
  <pageSetup paperSize="9" scale="78" orientation="portrait" r:id="rId1"/>
  <headerFooter alignWithMargins="0">
    <oddFooter>&amp;C&amp;14 2</oddFooter>
  </headerFooter>
  <legacyDrawing r:id="rId2"/>
  <extLst>
    <ext xmlns:x14="http://schemas.microsoft.com/office/spreadsheetml/2009/9/main" uri="{78C0D931-6437-407d-A8EE-F0AAD7539E65}">
      <x14:conditionalFormattings>
        <x14:conditionalFormatting xmlns:xm="http://schemas.microsoft.com/office/excel/2006/main">
          <x14:cfRule type="expression" priority="11" id="{AE2E2386-2D44-410A-999C-9930908EBC8B}">
            <xm:f>AND($G$32="☑",'４ページ'!$U$18&gt;0,'４ページ'!$U$18&lt;19)</xm:f>
            <x14:dxf>
              <fill>
                <patternFill>
                  <bgColor rgb="FFFF0000"/>
                </patternFill>
              </fill>
            </x14:dxf>
          </x14:cfRule>
          <xm:sqref>G32:G33</xm:sqref>
        </x14:conditionalFormatting>
        <x14:conditionalFormatting xmlns:xm="http://schemas.microsoft.com/office/excel/2006/main">
          <x14:cfRule type="expression" priority="5" id="{69733EEC-1B80-440C-9AE3-CCF9BDF111CB}">
            <xm:f>AND($G$32="☑",'４ページ'!$U$18&lt;19)</xm:f>
            <x14:dxf>
              <fill>
                <patternFill>
                  <bgColor rgb="FFFF0000"/>
                </patternFill>
              </fill>
            </x14:dxf>
          </x14:cfRule>
          <xm:sqref>H32:H33</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5"/>
  <sheetViews>
    <sheetView view="pageBreakPreview" zoomScale="85" zoomScaleNormal="75" workbookViewId="0">
      <selection activeCell="M17" sqref="M17"/>
    </sheetView>
  </sheetViews>
  <sheetFormatPr defaultColWidth="9" defaultRowHeight="15"/>
  <cols>
    <col min="1" max="1" width="4.6328125" style="13" customWidth="1"/>
    <col min="2" max="2" width="23.08984375" style="13" customWidth="1"/>
    <col min="3" max="4" width="12.6328125" style="13" customWidth="1"/>
    <col min="5" max="5" width="11.7265625" style="13" customWidth="1"/>
    <col min="6" max="6" width="12.26953125" style="13" customWidth="1"/>
    <col min="7" max="7" width="5.7265625" style="13" customWidth="1"/>
    <col min="8" max="8" width="13.08984375" style="13" customWidth="1"/>
    <col min="9" max="9" width="5.90625" style="13" customWidth="1"/>
    <col min="10" max="10" width="13.08984375" style="13" bestFit="1" customWidth="1"/>
    <col min="11" max="11" width="0" style="13" hidden="1" customWidth="1"/>
    <col min="12" max="12" width="9" style="14" hidden="1" customWidth="1"/>
    <col min="13" max="16384" width="9" style="13"/>
  </cols>
  <sheetData>
    <row r="1" spans="1:12" ht="20.25" customHeight="1">
      <c r="A1" s="26" t="s">
        <v>432</v>
      </c>
      <c r="B1" s="14"/>
      <c r="C1" s="14"/>
      <c r="D1" s="14"/>
      <c r="E1" s="14"/>
      <c r="F1" s="14"/>
      <c r="G1" s="14"/>
      <c r="H1" s="14"/>
      <c r="I1" s="14"/>
      <c r="J1" s="19" t="str">
        <f>IF('実績報告書１ページ '!V2="","",'実績報告書１ページ '!V2&amp;"_"&amp;'実績報告書１ページ '!O2)</f>
        <v/>
      </c>
      <c r="L1" s="1"/>
    </row>
    <row r="2" spans="1:12" ht="10.5" customHeight="1" thickBot="1">
      <c r="A2" s="14"/>
      <c r="B2" s="14"/>
      <c r="C2" s="20"/>
      <c r="D2" s="20"/>
      <c r="E2" s="14"/>
      <c r="F2" s="14"/>
      <c r="G2" s="14"/>
      <c r="H2" s="20"/>
      <c r="I2" s="14"/>
      <c r="J2" s="14"/>
      <c r="L2" s="1" t="s">
        <v>183</v>
      </c>
    </row>
    <row r="3" spans="1:12" ht="50.15" customHeight="1">
      <c r="A3" s="14"/>
      <c r="B3" s="31" t="s">
        <v>120</v>
      </c>
      <c r="C3" s="32" t="s">
        <v>142</v>
      </c>
      <c r="D3" s="312" t="s">
        <v>465</v>
      </c>
      <c r="E3" s="739" t="s">
        <v>177</v>
      </c>
      <c r="F3" s="802"/>
      <c r="G3" s="739" t="s">
        <v>145</v>
      </c>
      <c r="H3" s="802"/>
      <c r="I3" s="752" t="s">
        <v>165</v>
      </c>
      <c r="J3" s="803"/>
      <c r="L3" s="25" t="s">
        <v>144</v>
      </c>
    </row>
    <row r="4" spans="1:12" ht="33.75" customHeight="1">
      <c r="A4" s="14"/>
      <c r="B4" s="440"/>
      <c r="C4" s="441"/>
      <c r="D4" s="442"/>
      <c r="E4" s="741"/>
      <c r="F4" s="742"/>
      <c r="G4" s="741"/>
      <c r="H4" s="742"/>
      <c r="I4" s="765"/>
      <c r="J4" s="766"/>
    </row>
    <row r="5" spans="1:12" ht="33.75" customHeight="1">
      <c r="A5" s="14"/>
      <c r="B5" s="440"/>
      <c r="C5" s="441"/>
      <c r="D5" s="442"/>
      <c r="E5" s="741"/>
      <c r="F5" s="742"/>
      <c r="G5" s="741"/>
      <c r="H5" s="742"/>
      <c r="I5" s="765"/>
      <c r="J5" s="766"/>
      <c r="L5" s="1" t="s">
        <v>55</v>
      </c>
    </row>
    <row r="6" spans="1:12" ht="33.75" customHeight="1">
      <c r="A6" s="14"/>
      <c r="B6" s="440"/>
      <c r="C6" s="441"/>
      <c r="D6" s="442"/>
      <c r="E6" s="741"/>
      <c r="F6" s="742"/>
      <c r="G6" s="741"/>
      <c r="H6" s="742"/>
      <c r="I6" s="765"/>
      <c r="J6" s="766"/>
      <c r="L6" s="1" t="s">
        <v>178</v>
      </c>
    </row>
    <row r="7" spans="1:12" ht="33.75" customHeight="1">
      <c r="A7" s="14"/>
      <c r="B7" s="440"/>
      <c r="C7" s="441"/>
      <c r="D7" s="442"/>
      <c r="E7" s="741"/>
      <c r="F7" s="742"/>
      <c r="G7" s="741"/>
      <c r="H7" s="742"/>
      <c r="I7" s="765"/>
      <c r="J7" s="766"/>
    </row>
    <row r="8" spans="1:12" ht="33.75" customHeight="1">
      <c r="A8" s="14"/>
      <c r="B8" s="440"/>
      <c r="C8" s="441"/>
      <c r="D8" s="442"/>
      <c r="E8" s="741"/>
      <c r="F8" s="742"/>
      <c r="G8" s="741"/>
      <c r="H8" s="742"/>
      <c r="I8" s="765"/>
      <c r="J8" s="766"/>
      <c r="L8" s="1" t="s">
        <v>56</v>
      </c>
    </row>
    <row r="9" spans="1:12" ht="33.75" customHeight="1">
      <c r="A9" s="14"/>
      <c r="B9" s="440"/>
      <c r="C9" s="441"/>
      <c r="D9" s="442"/>
      <c r="E9" s="741"/>
      <c r="F9" s="742"/>
      <c r="G9" s="741"/>
      <c r="H9" s="742"/>
      <c r="I9" s="765"/>
      <c r="J9" s="766"/>
      <c r="L9" s="1" t="s">
        <v>57</v>
      </c>
    </row>
    <row r="10" spans="1:12" ht="33.75" customHeight="1">
      <c r="A10" s="14"/>
      <c r="B10" s="440"/>
      <c r="C10" s="441"/>
      <c r="D10" s="442"/>
      <c r="E10" s="741"/>
      <c r="F10" s="742"/>
      <c r="G10" s="741"/>
      <c r="H10" s="742"/>
      <c r="I10" s="765"/>
      <c r="J10" s="766"/>
    </row>
    <row r="11" spans="1:12" ht="33.75" customHeight="1">
      <c r="A11" s="14"/>
      <c r="B11" s="440"/>
      <c r="C11" s="441"/>
      <c r="D11" s="442"/>
      <c r="E11" s="741"/>
      <c r="F11" s="742"/>
      <c r="G11" s="741"/>
      <c r="H11" s="742"/>
      <c r="I11" s="765"/>
      <c r="J11" s="766"/>
      <c r="L11" s="2"/>
    </row>
    <row r="12" spans="1:12" ht="33.75" customHeight="1">
      <c r="A12" s="14"/>
      <c r="B12" s="440"/>
      <c r="C12" s="441"/>
      <c r="D12" s="442"/>
      <c r="E12" s="741"/>
      <c r="F12" s="742"/>
      <c r="G12" s="741"/>
      <c r="H12" s="742"/>
      <c r="I12" s="765"/>
      <c r="J12" s="766"/>
      <c r="L12" s="1"/>
    </row>
    <row r="13" spans="1:12" ht="33.75" customHeight="1">
      <c r="A13" s="14"/>
      <c r="B13" s="440"/>
      <c r="C13" s="441"/>
      <c r="D13" s="442"/>
      <c r="E13" s="741"/>
      <c r="F13" s="742"/>
      <c r="G13" s="741"/>
      <c r="H13" s="742"/>
      <c r="I13" s="765"/>
      <c r="J13" s="766"/>
    </row>
    <row r="14" spans="1:12" ht="33.75" customHeight="1">
      <c r="A14" s="14"/>
      <c r="B14" s="440"/>
      <c r="C14" s="441"/>
      <c r="D14" s="442"/>
      <c r="E14" s="741"/>
      <c r="F14" s="742"/>
      <c r="G14" s="741"/>
      <c r="H14" s="742"/>
      <c r="I14" s="765"/>
      <c r="J14" s="766"/>
      <c r="L14" s="25"/>
    </row>
    <row r="15" spans="1:12" ht="33.75" customHeight="1">
      <c r="A15" s="14"/>
      <c r="B15" s="440"/>
      <c r="C15" s="441"/>
      <c r="D15" s="442"/>
      <c r="E15" s="741"/>
      <c r="F15" s="742"/>
      <c r="G15" s="741"/>
      <c r="H15" s="742"/>
      <c r="I15" s="765"/>
      <c r="J15" s="766"/>
      <c r="L15" s="25"/>
    </row>
    <row r="16" spans="1:12" ht="33.75" customHeight="1">
      <c r="A16" s="14"/>
      <c r="B16" s="440"/>
      <c r="C16" s="441"/>
      <c r="D16" s="442"/>
      <c r="E16" s="741"/>
      <c r="F16" s="742"/>
      <c r="G16" s="741"/>
      <c r="H16" s="742"/>
      <c r="I16" s="765"/>
      <c r="J16" s="766"/>
      <c r="L16" s="25"/>
    </row>
    <row r="17" spans="1:10" ht="33.75" customHeight="1">
      <c r="A17" s="14"/>
      <c r="B17" s="440"/>
      <c r="C17" s="441"/>
      <c r="D17" s="442"/>
      <c r="E17" s="741"/>
      <c r="F17" s="742"/>
      <c r="G17" s="741"/>
      <c r="H17" s="742"/>
      <c r="I17" s="765"/>
      <c r="J17" s="766"/>
    </row>
    <row r="18" spans="1:10" ht="33.75" customHeight="1">
      <c r="A18" s="14"/>
      <c r="B18" s="440"/>
      <c r="C18" s="441"/>
      <c r="D18" s="442"/>
      <c r="E18" s="741"/>
      <c r="F18" s="742"/>
      <c r="G18" s="741"/>
      <c r="H18" s="742"/>
      <c r="I18" s="765"/>
      <c r="J18" s="766"/>
    </row>
    <row r="19" spans="1:10" ht="33.75" customHeight="1">
      <c r="A19" s="14"/>
      <c r="B19" s="440"/>
      <c r="C19" s="441"/>
      <c r="D19" s="442"/>
      <c r="E19" s="741"/>
      <c r="F19" s="742"/>
      <c r="G19" s="741"/>
      <c r="H19" s="742"/>
      <c r="I19" s="765"/>
      <c r="J19" s="766"/>
    </row>
    <row r="20" spans="1:10" ht="33.75" customHeight="1">
      <c r="A20" s="14"/>
      <c r="B20" s="440"/>
      <c r="C20" s="441"/>
      <c r="D20" s="442"/>
      <c r="E20" s="741"/>
      <c r="F20" s="742"/>
      <c r="G20" s="741"/>
      <c r="H20" s="742"/>
      <c r="I20" s="765"/>
      <c r="J20" s="766"/>
    </row>
    <row r="21" spans="1:10" ht="33.75" customHeight="1">
      <c r="A21" s="14"/>
      <c r="B21" s="440"/>
      <c r="C21" s="441"/>
      <c r="D21" s="442"/>
      <c r="E21" s="741"/>
      <c r="F21" s="742"/>
      <c r="G21" s="741"/>
      <c r="H21" s="742"/>
      <c r="I21" s="765"/>
      <c r="J21" s="766"/>
    </row>
    <row r="22" spans="1:10" ht="33.75" customHeight="1">
      <c r="A22" s="14"/>
      <c r="B22" s="440"/>
      <c r="C22" s="441"/>
      <c r="D22" s="442"/>
      <c r="E22" s="741"/>
      <c r="F22" s="742"/>
      <c r="G22" s="741"/>
      <c r="H22" s="742"/>
      <c r="I22" s="765"/>
      <c r="J22" s="766"/>
    </row>
    <row r="23" spans="1:10" ht="33.75" customHeight="1" thickBot="1">
      <c r="A23" s="14"/>
      <c r="B23" s="440"/>
      <c r="C23" s="441"/>
      <c r="D23" s="442"/>
      <c r="E23" s="741"/>
      <c r="F23" s="742"/>
      <c r="G23" s="741"/>
      <c r="H23" s="742"/>
      <c r="I23" s="765"/>
      <c r="J23" s="766"/>
    </row>
    <row r="24" spans="1:10" s="14" customFormat="1" ht="62.25" customHeight="1">
      <c r="B24" s="798" t="s">
        <v>227</v>
      </c>
      <c r="C24" s="798"/>
      <c r="D24" s="798"/>
      <c r="E24" s="798"/>
      <c r="F24" s="798"/>
      <c r="G24" s="798"/>
      <c r="H24" s="798"/>
      <c r="I24" s="798"/>
      <c r="J24" s="798"/>
    </row>
    <row r="25" spans="1:10" ht="20.25" customHeight="1">
      <c r="A25" s="14"/>
      <c r="B25" s="14"/>
      <c r="C25" s="14"/>
      <c r="D25" s="14"/>
      <c r="E25" s="14"/>
      <c r="F25" s="14"/>
      <c r="G25" s="14"/>
      <c r="H25" s="14"/>
      <c r="I25" s="14"/>
      <c r="J25" s="14"/>
    </row>
  </sheetData>
  <sheetProtection algorithmName="SHA-512" hashValue="XDCDM2EZp2Mfp1qoi3NXLOgTAQ52WQjeonwsLIhEYY8JX8ViMc7N91HeR8q8fICf87XLh+P9K8uK4XXTcgym8g==" saltValue="Rjmfi6H3Ofa3pCu0BW2TJA==" spinCount="100000" sheet="1" selectLockedCells="1"/>
  <mergeCells count="64">
    <mergeCell ref="B24:J24"/>
    <mergeCell ref="G3:H3"/>
    <mergeCell ref="G23:H23"/>
    <mergeCell ref="G22:H22"/>
    <mergeCell ref="G20:H20"/>
    <mergeCell ref="G19:H19"/>
    <mergeCell ref="G4:H4"/>
    <mergeCell ref="G5:H5"/>
    <mergeCell ref="G6:H6"/>
    <mergeCell ref="G7:H7"/>
    <mergeCell ref="E17:F17"/>
    <mergeCell ref="E18:F18"/>
    <mergeCell ref="G17:H17"/>
    <mergeCell ref="G18:H18"/>
    <mergeCell ref="I20:J20"/>
    <mergeCell ref="I19:J19"/>
    <mergeCell ref="I17:J17"/>
    <mergeCell ref="I18:J18"/>
    <mergeCell ref="I8:J8"/>
    <mergeCell ref="I9:J9"/>
    <mergeCell ref="I10:J10"/>
    <mergeCell ref="G8:H8"/>
    <mergeCell ref="I23:J23"/>
    <mergeCell ref="I22:J22"/>
    <mergeCell ref="I21:J21"/>
    <mergeCell ref="G21:H21"/>
    <mergeCell ref="G12:H12"/>
    <mergeCell ref="G13:H13"/>
    <mergeCell ref="G14:H14"/>
    <mergeCell ref="G15:H15"/>
    <mergeCell ref="G16:H16"/>
    <mergeCell ref="I15:J15"/>
    <mergeCell ref="I16:J16"/>
    <mergeCell ref="I11:J11"/>
    <mergeCell ref="I12:J12"/>
    <mergeCell ref="I13:J13"/>
    <mergeCell ref="I14:J14"/>
    <mergeCell ref="I4:J4"/>
    <mergeCell ref="I3:J3"/>
    <mergeCell ref="I5:J5"/>
    <mergeCell ref="I6:J6"/>
    <mergeCell ref="I7:J7"/>
    <mergeCell ref="E23:F23"/>
    <mergeCell ref="E22:F22"/>
    <mergeCell ref="E21:F21"/>
    <mergeCell ref="E20:F20"/>
    <mergeCell ref="E19:F19"/>
    <mergeCell ref="E13:F13"/>
    <mergeCell ref="E14:F14"/>
    <mergeCell ref="E15:F15"/>
    <mergeCell ref="E16:F16"/>
    <mergeCell ref="E3:F3"/>
    <mergeCell ref="E12:F12"/>
    <mergeCell ref="E5:F5"/>
    <mergeCell ref="E6:F6"/>
    <mergeCell ref="E7:F7"/>
    <mergeCell ref="E8:F8"/>
    <mergeCell ref="E4:F4"/>
    <mergeCell ref="G10:H10"/>
    <mergeCell ref="G11:H11"/>
    <mergeCell ref="E9:F9"/>
    <mergeCell ref="E10:F10"/>
    <mergeCell ref="E11:F11"/>
    <mergeCell ref="G9:H9"/>
  </mergeCells>
  <phoneticPr fontId="5"/>
  <conditionalFormatting sqref="C4:C23">
    <cfRule type="expression" dxfId="120" priority="4" stopIfTrue="1">
      <formula>AND(B4&lt;&gt;"",C4="")</formula>
    </cfRule>
  </conditionalFormatting>
  <conditionalFormatting sqref="D4:D23">
    <cfRule type="expression" dxfId="119" priority="1">
      <formula>AND(C4="無",D4="")</formula>
    </cfRule>
  </conditionalFormatting>
  <conditionalFormatting sqref="E4:F23">
    <cfRule type="expression" dxfId="118" priority="5" stopIfTrue="1">
      <formula>AND(B4&lt;&gt;"",E4="")</formula>
    </cfRule>
  </conditionalFormatting>
  <conditionalFormatting sqref="G4:H23">
    <cfRule type="expression" dxfId="117" priority="6" stopIfTrue="1">
      <formula>AND(B4&lt;&gt;"",G4="")</formula>
    </cfRule>
  </conditionalFormatting>
  <dataValidations count="4">
    <dataValidation type="list" allowBlank="1" showInputMessage="1" showErrorMessage="1" sqref="E4:E23" xr:uid="{00000000-0002-0000-0700-000000000000}">
      <formula1>$L$5:$L$6</formula1>
    </dataValidation>
    <dataValidation type="list" allowBlank="1" showInputMessage="1" showErrorMessage="1" sqref="G4:G23" xr:uid="{00000000-0002-0000-0700-000001000000}">
      <formula1>$L$8:$L$9</formula1>
    </dataValidation>
    <dataValidation type="list" allowBlank="1" showInputMessage="1" showErrorMessage="1" sqref="C4:C23" xr:uid="{00000000-0002-0000-0700-000002000000}">
      <formula1>$L$2:$L$3</formula1>
    </dataValidation>
    <dataValidation type="list" allowBlank="1" showInputMessage="1" showErrorMessage="1" sqref="D4:D23" xr:uid="{00000000-0002-0000-0700-000003000000}">
      <formula1>"ア,イ,ウ,エ,オ"</formula1>
    </dataValidation>
  </dataValidations>
  <pageMargins left="0.51181102362204722" right="0.39370078740157483" top="0.94488188976377963" bottom="0.98425196850393704" header="0.51181102362204722" footer="0.51181102362204722"/>
  <pageSetup paperSize="9" scale="83" orientation="portrait" r:id="rId1"/>
  <headerFooter alignWithMargins="0">
    <oddFooter>&amp;C&amp;14 2-2</oddFooter>
  </headerFooter>
  <colBreaks count="1" manualBreakCount="1">
    <brk id="10" max="1048575" man="1"/>
  </col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60"/>
  <sheetViews>
    <sheetView showGridLines="0" view="pageBreakPreview" topLeftCell="A26" zoomScale="85" zoomScaleNormal="75" zoomScaleSheetLayoutView="85" workbookViewId="0">
      <selection activeCell="C4" sqref="C4"/>
    </sheetView>
  </sheetViews>
  <sheetFormatPr defaultColWidth="9" defaultRowHeight="15"/>
  <cols>
    <col min="1" max="1" width="4.6328125" style="14" customWidth="1"/>
    <col min="2" max="11" width="11.6328125" style="14" customWidth="1"/>
    <col min="12" max="16384" width="9" style="13"/>
  </cols>
  <sheetData>
    <row r="1" spans="1:20">
      <c r="K1" s="407" t="str">
        <f>IF('実績報告書１ページ '!V2="","",'実績報告書１ページ '!V2&amp;"_"&amp;'実績報告書１ページ '!O2)</f>
        <v/>
      </c>
    </row>
    <row r="2" spans="1:20" s="204" customFormat="1" ht="20.25" customHeight="1">
      <c r="A2" s="26" t="s">
        <v>433</v>
      </c>
      <c r="B2" s="1"/>
      <c r="C2" s="1"/>
      <c r="D2" s="1"/>
      <c r="E2" s="1"/>
      <c r="F2" s="1"/>
      <c r="G2" s="1"/>
      <c r="H2" s="1"/>
      <c r="I2" s="1"/>
      <c r="J2" s="3"/>
      <c r="L2" s="1"/>
      <c r="M2" s="1"/>
      <c r="N2" s="1"/>
      <c r="O2" s="1"/>
      <c r="P2" s="1"/>
      <c r="Q2" s="1"/>
      <c r="R2" s="1"/>
      <c r="S2" s="1"/>
      <c r="T2" s="1"/>
    </row>
    <row r="3" spans="1:20" s="204" customFormat="1" ht="10" customHeight="1">
      <c r="A3" s="1"/>
      <c r="B3" s="1"/>
      <c r="C3" s="3"/>
      <c r="D3" s="1"/>
      <c r="E3" s="1"/>
      <c r="F3" s="1"/>
      <c r="G3" s="3"/>
      <c r="H3" s="1"/>
      <c r="I3" s="1"/>
      <c r="J3" s="1"/>
      <c r="K3" s="1"/>
      <c r="L3" s="1"/>
      <c r="M3" s="1"/>
      <c r="N3" s="1"/>
      <c r="O3" s="1"/>
      <c r="P3" s="1"/>
      <c r="Q3" s="1"/>
      <c r="R3" s="1"/>
      <c r="S3" s="1"/>
      <c r="T3" s="1"/>
    </row>
    <row r="4" spans="1:20" s="204" customFormat="1" ht="30" customHeight="1">
      <c r="A4" s="1"/>
      <c r="B4" s="1"/>
      <c r="C4" s="253" t="s">
        <v>310</v>
      </c>
      <c r="D4" s="1" t="s">
        <v>308</v>
      </c>
      <c r="E4" s="3"/>
      <c r="F4" s="253" t="s">
        <v>310</v>
      </c>
      <c r="G4" s="1" t="s">
        <v>309</v>
      </c>
      <c r="H4" s="1"/>
      <c r="I4" s="1"/>
      <c r="J4" s="1"/>
      <c r="K4" s="1"/>
      <c r="L4" s="1"/>
      <c r="M4" s="1"/>
      <c r="N4" s="1"/>
      <c r="O4" s="1"/>
      <c r="P4" s="1"/>
      <c r="Q4" s="1"/>
      <c r="R4" s="1"/>
      <c r="S4" s="1"/>
      <c r="T4" s="1"/>
    </row>
    <row r="5" spans="1:20" s="204" customFormat="1" ht="10" customHeight="1">
      <c r="A5" s="26"/>
      <c r="B5" s="1"/>
      <c r="C5" s="1"/>
      <c r="D5" s="1"/>
      <c r="E5" s="1"/>
      <c r="F5" s="1"/>
      <c r="G5" s="1"/>
      <c r="H5" s="1"/>
      <c r="I5" s="1"/>
      <c r="J5" s="3"/>
      <c r="K5" s="3"/>
      <c r="L5" s="1"/>
      <c r="M5" s="1"/>
      <c r="N5" s="1"/>
      <c r="O5" s="1"/>
      <c r="P5" s="1"/>
      <c r="Q5" s="1"/>
      <c r="R5" s="1"/>
      <c r="S5" s="1"/>
      <c r="T5" s="1"/>
    </row>
    <row r="6" spans="1:20" s="204" customFormat="1" ht="25" customHeight="1">
      <c r="A6" s="1"/>
      <c r="B6" s="205" t="s">
        <v>420</v>
      </c>
      <c r="C6" s="1"/>
      <c r="D6" s="1"/>
      <c r="E6" s="1"/>
      <c r="F6" s="1"/>
      <c r="G6" s="1"/>
      <c r="H6" s="1"/>
      <c r="I6" s="1"/>
      <c r="J6" s="1"/>
      <c r="K6" s="1"/>
      <c r="L6" s="1"/>
      <c r="M6" s="1"/>
      <c r="N6" s="1"/>
      <c r="O6" s="1"/>
      <c r="P6" s="1"/>
      <c r="Q6" s="1"/>
      <c r="R6" s="1"/>
      <c r="S6" s="1"/>
      <c r="T6" s="1"/>
    </row>
    <row r="7" spans="1:20" s="204" customFormat="1" ht="24.75" customHeight="1">
      <c r="A7" s="1"/>
      <c r="B7" s="1" t="s">
        <v>421</v>
      </c>
      <c r="C7" s="1"/>
      <c r="D7" s="1"/>
      <c r="E7" s="1"/>
      <c r="F7" s="1"/>
      <c r="G7" s="1"/>
      <c r="H7" s="1"/>
      <c r="I7" s="1"/>
      <c r="J7" s="1"/>
      <c r="K7" s="1"/>
      <c r="L7" s="1"/>
      <c r="M7" s="1"/>
      <c r="N7" s="1"/>
      <c r="O7" s="1"/>
      <c r="P7" s="1"/>
      <c r="Q7" s="1"/>
      <c r="R7" s="1"/>
      <c r="S7" s="1"/>
      <c r="T7" s="1"/>
    </row>
    <row r="8" spans="1:20" s="204" customFormat="1" ht="30" customHeight="1">
      <c r="A8" s="1"/>
      <c r="B8" s="253" t="s">
        <v>310</v>
      </c>
      <c r="C8" s="775" t="s">
        <v>422</v>
      </c>
      <c r="D8" s="775"/>
      <c r="E8" s="775"/>
      <c r="F8" s="775"/>
      <c r="G8" s="775"/>
      <c r="H8" s="775"/>
      <c r="I8" s="775"/>
      <c r="J8" s="775"/>
      <c r="K8" s="775"/>
      <c r="L8" s="1"/>
      <c r="M8" s="1"/>
      <c r="N8" s="1"/>
      <c r="O8" s="1"/>
      <c r="P8" s="1"/>
      <c r="Q8" s="1"/>
      <c r="R8" s="1"/>
      <c r="S8" s="1"/>
      <c r="T8" s="1"/>
    </row>
    <row r="9" spans="1:20" s="204" customFormat="1" ht="10" customHeight="1">
      <c r="A9" s="1"/>
      <c r="B9" s="81"/>
      <c r="C9" s="806"/>
      <c r="D9" s="806"/>
      <c r="E9" s="806"/>
      <c r="F9" s="806"/>
      <c r="G9" s="806"/>
      <c r="H9" s="806"/>
      <c r="I9" s="806"/>
      <c r="J9" s="806"/>
      <c r="K9" s="806"/>
      <c r="L9" s="1"/>
      <c r="M9" s="1"/>
      <c r="N9" s="1"/>
      <c r="O9" s="1"/>
      <c r="P9" s="1"/>
      <c r="Q9" s="1"/>
      <c r="R9" s="1"/>
      <c r="S9" s="1"/>
      <c r="T9" s="1"/>
    </row>
    <row r="10" spans="1:20" s="204" customFormat="1" ht="30" customHeight="1">
      <c r="A10" s="1"/>
      <c r="B10" s="253" t="s">
        <v>310</v>
      </c>
      <c r="C10" s="806" t="s">
        <v>423</v>
      </c>
      <c r="D10" s="806"/>
      <c r="E10" s="806"/>
      <c r="F10" s="806"/>
      <c r="G10" s="806"/>
      <c r="H10" s="806"/>
      <c r="I10" s="806"/>
      <c r="J10" s="806"/>
      <c r="K10" s="806"/>
      <c r="L10" s="1"/>
      <c r="M10" s="1"/>
      <c r="N10" s="1"/>
      <c r="O10" s="1"/>
      <c r="P10" s="1"/>
      <c r="Q10" s="1"/>
      <c r="R10" s="1"/>
      <c r="S10" s="1"/>
      <c r="T10" s="1"/>
    </row>
    <row r="11" spans="1:20" s="204" customFormat="1" ht="10" customHeight="1">
      <c r="A11" s="1"/>
      <c r="B11" s="81"/>
      <c r="C11" s="806"/>
      <c r="D11" s="806"/>
      <c r="E11" s="806"/>
      <c r="F11" s="806"/>
      <c r="G11" s="806"/>
      <c r="H11" s="806"/>
      <c r="I11" s="806"/>
      <c r="J11" s="806"/>
      <c r="K11" s="806"/>
      <c r="L11" s="1"/>
      <c r="M11" s="1"/>
      <c r="N11" s="1"/>
      <c r="O11" s="1"/>
      <c r="P11" s="1"/>
      <c r="Q11" s="1"/>
      <c r="R11" s="1"/>
      <c r="S11" s="1"/>
      <c r="T11" s="1"/>
    </row>
    <row r="12" spans="1:20" s="204" customFormat="1" ht="30" customHeight="1">
      <c r="A12" s="1"/>
      <c r="B12" s="253" t="s">
        <v>310</v>
      </c>
      <c r="C12" s="770" t="s">
        <v>424</v>
      </c>
      <c r="D12" s="770"/>
      <c r="E12" s="770"/>
      <c r="F12" s="770"/>
      <c r="G12" s="770"/>
      <c r="H12" s="770"/>
      <c r="I12" s="770"/>
      <c r="J12" s="770"/>
      <c r="K12" s="770"/>
      <c r="L12" s="1"/>
      <c r="M12" s="1"/>
      <c r="N12" s="1"/>
      <c r="O12" s="1"/>
      <c r="P12" s="1"/>
      <c r="Q12" s="1"/>
      <c r="R12" s="1"/>
      <c r="S12" s="1"/>
      <c r="T12" s="1"/>
    </row>
    <row r="13" spans="1:20" s="204" customFormat="1" ht="10" customHeight="1">
      <c r="A13" s="1"/>
      <c r="B13" s="81"/>
      <c r="C13" s="294"/>
      <c r="D13" s="294"/>
      <c r="E13" s="294"/>
      <c r="F13" s="294"/>
      <c r="G13" s="294"/>
      <c r="H13" s="294"/>
      <c r="I13" s="294"/>
      <c r="J13" s="294"/>
      <c r="K13" s="294"/>
      <c r="L13" s="1"/>
      <c r="M13" s="1"/>
      <c r="N13" s="1"/>
      <c r="O13" s="1"/>
      <c r="P13" s="1"/>
      <c r="Q13" s="1"/>
      <c r="R13" s="1"/>
      <c r="S13" s="1"/>
      <c r="T13" s="1"/>
    </row>
    <row r="14" spans="1:20" s="204" customFormat="1" ht="30" customHeight="1">
      <c r="A14" s="1"/>
      <c r="B14" s="253" t="s">
        <v>310</v>
      </c>
      <c r="C14" s="807" t="s">
        <v>746</v>
      </c>
      <c r="D14" s="807"/>
      <c r="E14" s="807"/>
      <c r="F14" s="807"/>
      <c r="G14" s="807"/>
      <c r="H14" s="807"/>
      <c r="I14" s="807"/>
      <c r="J14" s="807"/>
      <c r="K14" s="807"/>
      <c r="L14" s="1"/>
      <c r="M14" s="1"/>
      <c r="N14" s="1"/>
      <c r="O14" s="1"/>
      <c r="P14" s="1"/>
      <c r="Q14" s="1"/>
      <c r="R14" s="1"/>
      <c r="S14" s="1"/>
      <c r="T14" s="1"/>
    </row>
    <row r="15" spans="1:20" s="204" customFormat="1" ht="10" customHeight="1">
      <c r="A15" s="1"/>
      <c r="B15" s="409"/>
      <c r="C15" s="410"/>
      <c r="D15" s="410"/>
      <c r="E15" s="410"/>
      <c r="F15" s="410"/>
      <c r="G15" s="410"/>
      <c r="H15" s="410"/>
      <c r="I15" s="410"/>
      <c r="J15" s="410"/>
      <c r="K15" s="410"/>
      <c r="L15" s="1"/>
      <c r="M15" s="1"/>
      <c r="N15" s="1"/>
      <c r="O15" s="1"/>
      <c r="P15" s="1"/>
      <c r="Q15" s="1"/>
      <c r="R15" s="1"/>
      <c r="S15" s="1"/>
      <c r="T15" s="1"/>
    </row>
    <row r="16" spans="1:20" s="204" customFormat="1" ht="20.25" customHeight="1">
      <c r="A16" s="26"/>
      <c r="B16" s="1"/>
      <c r="C16" s="411" t="s">
        <v>51</v>
      </c>
      <c r="D16" s="412" t="s">
        <v>744</v>
      </c>
      <c r="E16" s="413"/>
      <c r="F16" s="413"/>
      <c r="G16" s="413"/>
      <c r="H16" s="413"/>
      <c r="I16" s="408"/>
      <c r="J16" s="408"/>
      <c r="K16" s="408"/>
      <c r="L16" s="408"/>
      <c r="M16" s="408"/>
      <c r="N16" s="408"/>
      <c r="O16" s="1"/>
      <c r="P16" s="1"/>
      <c r="Q16" s="1"/>
      <c r="R16" s="1"/>
      <c r="S16" s="1"/>
      <c r="T16" s="1"/>
    </row>
    <row r="17" spans="1:20" s="204" customFormat="1" ht="10" customHeight="1">
      <c r="A17" s="26"/>
      <c r="B17" s="1"/>
      <c r="C17" s="414"/>
      <c r="D17" s="412"/>
      <c r="E17" s="413"/>
      <c r="F17" s="413"/>
      <c r="G17" s="413"/>
      <c r="H17" s="413"/>
      <c r="I17" s="408"/>
      <c r="J17" s="408"/>
      <c r="K17" s="408"/>
      <c r="L17" s="408"/>
      <c r="M17" s="408"/>
      <c r="N17" s="408"/>
      <c r="O17" s="1"/>
      <c r="P17" s="1"/>
      <c r="Q17" s="1"/>
      <c r="R17" s="1"/>
      <c r="S17" s="1"/>
      <c r="T17" s="1"/>
    </row>
    <row r="18" spans="1:20" s="204" customFormat="1" ht="20.25" customHeight="1">
      <c r="A18" s="26"/>
      <c r="B18" s="1"/>
      <c r="C18" s="411" t="s">
        <v>51</v>
      </c>
      <c r="D18" s="412" t="s">
        <v>745</v>
      </c>
      <c r="E18" s="413"/>
      <c r="F18" s="413"/>
      <c r="G18" s="413"/>
      <c r="H18" s="413"/>
      <c r="I18" s="408"/>
      <c r="J18" s="408"/>
      <c r="K18" s="408"/>
      <c r="L18" s="408"/>
      <c r="M18" s="408"/>
      <c r="N18" s="408"/>
      <c r="O18" s="1"/>
      <c r="P18" s="1"/>
      <c r="Q18" s="1"/>
      <c r="R18" s="1"/>
      <c r="S18" s="1"/>
      <c r="T18" s="1"/>
    </row>
    <row r="19" spans="1:20" s="204" customFormat="1" ht="13.5" customHeight="1">
      <c r="A19" s="26"/>
      <c r="B19" s="1"/>
      <c r="C19" s="414"/>
      <c r="D19" s="412"/>
      <c r="E19" s="413"/>
      <c r="F19" s="413"/>
      <c r="G19" s="413"/>
      <c r="H19" s="413"/>
      <c r="I19" s="408"/>
      <c r="J19" s="408"/>
      <c r="K19" s="408"/>
      <c r="L19" s="408"/>
      <c r="M19" s="408"/>
      <c r="N19" s="408"/>
      <c r="O19" s="1"/>
      <c r="P19" s="1"/>
      <c r="Q19" s="1"/>
      <c r="R19" s="1"/>
      <c r="S19" s="1"/>
      <c r="T19" s="1"/>
    </row>
    <row r="20" spans="1:20" s="204" customFormat="1" ht="20.25" customHeight="1">
      <c r="A20" s="26" t="s">
        <v>438</v>
      </c>
      <c r="B20" s="1"/>
      <c r="C20" s="1"/>
      <c r="D20" s="1"/>
      <c r="E20" s="1"/>
      <c r="F20" s="1"/>
      <c r="G20" s="1"/>
      <c r="H20" s="1"/>
      <c r="I20" s="1"/>
      <c r="J20" s="153"/>
      <c r="K20" s="153"/>
      <c r="L20" s="1"/>
      <c r="M20" s="1"/>
      <c r="N20" s="1"/>
      <c r="O20" s="1"/>
      <c r="P20" s="1"/>
      <c r="Q20" s="1"/>
      <c r="R20" s="1"/>
      <c r="S20" s="1"/>
      <c r="T20" s="1"/>
    </row>
    <row r="21" spans="1:20" s="204" customFormat="1" ht="10" customHeight="1">
      <c r="A21" s="1"/>
      <c r="B21" s="1"/>
      <c r="C21" s="3"/>
      <c r="D21" s="1"/>
      <c r="E21" s="1"/>
      <c r="F21" s="1"/>
      <c r="G21" s="3"/>
      <c r="H21" s="1"/>
      <c r="I21" s="1"/>
      <c r="J21" s="1"/>
      <c r="K21" s="1"/>
      <c r="L21" s="1"/>
      <c r="M21" s="1"/>
      <c r="N21" s="1"/>
      <c r="O21" s="1"/>
      <c r="P21" s="1"/>
      <c r="Q21" s="1"/>
      <c r="R21" s="1"/>
      <c r="S21" s="1"/>
      <c r="T21" s="1"/>
    </row>
    <row r="22" spans="1:20" s="204" customFormat="1" ht="30" customHeight="1">
      <c r="A22" s="1"/>
      <c r="B22" s="1"/>
      <c r="C22" s="253" t="s">
        <v>310</v>
      </c>
      <c r="D22" s="1" t="s">
        <v>308</v>
      </c>
      <c r="E22" s="3"/>
      <c r="F22" s="253" t="s">
        <v>310</v>
      </c>
      <c r="G22" s="1" t="s">
        <v>309</v>
      </c>
      <c r="H22" s="1"/>
      <c r="I22" s="1"/>
      <c r="J22" s="1"/>
      <c r="K22" s="1"/>
      <c r="L22" s="1"/>
      <c r="M22" s="1"/>
      <c r="N22" s="1"/>
      <c r="O22" s="1"/>
      <c r="P22" s="1"/>
      <c r="Q22" s="1"/>
      <c r="R22" s="1"/>
      <c r="S22" s="1"/>
      <c r="T22" s="1"/>
    </row>
    <row r="23" spans="1:20" s="204" customFormat="1" ht="10" customHeight="1">
      <c r="A23" s="1"/>
      <c r="B23" s="1"/>
      <c r="C23" s="3"/>
      <c r="D23" s="1"/>
      <c r="E23" s="1"/>
      <c r="F23" s="1"/>
      <c r="G23" s="3"/>
      <c r="H23" s="1"/>
      <c r="I23" s="1"/>
      <c r="J23" s="1"/>
      <c r="K23" s="1"/>
      <c r="L23" s="1"/>
      <c r="M23" s="1"/>
      <c r="N23" s="1"/>
      <c r="O23" s="1"/>
      <c r="P23" s="1"/>
      <c r="Q23" s="1"/>
      <c r="R23" s="1"/>
      <c r="S23" s="1"/>
      <c r="T23" s="1"/>
    </row>
    <row r="24" spans="1:20" s="204" customFormat="1" ht="24.75" customHeight="1" thickBot="1">
      <c r="A24" s="1"/>
      <c r="B24" s="1" t="s">
        <v>311</v>
      </c>
      <c r="C24" s="3"/>
      <c r="D24" s="1"/>
      <c r="E24" s="1"/>
      <c r="F24" s="1"/>
      <c r="G24" s="3"/>
      <c r="H24" s="1"/>
      <c r="I24" s="1"/>
      <c r="J24" s="1"/>
      <c r="K24" s="1"/>
      <c r="L24" s="1"/>
      <c r="M24" s="1"/>
      <c r="N24" s="1"/>
      <c r="O24" s="1"/>
      <c r="P24" s="1"/>
      <c r="Q24" s="1"/>
      <c r="R24" s="1"/>
      <c r="S24" s="1"/>
      <c r="T24" s="1"/>
    </row>
    <row r="25" spans="1:20" s="204" customFormat="1" ht="33.65" customHeight="1">
      <c r="A25" s="1"/>
      <c r="B25" s="811" t="s">
        <v>221</v>
      </c>
      <c r="C25" s="752"/>
      <c r="D25" s="808" t="s">
        <v>312</v>
      </c>
      <c r="E25" s="752"/>
      <c r="F25" s="808" t="s">
        <v>313</v>
      </c>
      <c r="G25" s="752"/>
      <c r="H25" s="752" t="s">
        <v>163</v>
      </c>
      <c r="I25" s="752"/>
      <c r="J25" s="752" t="s">
        <v>318</v>
      </c>
      <c r="K25" s="753"/>
      <c r="L25" s="1"/>
      <c r="M25" s="1"/>
      <c r="N25" s="1"/>
      <c r="O25" s="1"/>
      <c r="P25" s="1"/>
      <c r="Q25" s="1"/>
      <c r="R25" s="1"/>
      <c r="S25" s="1"/>
      <c r="T25" s="1"/>
    </row>
    <row r="26" spans="1:20" s="204" customFormat="1" ht="33.65" customHeight="1">
      <c r="A26" s="1"/>
      <c r="B26" s="812"/>
      <c r="C26" s="765"/>
      <c r="D26" s="765"/>
      <c r="E26" s="765"/>
      <c r="F26" s="765"/>
      <c r="G26" s="765"/>
      <c r="H26" s="765"/>
      <c r="I26" s="765"/>
      <c r="J26" s="443"/>
      <c r="K26" s="254" t="s">
        <v>331</v>
      </c>
      <c r="L26" s="1"/>
      <c r="M26" s="1"/>
      <c r="N26" s="1"/>
      <c r="O26" s="1"/>
      <c r="P26" s="1"/>
      <c r="Q26" s="1"/>
      <c r="R26" s="1"/>
      <c r="S26" s="1"/>
      <c r="T26" s="1"/>
    </row>
    <row r="27" spans="1:20" s="204" customFormat="1" ht="33.65" customHeight="1" thickBot="1">
      <c r="A27" s="1"/>
      <c r="B27" s="813"/>
      <c r="C27" s="768"/>
      <c r="D27" s="815"/>
      <c r="E27" s="816"/>
      <c r="F27" s="768"/>
      <c r="G27" s="768"/>
      <c r="H27" s="768"/>
      <c r="I27" s="768"/>
      <c r="J27" s="444"/>
      <c r="K27" s="255" t="s">
        <v>331</v>
      </c>
      <c r="L27" s="1"/>
      <c r="M27" s="1"/>
      <c r="N27" s="1"/>
      <c r="O27" s="1"/>
      <c r="P27" s="1"/>
      <c r="Q27" s="1"/>
      <c r="R27" s="1"/>
      <c r="S27" s="1"/>
      <c r="T27" s="1"/>
    </row>
    <row r="28" spans="1:20" s="204" customFormat="1" ht="9.75" customHeight="1">
      <c r="A28" s="1"/>
      <c r="B28" s="1"/>
      <c r="C28" s="1"/>
      <c r="D28" s="1"/>
      <c r="E28" s="1"/>
      <c r="F28" s="1"/>
      <c r="G28" s="1"/>
      <c r="H28" s="1"/>
      <c r="I28" s="1"/>
      <c r="J28" s="1"/>
      <c r="K28" s="1"/>
      <c r="L28" s="1"/>
      <c r="M28" s="1"/>
      <c r="N28" s="1"/>
      <c r="O28" s="1"/>
      <c r="P28" s="1"/>
      <c r="Q28" s="1"/>
      <c r="R28" s="1"/>
      <c r="S28" s="1"/>
      <c r="T28" s="1"/>
    </row>
    <row r="29" spans="1:20" s="204" customFormat="1" ht="24" customHeight="1" thickBot="1">
      <c r="A29" s="1"/>
      <c r="B29" s="1" t="s">
        <v>314</v>
      </c>
      <c r="C29" s="1"/>
      <c r="D29" s="1"/>
      <c r="E29" s="1"/>
      <c r="F29" s="1"/>
      <c r="G29" s="1"/>
      <c r="H29" s="1"/>
      <c r="I29" s="1"/>
      <c r="J29" s="1"/>
      <c r="K29" s="1"/>
      <c r="L29" s="1"/>
      <c r="M29" s="1"/>
      <c r="N29" s="1"/>
      <c r="O29" s="1"/>
      <c r="P29" s="1"/>
      <c r="Q29" s="1"/>
      <c r="R29" s="1"/>
      <c r="S29" s="1"/>
      <c r="T29" s="1"/>
    </row>
    <row r="30" spans="1:20" s="204" customFormat="1" ht="33.65" customHeight="1">
      <c r="A30" s="1"/>
      <c r="B30" s="811" t="s">
        <v>221</v>
      </c>
      <c r="C30" s="752"/>
      <c r="D30" s="752"/>
      <c r="E30" s="752"/>
      <c r="F30" s="808" t="s">
        <v>313</v>
      </c>
      <c r="G30" s="752"/>
      <c r="H30" s="752" t="s">
        <v>163</v>
      </c>
      <c r="I30" s="752"/>
      <c r="J30" s="752"/>
      <c r="K30" s="753"/>
      <c r="L30" s="1"/>
      <c r="M30" s="1"/>
      <c r="N30" s="1"/>
      <c r="O30" s="1"/>
      <c r="P30" s="1"/>
      <c r="Q30" s="1"/>
      <c r="R30" s="1"/>
      <c r="S30" s="1"/>
      <c r="T30" s="1"/>
    </row>
    <row r="31" spans="1:20" s="204" customFormat="1" ht="33.65" customHeight="1">
      <c r="A31" s="1"/>
      <c r="B31" s="812"/>
      <c r="C31" s="765"/>
      <c r="D31" s="765"/>
      <c r="E31" s="765"/>
      <c r="F31" s="765"/>
      <c r="G31" s="765"/>
      <c r="H31" s="765"/>
      <c r="I31" s="765"/>
      <c r="J31" s="765"/>
      <c r="K31" s="766"/>
      <c r="L31" s="1"/>
      <c r="M31" s="1"/>
      <c r="N31" s="1"/>
      <c r="O31" s="1"/>
      <c r="P31" s="1"/>
      <c r="Q31" s="1"/>
      <c r="R31" s="1"/>
      <c r="S31" s="1"/>
      <c r="T31" s="1"/>
    </row>
    <row r="32" spans="1:20" s="204" customFormat="1" ht="33.65" customHeight="1">
      <c r="A32" s="1"/>
      <c r="B32" s="812"/>
      <c r="C32" s="765"/>
      <c r="D32" s="765"/>
      <c r="E32" s="765"/>
      <c r="F32" s="765"/>
      <c r="G32" s="765"/>
      <c r="H32" s="765"/>
      <c r="I32" s="765"/>
      <c r="J32" s="765"/>
      <c r="K32" s="766"/>
      <c r="L32" s="1"/>
      <c r="M32" s="1"/>
      <c r="N32" s="1"/>
      <c r="O32" s="1"/>
      <c r="P32" s="1"/>
      <c r="Q32" s="1"/>
      <c r="R32" s="1"/>
      <c r="S32" s="1"/>
      <c r="T32" s="1"/>
    </row>
    <row r="33" spans="1:20" s="204" customFormat="1" ht="33.65" customHeight="1">
      <c r="A33" s="1"/>
      <c r="B33" s="812"/>
      <c r="C33" s="765"/>
      <c r="D33" s="765"/>
      <c r="E33" s="765"/>
      <c r="F33" s="765"/>
      <c r="G33" s="765"/>
      <c r="H33" s="765"/>
      <c r="I33" s="765"/>
      <c r="J33" s="765"/>
      <c r="K33" s="766"/>
      <c r="L33" s="1"/>
      <c r="M33" s="1"/>
      <c r="N33" s="1"/>
      <c r="O33" s="1"/>
      <c r="P33" s="1"/>
      <c r="Q33" s="1"/>
      <c r="R33" s="1"/>
      <c r="S33" s="1"/>
      <c r="T33" s="1"/>
    </row>
    <row r="34" spans="1:20" s="204" customFormat="1" ht="33.65" customHeight="1" thickBot="1">
      <c r="A34" s="1"/>
      <c r="B34" s="813"/>
      <c r="C34" s="768"/>
      <c r="D34" s="768"/>
      <c r="E34" s="768"/>
      <c r="F34" s="768"/>
      <c r="G34" s="768"/>
      <c r="H34" s="768"/>
      <c r="I34" s="768"/>
      <c r="J34" s="768"/>
      <c r="K34" s="769"/>
      <c r="L34" s="1"/>
      <c r="M34" s="1"/>
      <c r="N34" s="1"/>
      <c r="O34" s="1"/>
      <c r="P34" s="1"/>
      <c r="Q34" s="1"/>
      <c r="R34" s="1"/>
      <c r="S34" s="1"/>
      <c r="T34" s="1"/>
    </row>
    <row r="35" spans="1:20" s="204" customFormat="1" ht="9.75" customHeight="1">
      <c r="A35" s="1"/>
      <c r="B35" s="1"/>
      <c r="C35" s="1"/>
      <c r="D35" s="1"/>
      <c r="E35" s="1"/>
      <c r="F35" s="1"/>
      <c r="G35" s="1"/>
      <c r="H35" s="1"/>
      <c r="I35" s="1"/>
      <c r="J35" s="1"/>
      <c r="K35" s="1"/>
      <c r="L35" s="1"/>
      <c r="M35" s="1"/>
      <c r="N35" s="1"/>
      <c r="O35" s="1"/>
      <c r="P35" s="1"/>
      <c r="Q35" s="1"/>
      <c r="R35" s="1"/>
      <c r="S35" s="1"/>
      <c r="T35" s="1"/>
    </row>
    <row r="36" spans="1:20" s="204" customFormat="1" ht="19" customHeight="1">
      <c r="A36" s="1"/>
      <c r="B36" s="205" t="s">
        <v>315</v>
      </c>
      <c r="C36" s="1"/>
      <c r="D36" s="1"/>
      <c r="E36" s="1"/>
      <c r="F36" s="1"/>
      <c r="G36" s="1"/>
      <c r="H36" s="1"/>
      <c r="I36" s="1"/>
      <c r="J36" s="1"/>
      <c r="K36" s="1"/>
      <c r="L36" s="1"/>
      <c r="M36" s="1"/>
      <c r="N36" s="1"/>
      <c r="O36" s="1"/>
      <c r="P36" s="1"/>
      <c r="Q36" s="1"/>
      <c r="R36" s="1"/>
      <c r="S36" s="1"/>
      <c r="T36" s="1"/>
    </row>
    <row r="37" spans="1:20" s="204" customFormat="1" ht="19" customHeight="1">
      <c r="A37" s="1"/>
      <c r="B37" s="1" t="s">
        <v>316</v>
      </c>
      <c r="C37" s="1"/>
      <c r="D37" s="1"/>
      <c r="E37" s="1"/>
      <c r="F37" s="1"/>
      <c r="G37" s="1"/>
      <c r="H37" s="1"/>
      <c r="I37" s="1"/>
      <c r="J37" s="1"/>
      <c r="K37" s="1"/>
      <c r="L37" s="1"/>
      <c r="M37" s="1"/>
      <c r="N37" s="1"/>
      <c r="O37" s="1"/>
      <c r="P37" s="1"/>
      <c r="Q37" s="1"/>
      <c r="R37" s="1"/>
      <c r="S37" s="1"/>
      <c r="T37" s="1"/>
    </row>
    <row r="38" spans="1:20" s="204" customFormat="1" ht="43" customHeight="1">
      <c r="A38" s="1"/>
      <c r="B38" s="253" t="s">
        <v>310</v>
      </c>
      <c r="C38" s="770" t="s">
        <v>330</v>
      </c>
      <c r="D38" s="770"/>
      <c r="E38" s="770"/>
      <c r="F38" s="770"/>
      <c r="G38" s="770"/>
      <c r="H38" s="770"/>
      <c r="I38" s="770"/>
      <c r="J38" s="770"/>
      <c r="K38" s="770"/>
      <c r="L38" s="1"/>
      <c r="M38" s="454"/>
      <c r="N38" s="1"/>
      <c r="O38" s="1"/>
      <c r="P38" s="1"/>
      <c r="Q38" s="1"/>
      <c r="R38" s="1"/>
      <c r="S38" s="1"/>
      <c r="T38" s="1"/>
    </row>
    <row r="39" spans="1:20" s="204" customFormat="1" ht="10" customHeight="1">
      <c r="A39" s="1"/>
      <c r="B39" s="81"/>
      <c r="C39" s="716"/>
      <c r="D39" s="716"/>
      <c r="E39" s="716"/>
      <c r="F39" s="716"/>
      <c r="G39" s="716"/>
      <c r="H39" s="716"/>
      <c r="I39" s="716"/>
      <c r="J39" s="716"/>
      <c r="K39" s="716"/>
      <c r="L39" s="1"/>
      <c r="M39" s="1"/>
      <c r="N39" s="1"/>
      <c r="O39" s="1"/>
      <c r="P39" s="1"/>
      <c r="Q39" s="1"/>
      <c r="R39" s="1"/>
      <c r="S39" s="1"/>
      <c r="T39" s="1"/>
    </row>
    <row r="40" spans="1:20" s="204" customFormat="1" ht="30.75" customHeight="1">
      <c r="A40" s="1"/>
      <c r="B40" s="253" t="s">
        <v>310</v>
      </c>
      <c r="C40" s="807" t="s">
        <v>317</v>
      </c>
      <c r="D40" s="807"/>
      <c r="E40" s="807"/>
      <c r="F40" s="807"/>
      <c r="G40" s="807"/>
      <c r="H40" s="807"/>
      <c r="I40" s="807"/>
      <c r="J40" s="807"/>
      <c r="K40" s="807"/>
      <c r="L40" s="452"/>
      <c r="M40" s="454"/>
      <c r="N40" s="1"/>
      <c r="O40" s="1"/>
      <c r="P40" s="1"/>
      <c r="Q40" s="1"/>
      <c r="R40" s="1"/>
      <c r="S40" s="1"/>
      <c r="T40" s="1"/>
    </row>
    <row r="41" spans="1:20" s="204" customFormat="1" ht="10" customHeight="1">
      <c r="A41" s="1"/>
      <c r="B41" s="81"/>
      <c r="C41" s="807"/>
      <c r="D41" s="807"/>
      <c r="E41" s="807"/>
      <c r="F41" s="807"/>
      <c r="G41" s="807"/>
      <c r="H41" s="807"/>
      <c r="I41" s="807"/>
      <c r="J41" s="807"/>
      <c r="K41" s="807"/>
      <c r="L41" s="1"/>
      <c r="M41" s="1"/>
      <c r="N41" s="1"/>
      <c r="O41" s="1"/>
      <c r="P41" s="1"/>
      <c r="Q41" s="1"/>
      <c r="R41" s="1"/>
      <c r="S41" s="1"/>
      <c r="T41" s="1"/>
    </row>
    <row r="42" spans="1:20" s="204" customFormat="1" ht="30.75" customHeight="1">
      <c r="A42" s="1"/>
      <c r="B42" s="253" t="s">
        <v>310</v>
      </c>
      <c r="C42" s="770" t="s">
        <v>1057</v>
      </c>
      <c r="D42" s="770"/>
      <c r="E42" s="770"/>
      <c r="F42" s="770"/>
      <c r="G42" s="770"/>
      <c r="H42" s="770"/>
      <c r="I42" s="770"/>
      <c r="J42" s="770"/>
      <c r="K42" s="770"/>
      <c r="M42" s="454"/>
      <c r="N42" s="1"/>
      <c r="O42" s="1"/>
      <c r="P42" s="1"/>
      <c r="Q42" s="1"/>
      <c r="R42" s="1"/>
      <c r="S42" s="1"/>
      <c r="T42" s="1"/>
    </row>
    <row r="43" spans="1:20" s="204" customFormat="1" ht="10" customHeight="1">
      <c r="A43" s="1"/>
      <c r="B43"/>
      <c r="C43" s="451"/>
      <c r="D43" s="451"/>
      <c r="E43" s="451"/>
      <c r="F43" s="451"/>
      <c r="G43" s="451"/>
      <c r="H43" s="451"/>
      <c r="I43" s="451"/>
      <c r="J43" s="451"/>
      <c r="K43" s="451"/>
      <c r="M43" s="454"/>
      <c r="N43" s="1"/>
      <c r="O43" s="1"/>
      <c r="P43" s="1"/>
      <c r="Q43" s="1"/>
      <c r="R43" s="1"/>
      <c r="S43" s="1"/>
      <c r="T43" s="1"/>
    </row>
    <row r="44" spans="1:20" s="204" customFormat="1" ht="31" customHeight="1">
      <c r="A44" s="1"/>
      <c r="B44" s="453"/>
      <c r="C44" s="411" t="s">
        <v>51</v>
      </c>
      <c r="D44" s="814" t="s">
        <v>1217</v>
      </c>
      <c r="E44" s="814"/>
      <c r="F44" s="814"/>
      <c r="G44" s="814"/>
      <c r="H44" s="814"/>
      <c r="I44" s="814"/>
      <c r="J44" s="814"/>
      <c r="K44" s="814"/>
      <c r="N44" s="1"/>
      <c r="O44" s="1"/>
      <c r="P44" s="1"/>
      <c r="Q44" s="1"/>
      <c r="R44" s="1"/>
      <c r="S44" s="1"/>
      <c r="T44" s="1"/>
    </row>
    <row r="45" spans="1:20" s="204" customFormat="1" ht="10" customHeight="1">
      <c r="A45" s="1"/>
      <c r="B45" s="453"/>
      <c r="C45" s="410"/>
      <c r="D45" s="410"/>
      <c r="E45" s="410"/>
      <c r="F45" s="410"/>
      <c r="G45" s="410"/>
      <c r="H45" s="410"/>
      <c r="I45" s="410"/>
      <c r="J45" s="410"/>
      <c r="K45" s="410"/>
      <c r="L45" s="1"/>
      <c r="M45" s="1"/>
      <c r="N45" s="1"/>
      <c r="O45" s="1"/>
      <c r="P45" s="1"/>
      <c r="Q45" s="1"/>
      <c r="R45" s="1"/>
      <c r="S45" s="1"/>
      <c r="T45" s="1"/>
    </row>
    <row r="46" spans="1:20" s="204" customFormat="1" ht="22" customHeight="1">
      <c r="A46" s="1"/>
      <c r="B46" s="453"/>
      <c r="C46" s="411" t="s">
        <v>51</v>
      </c>
      <c r="D46" s="804" t="s">
        <v>1058</v>
      </c>
      <c r="E46" s="804"/>
      <c r="F46" s="804"/>
      <c r="G46" s="804"/>
      <c r="H46" s="804"/>
      <c r="I46" s="804"/>
      <c r="J46" s="804"/>
      <c r="K46" s="804"/>
      <c r="L46" s="1"/>
      <c r="M46" s="1"/>
      <c r="N46" s="1"/>
      <c r="O46" s="1"/>
      <c r="P46" s="1"/>
      <c r="Q46" s="1"/>
      <c r="R46" s="1"/>
      <c r="S46" s="1"/>
      <c r="T46" s="1"/>
    </row>
    <row r="47" spans="1:20" s="204" customFormat="1" ht="10" customHeight="1">
      <c r="A47" s="1"/>
      <c r="B47" s="453"/>
      <c r="C47" s="410"/>
      <c r="D47" s="410"/>
      <c r="E47" s="410"/>
      <c r="F47" s="410"/>
      <c r="G47" s="410"/>
      <c r="H47" s="410"/>
      <c r="I47" s="410"/>
      <c r="J47" s="410"/>
      <c r="K47" s="410"/>
      <c r="L47" s="1"/>
      <c r="M47" s="1"/>
      <c r="N47" s="1"/>
      <c r="O47" s="1"/>
      <c r="P47" s="1"/>
      <c r="Q47" s="1"/>
      <c r="R47" s="1"/>
      <c r="S47" s="1"/>
      <c r="T47" s="1"/>
    </row>
    <row r="48" spans="1:20" s="204" customFormat="1" ht="22" customHeight="1">
      <c r="A48" s="1"/>
      <c r="B48" s="453"/>
      <c r="C48" s="411" t="s">
        <v>51</v>
      </c>
      <c r="D48" s="804" t="s">
        <v>1059</v>
      </c>
      <c r="E48" s="804"/>
      <c r="F48" s="804"/>
      <c r="G48" s="804"/>
      <c r="H48" s="804"/>
      <c r="I48" s="804"/>
      <c r="J48" s="804"/>
      <c r="K48" s="804"/>
      <c r="L48" s="1"/>
      <c r="M48" s="1"/>
      <c r="N48" s="1"/>
      <c r="O48" s="1"/>
      <c r="P48" s="1"/>
      <c r="Q48" s="1"/>
      <c r="R48" s="1"/>
      <c r="S48" s="1"/>
      <c r="T48" s="1"/>
    </row>
    <row r="49" spans="1:20" s="204" customFormat="1" ht="9.75" customHeight="1">
      <c r="A49" s="1"/>
      <c r="B49" s="1"/>
      <c r="C49" s="1"/>
      <c r="D49" s="1"/>
      <c r="E49" s="1"/>
      <c r="F49" s="1"/>
      <c r="G49" s="1"/>
      <c r="H49" s="1"/>
      <c r="I49" s="1"/>
      <c r="J49" s="1"/>
      <c r="K49" s="1"/>
      <c r="L49" s="1"/>
      <c r="M49" s="1"/>
      <c r="N49" s="1"/>
      <c r="O49" s="1"/>
      <c r="P49" s="1"/>
      <c r="Q49" s="1"/>
      <c r="R49" s="1"/>
      <c r="S49" s="1"/>
      <c r="T49" s="1"/>
    </row>
    <row r="50" spans="1:20" s="204" customFormat="1" ht="30" customHeight="1">
      <c r="A50" s="1"/>
      <c r="B50" s="253" t="s">
        <v>310</v>
      </c>
      <c r="C50" s="770" t="s">
        <v>907</v>
      </c>
      <c r="D50" s="770"/>
      <c r="E50" s="770"/>
      <c r="F50" s="770"/>
      <c r="G50" s="770"/>
      <c r="H50" s="770"/>
      <c r="I50" s="770"/>
      <c r="J50" s="770"/>
      <c r="K50" s="770"/>
      <c r="L50" s="1"/>
      <c r="M50" s="1"/>
      <c r="N50" s="1"/>
      <c r="O50" s="1"/>
      <c r="P50" s="1"/>
      <c r="Q50" s="1"/>
      <c r="R50" s="1"/>
      <c r="S50" s="1"/>
      <c r="T50" s="1"/>
    </row>
    <row r="51" spans="1:20" s="204" customFormat="1" ht="9.75" customHeight="1">
      <c r="A51" s="1"/>
      <c r="B51" s="1"/>
      <c r="C51" s="1"/>
      <c r="D51" s="1"/>
      <c r="E51" s="1"/>
      <c r="F51" s="1"/>
      <c r="G51" s="1"/>
      <c r="H51" s="1"/>
      <c r="I51" s="1"/>
      <c r="J51" s="1"/>
      <c r="K51" s="1"/>
      <c r="L51" s="1"/>
      <c r="M51" s="1"/>
      <c r="N51" s="1"/>
      <c r="O51" s="1"/>
      <c r="P51" s="1"/>
      <c r="Q51" s="1"/>
      <c r="R51" s="1"/>
      <c r="S51" s="1"/>
      <c r="T51" s="1"/>
    </row>
    <row r="52" spans="1:20" s="204" customFormat="1" ht="20.149999999999999" customHeight="1">
      <c r="A52" s="1"/>
      <c r="B52" s="1" t="s">
        <v>319</v>
      </c>
      <c r="C52" s="1"/>
      <c r="D52" s="1"/>
      <c r="E52" s="1"/>
      <c r="F52" s="1"/>
      <c r="G52" s="1"/>
      <c r="H52" s="1"/>
      <c r="I52" s="1"/>
      <c r="J52" s="1"/>
      <c r="K52" s="1"/>
      <c r="L52" s="1"/>
      <c r="M52" s="1"/>
      <c r="N52" s="1"/>
      <c r="O52" s="1"/>
      <c r="P52" s="1"/>
      <c r="Q52" s="1"/>
      <c r="R52" s="1"/>
      <c r="S52" s="1"/>
      <c r="T52" s="1"/>
    </row>
    <row r="53" spans="1:20" s="204" customFormat="1" ht="20.149999999999999" customHeight="1">
      <c r="A53" s="1"/>
      <c r="B53" s="731"/>
      <c r="C53" s="733"/>
      <c r="D53" s="731" t="s">
        <v>324</v>
      </c>
      <c r="E53" s="733"/>
      <c r="F53" s="731" t="s">
        <v>325</v>
      </c>
      <c r="G53" s="733"/>
      <c r="H53" s="731" t="s">
        <v>326</v>
      </c>
      <c r="I53" s="733"/>
      <c r="J53" s="1"/>
      <c r="K53" s="1"/>
      <c r="L53" s="1"/>
      <c r="M53" s="1"/>
      <c r="N53" s="1"/>
      <c r="O53" s="1"/>
      <c r="P53" s="1"/>
      <c r="Q53" s="1"/>
      <c r="R53" s="1"/>
      <c r="S53" s="1"/>
      <c r="T53" s="1"/>
    </row>
    <row r="54" spans="1:20" s="204" customFormat="1" ht="25" customHeight="1">
      <c r="A54" s="1"/>
      <c r="B54" s="809" t="s">
        <v>320</v>
      </c>
      <c r="C54" s="256" t="s">
        <v>322</v>
      </c>
      <c r="D54" s="731" t="s">
        <v>327</v>
      </c>
      <c r="E54" s="733"/>
      <c r="F54" s="731" t="s">
        <v>328</v>
      </c>
      <c r="G54" s="733"/>
      <c r="H54" s="731" t="s">
        <v>327</v>
      </c>
      <c r="I54" s="733"/>
      <c r="J54" s="1"/>
      <c r="K54" s="1"/>
      <c r="L54" s="1"/>
      <c r="M54" s="1"/>
      <c r="N54" s="1"/>
      <c r="O54" s="1"/>
      <c r="P54" s="1"/>
      <c r="Q54" s="1"/>
      <c r="R54" s="1"/>
      <c r="S54" s="1"/>
      <c r="T54" s="1"/>
    </row>
    <row r="55" spans="1:20" s="204" customFormat="1" ht="25" customHeight="1">
      <c r="A55" s="1"/>
      <c r="B55" s="810"/>
      <c r="C55" s="256" t="s">
        <v>323</v>
      </c>
      <c r="D55" s="731" t="s">
        <v>327</v>
      </c>
      <c r="E55" s="733"/>
      <c r="F55" s="805" t="s">
        <v>329</v>
      </c>
      <c r="G55" s="733"/>
      <c r="H55" s="731" t="s">
        <v>327</v>
      </c>
      <c r="I55" s="733"/>
      <c r="J55" s="1"/>
      <c r="K55" s="1"/>
      <c r="L55" s="1"/>
      <c r="M55" s="1"/>
      <c r="N55" s="1"/>
      <c r="O55" s="1"/>
      <c r="P55" s="1"/>
      <c r="Q55" s="1"/>
      <c r="R55" s="1"/>
      <c r="S55" s="1"/>
      <c r="T55" s="1"/>
    </row>
    <row r="56" spans="1:20" s="204" customFormat="1" ht="25" customHeight="1">
      <c r="A56" s="1"/>
      <c r="B56" s="809" t="s">
        <v>321</v>
      </c>
      <c r="C56" s="256" t="s">
        <v>322</v>
      </c>
      <c r="D56" s="731" t="s">
        <v>328</v>
      </c>
      <c r="E56" s="733"/>
      <c r="F56" s="731" t="s">
        <v>327</v>
      </c>
      <c r="G56" s="733"/>
      <c r="H56" s="731" t="s">
        <v>328</v>
      </c>
      <c r="I56" s="733"/>
      <c r="J56" s="1"/>
      <c r="K56" s="1"/>
      <c r="L56" s="1"/>
      <c r="M56" s="1"/>
      <c r="N56" s="1"/>
      <c r="O56" s="1"/>
      <c r="P56" s="1"/>
      <c r="Q56" s="1"/>
      <c r="R56" s="1"/>
      <c r="S56" s="1"/>
      <c r="T56" s="1"/>
    </row>
    <row r="57" spans="1:20" s="204" customFormat="1" ht="25" customHeight="1">
      <c r="A57" s="1"/>
      <c r="B57" s="810"/>
      <c r="C57" s="256" t="s">
        <v>323</v>
      </c>
      <c r="D57" s="731" t="s">
        <v>328</v>
      </c>
      <c r="E57" s="733"/>
      <c r="F57" s="731" t="s">
        <v>327</v>
      </c>
      <c r="G57" s="733"/>
      <c r="H57" s="731" t="s">
        <v>328</v>
      </c>
      <c r="I57" s="733"/>
      <c r="J57" s="1"/>
      <c r="K57" s="1"/>
      <c r="L57" s="1"/>
      <c r="M57" s="1"/>
      <c r="N57" s="1"/>
      <c r="O57" s="1"/>
      <c r="P57" s="1"/>
      <c r="Q57" s="1"/>
      <c r="R57" s="1"/>
      <c r="S57" s="1"/>
      <c r="T57" s="1"/>
    </row>
    <row r="58" spans="1:20" s="204" customFormat="1" ht="18.75" customHeight="1">
      <c r="A58" s="1"/>
      <c r="B58" s="770" t="s">
        <v>1218</v>
      </c>
      <c r="C58" s="770"/>
      <c r="D58" s="770"/>
      <c r="E58" s="770"/>
      <c r="F58" s="770"/>
      <c r="G58" s="770"/>
      <c r="H58" s="770"/>
      <c r="I58" s="770"/>
      <c r="J58" s="770"/>
      <c r="K58" s="770"/>
      <c r="L58" s="1"/>
      <c r="M58" s="1"/>
      <c r="N58" s="1"/>
      <c r="O58" s="1"/>
      <c r="P58" s="1"/>
      <c r="Q58" s="1"/>
      <c r="R58" s="1"/>
      <c r="S58" s="1"/>
      <c r="T58" s="1"/>
    </row>
    <row r="59" spans="1:20" s="204" customFormat="1" ht="18.75" customHeight="1">
      <c r="A59" s="1"/>
      <c r="B59" s="770"/>
      <c r="C59" s="770"/>
      <c r="D59" s="770"/>
      <c r="E59" s="770"/>
      <c r="F59" s="770"/>
      <c r="G59" s="770"/>
      <c r="H59" s="770"/>
      <c r="I59" s="770"/>
      <c r="J59" s="770"/>
      <c r="K59" s="770"/>
      <c r="L59" s="1"/>
      <c r="M59" s="1"/>
      <c r="N59" s="1"/>
      <c r="O59" s="1"/>
      <c r="P59" s="1"/>
      <c r="Q59" s="1"/>
      <c r="R59" s="1"/>
      <c r="S59" s="1"/>
      <c r="T59" s="1"/>
    </row>
    <row r="60" spans="1:20" s="204" customFormat="1" ht="20.149999999999999" customHeight="1">
      <c r="A60" s="1"/>
      <c r="B60" s="1"/>
      <c r="C60" s="1"/>
      <c r="D60" s="1"/>
      <c r="E60" s="1"/>
      <c r="F60" s="1"/>
      <c r="G60" s="1"/>
      <c r="H60" s="1"/>
      <c r="I60" s="1"/>
      <c r="J60" s="1"/>
      <c r="K60" s="1"/>
      <c r="L60" s="1"/>
      <c r="M60" s="1"/>
      <c r="N60" s="1"/>
      <c r="O60" s="1"/>
      <c r="P60" s="1"/>
      <c r="Q60" s="1"/>
      <c r="R60" s="1"/>
      <c r="S60" s="1"/>
      <c r="T60" s="1"/>
    </row>
  </sheetData>
  <sheetProtection algorithmName="SHA-512" hashValue="1QA18+CUSFRgBwsWV26JanV3ZtzNZ8ien31mIMbMSZPhXs1tOiE6H6qHy4tnpbFGv3TBqjs5Td3M9izt8BY2Zg==" saltValue="YegMFdiBKy2HxW8qbss2sw==" spinCount="100000" sheet="1" objects="1" scenarios="1"/>
  <mergeCells count="60">
    <mergeCell ref="D44:K44"/>
    <mergeCell ref="D27:E27"/>
    <mergeCell ref="F27:G27"/>
    <mergeCell ref="H27:I27"/>
    <mergeCell ref="D25:E25"/>
    <mergeCell ref="F25:G25"/>
    <mergeCell ref="H25:I25"/>
    <mergeCell ref="D26:E26"/>
    <mergeCell ref="F26:G26"/>
    <mergeCell ref="H26:I26"/>
    <mergeCell ref="B25:C25"/>
    <mergeCell ref="B26:C26"/>
    <mergeCell ref="B27:C27"/>
    <mergeCell ref="C40:K41"/>
    <mergeCell ref="C42:K42"/>
    <mergeCell ref="B30:E30"/>
    <mergeCell ref="B31:E31"/>
    <mergeCell ref="B32:E32"/>
    <mergeCell ref="B33:E33"/>
    <mergeCell ref="B34:E34"/>
    <mergeCell ref="B53:C53"/>
    <mergeCell ref="B54:B55"/>
    <mergeCell ref="B56:B57"/>
    <mergeCell ref="D53:E53"/>
    <mergeCell ref="D54:E54"/>
    <mergeCell ref="D55:E55"/>
    <mergeCell ref="D56:E56"/>
    <mergeCell ref="D57:E57"/>
    <mergeCell ref="C8:K8"/>
    <mergeCell ref="C9:K9"/>
    <mergeCell ref="C10:K11"/>
    <mergeCell ref="C14:K14"/>
    <mergeCell ref="C38:K38"/>
    <mergeCell ref="F33:G33"/>
    <mergeCell ref="F34:G34"/>
    <mergeCell ref="H33:K33"/>
    <mergeCell ref="H34:K34"/>
    <mergeCell ref="F31:G31"/>
    <mergeCell ref="F32:G32"/>
    <mergeCell ref="H32:K32"/>
    <mergeCell ref="F30:G30"/>
    <mergeCell ref="J25:K25"/>
    <mergeCell ref="H30:K30"/>
    <mergeCell ref="H31:K31"/>
    <mergeCell ref="B58:K59"/>
    <mergeCell ref="D46:K46"/>
    <mergeCell ref="D48:K48"/>
    <mergeCell ref="C50:K50"/>
    <mergeCell ref="C12:K12"/>
    <mergeCell ref="C39:K39"/>
    <mergeCell ref="F53:G53"/>
    <mergeCell ref="H53:I53"/>
    <mergeCell ref="F54:G54"/>
    <mergeCell ref="F55:G55"/>
    <mergeCell ref="F56:G56"/>
    <mergeCell ref="F57:G57"/>
    <mergeCell ref="H54:I54"/>
    <mergeCell ref="H55:I55"/>
    <mergeCell ref="H56:I56"/>
    <mergeCell ref="H57:I57"/>
  </mergeCells>
  <phoneticPr fontId="5"/>
  <conditionalFormatting sqref="B8">
    <cfRule type="expression" dxfId="116" priority="28">
      <formula>AND($C$4="☑",$B$8="□",$B$10="□")</formula>
    </cfRule>
  </conditionalFormatting>
  <conditionalFormatting sqref="B10">
    <cfRule type="expression" dxfId="115" priority="25">
      <formula>AND($C$4="☑",$B$8="□",$B$10="□")</formula>
    </cfRule>
  </conditionalFormatting>
  <conditionalFormatting sqref="B12">
    <cfRule type="expression" dxfId="113" priority="30">
      <formula>AND($C$4="☑",$B$12="□")</formula>
    </cfRule>
  </conditionalFormatting>
  <conditionalFormatting sqref="B14">
    <cfRule type="expression" dxfId="112" priority="29">
      <formula>AND($C$4="☑",$B$14="□")</formula>
    </cfRule>
  </conditionalFormatting>
  <conditionalFormatting sqref="B38">
    <cfRule type="expression" dxfId="111" priority="14">
      <formula>AND($C$22="☑",$B$38="□")</formula>
    </cfRule>
  </conditionalFormatting>
  <conditionalFormatting sqref="B40">
    <cfRule type="expression" dxfId="110" priority="13">
      <formula>AND($C$22="☑",$B$40="□")</formula>
    </cfRule>
  </conditionalFormatting>
  <conditionalFormatting sqref="B42">
    <cfRule type="expression" dxfId="109" priority="12">
      <formula>AND($C$22="☑",$B$42="□")</formula>
    </cfRule>
  </conditionalFormatting>
  <conditionalFormatting sqref="B50">
    <cfRule type="expression" dxfId="107" priority="7">
      <formula>AND($C$22="☑",$B$50="□")</formula>
    </cfRule>
  </conditionalFormatting>
  <conditionalFormatting sqref="B26:C26">
    <cfRule type="expression" dxfId="106" priority="20">
      <formula>AND($C$22="☑",$B$26="")</formula>
    </cfRule>
  </conditionalFormatting>
  <conditionalFormatting sqref="B31:E31">
    <cfRule type="expression" dxfId="105" priority="15">
      <formula>AND($C$22="☑",$B$31="")</formula>
    </cfRule>
  </conditionalFormatting>
  <conditionalFormatting sqref="C4">
    <cfRule type="expression" dxfId="104" priority="24">
      <formula>AND($C$4="☑",$F$4="☑")</formula>
    </cfRule>
  </conditionalFormatting>
  <conditionalFormatting sqref="C16">
    <cfRule type="expression" dxfId="103" priority="9">
      <formula>AND($C$4="☑",$B$14="☑",$C$16="☐",$C$18="☐")</formula>
    </cfRule>
  </conditionalFormatting>
  <conditionalFormatting sqref="C18">
    <cfRule type="expression" dxfId="102" priority="8">
      <formula>AND($C$4="☑",$B$14="☑",$C$16="☐",$C$18="☐")</formula>
    </cfRule>
  </conditionalFormatting>
  <conditionalFormatting sqref="C22">
    <cfRule type="expression" dxfId="101" priority="22">
      <formula>AND($C$22="☑",$F$22="☑")</formula>
    </cfRule>
  </conditionalFormatting>
  <conditionalFormatting sqref="C44">
    <cfRule type="expression" dxfId="100" priority="5">
      <formula>AND($C$22="☑",$B$42="☑",$C$44="☐",$C$46="☐",$C$48="☐")</formula>
    </cfRule>
  </conditionalFormatting>
  <conditionalFormatting sqref="C46">
    <cfRule type="expression" dxfId="99" priority="4">
      <formula>AND($C$22="☑",$B$42="☑",$C$44="☐",$C$46="☐",$C$48="☐")</formula>
    </cfRule>
  </conditionalFormatting>
  <conditionalFormatting sqref="C48">
    <cfRule type="expression" dxfId="98" priority="3">
      <formula>AND($C$22="☑",$B$42="☑",$C$44="☐",$C$46="☐",$C$48="☐")</formula>
    </cfRule>
  </conditionalFormatting>
  <conditionalFormatting sqref="D26:E26">
    <cfRule type="expression" dxfId="97" priority="17">
      <formula>AND(B26&lt;&gt;"",$D$26="")</formula>
    </cfRule>
  </conditionalFormatting>
  <conditionalFormatting sqref="D27:E27">
    <cfRule type="expression" dxfId="96" priority="35" stopIfTrue="1">
      <formula>AND(B27&lt;&gt;"",D27="")</formula>
    </cfRule>
  </conditionalFormatting>
  <conditionalFormatting sqref="F4">
    <cfRule type="expression" dxfId="95" priority="23">
      <formula>AND($C$4="☑",$F$4="☑")</formula>
    </cfRule>
  </conditionalFormatting>
  <conditionalFormatting sqref="F22">
    <cfRule type="expression" dxfId="94" priority="21">
      <formula>AND($C$22="☑",$F$22="☑")</formula>
    </cfRule>
  </conditionalFormatting>
  <conditionalFormatting sqref="F26:G27">
    <cfRule type="expression" dxfId="93" priority="36" stopIfTrue="1">
      <formula>AND(B26&lt;&gt;"",F26="")</formula>
    </cfRule>
  </conditionalFormatting>
  <conditionalFormatting sqref="F31:G34">
    <cfRule type="expression" dxfId="92" priority="33" stopIfTrue="1">
      <formula>AND(B31&lt;&gt;"",F31="")</formula>
    </cfRule>
  </conditionalFormatting>
  <conditionalFormatting sqref="J26">
    <cfRule type="expression" dxfId="91" priority="16">
      <formula>AND(B26&lt;&gt;"",$J$26="")</formula>
    </cfRule>
  </conditionalFormatting>
  <dataValidations count="5">
    <dataValidation type="list" allowBlank="1" showInputMessage="1" showErrorMessage="1" sqref="C22 F22 B38 B40 B50 B8 B10 B12 F4 C4 B14 B42:B43" xr:uid="{00000000-0002-0000-0800-000000000000}">
      <formula1>"□,☑"</formula1>
    </dataValidation>
    <dataValidation type="list" allowBlank="1" showInputMessage="1" showErrorMessage="1" sqref="J26:J27" xr:uid="{00000000-0002-0000-0800-000001000000}">
      <formula1>"1,2,3,4,5,6,7,8,9,10,11,12"</formula1>
    </dataValidation>
    <dataValidation type="list" allowBlank="1" showInputMessage="1" showErrorMessage="1" sqref="D26:E27" xr:uid="{00000000-0002-0000-0800-000002000000}">
      <formula1>"専任,兼任"</formula1>
    </dataValidation>
    <dataValidation type="list" allowBlank="1" showInputMessage="1" showErrorMessage="1" sqref="F26:G27 F31:G34" xr:uid="{00000000-0002-0000-0800-000003000000}">
      <formula1>"常勤,非常勤"</formula1>
    </dataValidation>
    <dataValidation type="list" allowBlank="1" showInputMessage="1" showErrorMessage="1" sqref="C16:C18 C44 C46 C48" xr:uid="{00000000-0002-0000-0800-000004000000}">
      <formula1>"☐,☑"</formula1>
    </dataValidation>
  </dataValidations>
  <printOptions horizontalCentered="1"/>
  <pageMargins left="0.59055118110236227" right="0.39370078740157483" top="0.55118110236220474" bottom="0.59055118110236227" header="0.51181102362204722" footer="0.51181102362204722"/>
  <pageSetup paperSize="9" scale="63" orientation="portrait" r:id="rId1"/>
  <headerFooter alignWithMargins="0">
    <oddFooter>&amp;C&amp;14 3</oddFooter>
  </headerFooter>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1" id="{54F8D534-846E-4541-B08C-3A751B04535C}">
            <xm:f>AND($C$4="☑",SUM('6ページ'!$E$32:$N$32)&lt;=2000)</xm:f>
            <x14:dxf>
              <fill>
                <patternFill>
                  <bgColor rgb="FFFF0000"/>
                </patternFill>
              </fill>
            </x14:dxf>
          </x14:cfRule>
          <xm:sqref>B12</xm:sqref>
        </x14:conditionalFormatting>
        <x14:conditionalFormatting xmlns:xm="http://schemas.microsoft.com/office/excel/2006/main">
          <x14:cfRule type="expression" priority="6" id="{1537833B-2325-4C68-A437-B34443D51E9B}">
            <xm:f>AND($C$22="☑",SUM('6ページ'!$E$32:$N$32)&lt;=2000)</xm:f>
            <x14:dxf>
              <fill>
                <patternFill>
                  <bgColor rgb="FFFF0000"/>
                </patternFill>
              </fill>
            </x14:dxf>
          </x14:cfRule>
          <xm:sqref>B50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一番最初に入力</vt:lpstr>
      <vt:lpstr>交付申請書1</vt:lpstr>
      <vt:lpstr>交付申請書2</vt:lpstr>
      <vt:lpstr>請求書１</vt:lpstr>
      <vt:lpstr>請求書2</vt:lpstr>
      <vt:lpstr>実績報告書１ページ </vt:lpstr>
      <vt:lpstr>２ページ</vt:lpstr>
      <vt:lpstr>２-２ページ</vt:lpstr>
      <vt:lpstr>３ページ</vt:lpstr>
      <vt:lpstr>４ページ</vt:lpstr>
      <vt:lpstr>5ページ</vt:lpstr>
      <vt:lpstr>6ページ</vt:lpstr>
      <vt:lpstr>7ページ</vt:lpstr>
      <vt:lpstr>8ページ</vt:lpstr>
      <vt:lpstr>9ページ</vt:lpstr>
      <vt:lpstr>10ページ</vt:lpstr>
      <vt:lpstr>施設情報</vt:lpstr>
      <vt:lpstr>'10ページ'!Print_Area</vt:lpstr>
      <vt:lpstr>'２-２ページ'!Print_Area</vt:lpstr>
      <vt:lpstr>'２ページ'!Print_Area</vt:lpstr>
      <vt:lpstr>'３ページ'!Print_Area</vt:lpstr>
      <vt:lpstr>'４ページ'!Print_Area</vt:lpstr>
      <vt:lpstr>'5ページ'!Print_Area</vt:lpstr>
      <vt:lpstr>'6ページ'!Print_Area</vt:lpstr>
      <vt:lpstr>'7ページ'!Print_Area</vt:lpstr>
      <vt:lpstr>'8ページ'!Print_Area</vt:lpstr>
      <vt:lpstr>'9ページ'!Print_Area</vt:lpstr>
      <vt:lpstr>一番最初に入力!Print_Area</vt:lpstr>
      <vt:lpstr>交付申請書1!Print_Area</vt:lpstr>
      <vt:lpstr>交付申請書2!Print_Area</vt:lpstr>
      <vt:lpstr>施設情報!Print_Area</vt:lpstr>
      <vt:lpstr>'実績報告書１ページ '!Print_Area</vt:lpstr>
      <vt:lpstr>請求書１!Print_Area</vt:lpstr>
      <vt:lpstr>請求書2!Print_Area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久慈　照枝</cp:lastModifiedBy>
  <cp:lastPrinted>2026-03-06T04:44:38Z</cp:lastPrinted>
  <dcterms:created xsi:type="dcterms:W3CDTF">1997-01-08T22:48:59Z</dcterms:created>
  <dcterms:modified xsi:type="dcterms:W3CDTF">2026-07-13T23:51:51Z</dcterms:modified>
</cp:coreProperties>
</file>