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3月分" sheetId="1" r:id="rId1"/>
    <sheet name="単価表" sheetId="2" r:id="rId2"/>
  </sheets>
  <definedNames>
    <definedName name="_xlnm.Print_Area" localSheetId="0">'3月分'!$B$1:$AX$91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Z91" i="1" l="1"/>
  <c r="AY91" i="1"/>
  <c r="AS91" i="1"/>
  <c r="BC90" i="1" s="1"/>
  <c r="I91" i="1"/>
  <c r="AZ90" i="1"/>
  <c r="AY90" i="1"/>
  <c r="AV90" i="1"/>
  <c r="AU90" i="1"/>
  <c r="AT90" i="1"/>
  <c r="AS90" i="1"/>
  <c r="BB90" i="1" s="1"/>
  <c r="I90" i="1"/>
  <c r="AX90" i="1" s="1"/>
  <c r="AX91" i="1" s="1"/>
  <c r="H90" i="1"/>
  <c r="H91" i="1" s="1"/>
  <c r="BA91" i="1" s="1"/>
  <c r="AZ89" i="1"/>
  <c r="AY89" i="1"/>
  <c r="AS89" i="1"/>
  <c r="BC88" i="1" s="1"/>
  <c r="I89" i="1"/>
  <c r="H89" i="1"/>
  <c r="BA89" i="1" s="1"/>
  <c r="BB88" i="1"/>
  <c r="AZ88" i="1"/>
  <c r="AY88" i="1"/>
  <c r="AX88" i="1"/>
  <c r="AX89" i="1" s="1"/>
  <c r="AV88" i="1"/>
  <c r="AV89" i="1" s="1"/>
  <c r="AU88" i="1"/>
  <c r="AT88" i="1"/>
  <c r="AT89" i="1" s="1"/>
  <c r="AS88" i="1"/>
  <c r="I88" i="1"/>
  <c r="H88" i="1"/>
  <c r="AZ87" i="1"/>
  <c r="AY87" i="1"/>
  <c r="AS87" i="1"/>
  <c r="BC86" i="1" s="1"/>
  <c r="I87" i="1"/>
  <c r="H87" i="1"/>
  <c r="BB86" i="1"/>
  <c r="AZ86" i="1"/>
  <c r="AY86" i="1"/>
  <c r="AV86" i="1"/>
  <c r="AV87" i="1" s="1"/>
  <c r="AU86" i="1"/>
  <c r="AT86" i="1"/>
  <c r="AT87" i="1" s="1"/>
  <c r="AS86" i="1"/>
  <c r="I86" i="1"/>
  <c r="AX86" i="1" s="1"/>
  <c r="AX87" i="1" s="1"/>
  <c r="H86" i="1"/>
  <c r="AZ85" i="1"/>
  <c r="AY85" i="1"/>
  <c r="AS85" i="1"/>
  <c r="BC84" i="1" s="1"/>
  <c r="I85" i="1"/>
  <c r="H85" i="1"/>
  <c r="BB84" i="1"/>
  <c r="AZ84" i="1"/>
  <c r="AY84" i="1"/>
  <c r="AV84" i="1"/>
  <c r="AV85" i="1" s="1"/>
  <c r="AU84" i="1"/>
  <c r="AT84" i="1"/>
  <c r="AT85" i="1" s="1"/>
  <c r="AS84" i="1"/>
  <c r="I84" i="1"/>
  <c r="AX84" i="1" s="1"/>
  <c r="AX85" i="1" s="1"/>
  <c r="H84" i="1"/>
  <c r="AZ83" i="1"/>
  <c r="AY83" i="1"/>
  <c r="AS83" i="1"/>
  <c r="BC82" i="1" s="1"/>
  <c r="I83" i="1"/>
  <c r="H83" i="1"/>
  <c r="BB82" i="1"/>
  <c r="AZ82" i="1"/>
  <c r="AY82" i="1"/>
  <c r="AV82" i="1"/>
  <c r="AV83" i="1" s="1"/>
  <c r="AU82" i="1"/>
  <c r="AT82" i="1"/>
  <c r="AT83" i="1" s="1"/>
  <c r="AS82" i="1"/>
  <c r="I82" i="1"/>
  <c r="AX82" i="1" s="1"/>
  <c r="AX83" i="1" s="1"/>
  <c r="H82" i="1"/>
  <c r="AZ81" i="1"/>
  <c r="AY81" i="1"/>
  <c r="AS81" i="1"/>
  <c r="BC80" i="1" s="1"/>
  <c r="I81" i="1"/>
  <c r="H81" i="1"/>
  <c r="BB80" i="1"/>
  <c r="AZ80" i="1"/>
  <c r="AY80" i="1"/>
  <c r="AV80" i="1"/>
  <c r="AV81" i="1" s="1"/>
  <c r="AU80" i="1"/>
  <c r="AT80" i="1"/>
  <c r="AT81" i="1" s="1"/>
  <c r="AS80" i="1"/>
  <c r="I80" i="1"/>
  <c r="AX80" i="1" s="1"/>
  <c r="AX81" i="1" s="1"/>
  <c r="H80" i="1"/>
  <c r="AZ79" i="1"/>
  <c r="AY79" i="1"/>
  <c r="AS79" i="1"/>
  <c r="BC78" i="1" s="1"/>
  <c r="I79" i="1"/>
  <c r="H79" i="1"/>
  <c r="BB78" i="1"/>
  <c r="AZ78" i="1"/>
  <c r="AY78" i="1"/>
  <c r="AV78" i="1"/>
  <c r="AV79" i="1" s="1"/>
  <c r="AU78" i="1"/>
  <c r="AT78" i="1"/>
  <c r="AT79" i="1" s="1"/>
  <c r="AS78" i="1"/>
  <c r="I78" i="1"/>
  <c r="AX78" i="1" s="1"/>
  <c r="AX79" i="1" s="1"/>
  <c r="H78" i="1"/>
  <c r="AZ77" i="1"/>
  <c r="AY77" i="1"/>
  <c r="AS77" i="1"/>
  <c r="BC76" i="1" s="1"/>
  <c r="I77" i="1"/>
  <c r="H77" i="1"/>
  <c r="BB76" i="1"/>
  <c r="AZ76" i="1"/>
  <c r="AY76" i="1"/>
  <c r="AV76" i="1"/>
  <c r="AV77" i="1" s="1"/>
  <c r="AU76" i="1"/>
  <c r="AT76" i="1"/>
  <c r="AT77" i="1" s="1"/>
  <c r="AS76" i="1"/>
  <c r="I76" i="1"/>
  <c r="AX76" i="1" s="1"/>
  <c r="AX77" i="1" s="1"/>
  <c r="H76" i="1"/>
  <c r="AZ75" i="1"/>
  <c r="AY75" i="1"/>
  <c r="AS75" i="1"/>
  <c r="BC74" i="1" s="1"/>
  <c r="I75" i="1"/>
  <c r="H75" i="1"/>
  <c r="BB74" i="1"/>
  <c r="AZ74" i="1"/>
  <c r="AY74" i="1"/>
  <c r="AV74" i="1"/>
  <c r="AV75" i="1" s="1"/>
  <c r="AU74" i="1"/>
  <c r="AT74" i="1"/>
  <c r="AT75" i="1" s="1"/>
  <c r="AS74" i="1"/>
  <c r="I74" i="1"/>
  <c r="AX74" i="1" s="1"/>
  <c r="AX75" i="1" s="1"/>
  <c r="H74" i="1"/>
  <c r="AZ73" i="1"/>
  <c r="AY73" i="1"/>
  <c r="AS73" i="1"/>
  <c r="BC72" i="1" s="1"/>
  <c r="I73" i="1"/>
  <c r="H73" i="1"/>
  <c r="BB72" i="1"/>
  <c r="AZ72" i="1"/>
  <c r="AY72" i="1"/>
  <c r="AV72" i="1"/>
  <c r="AV73" i="1" s="1"/>
  <c r="AU72" i="1"/>
  <c r="AT72" i="1"/>
  <c r="AT73" i="1" s="1"/>
  <c r="AS72" i="1"/>
  <c r="I72" i="1"/>
  <c r="AX72" i="1" s="1"/>
  <c r="AX73" i="1" s="1"/>
  <c r="H72" i="1"/>
  <c r="AZ71" i="1"/>
  <c r="AY71" i="1"/>
  <c r="AS71" i="1"/>
  <c r="BC70" i="1" s="1"/>
  <c r="I71" i="1"/>
  <c r="H71" i="1"/>
  <c r="BB70" i="1"/>
  <c r="AZ70" i="1"/>
  <c r="AY70" i="1"/>
  <c r="AV70" i="1"/>
  <c r="AV71" i="1" s="1"/>
  <c r="AU70" i="1"/>
  <c r="AT70" i="1"/>
  <c r="AT71" i="1" s="1"/>
  <c r="AS70" i="1"/>
  <c r="I70" i="1"/>
  <c r="AX70" i="1" s="1"/>
  <c r="AX71" i="1" s="1"/>
  <c r="H70" i="1"/>
  <c r="AZ69" i="1"/>
  <c r="AY69" i="1"/>
  <c r="AS69" i="1"/>
  <c r="BC68" i="1" s="1"/>
  <c r="I69" i="1"/>
  <c r="H69" i="1"/>
  <c r="BB68" i="1"/>
  <c r="AZ68" i="1"/>
  <c r="AY68" i="1"/>
  <c r="AV68" i="1"/>
  <c r="AV69" i="1" s="1"/>
  <c r="AU68" i="1"/>
  <c r="AT68" i="1"/>
  <c r="AT69" i="1" s="1"/>
  <c r="AS68" i="1"/>
  <c r="I68" i="1"/>
  <c r="AX68" i="1" s="1"/>
  <c r="AX69" i="1" s="1"/>
  <c r="H68" i="1"/>
  <c r="AZ67" i="1"/>
  <c r="AY67" i="1"/>
  <c r="AS67" i="1"/>
  <c r="BC66" i="1" s="1"/>
  <c r="I67" i="1"/>
  <c r="H67" i="1"/>
  <c r="BB66" i="1"/>
  <c r="AZ66" i="1"/>
  <c r="AY66" i="1"/>
  <c r="AV66" i="1"/>
  <c r="AV67" i="1" s="1"/>
  <c r="AU66" i="1"/>
  <c r="AT66" i="1"/>
  <c r="AT67" i="1" s="1"/>
  <c r="AS66" i="1"/>
  <c r="I66" i="1"/>
  <c r="AX66" i="1" s="1"/>
  <c r="AX67" i="1" s="1"/>
  <c r="H66" i="1"/>
  <c r="AZ65" i="1"/>
  <c r="AY65" i="1"/>
  <c r="AS65" i="1"/>
  <c r="BC64" i="1" s="1"/>
  <c r="I65" i="1"/>
  <c r="H65" i="1"/>
  <c r="BB64" i="1"/>
  <c r="AZ64" i="1"/>
  <c r="AY64" i="1"/>
  <c r="AV64" i="1"/>
  <c r="AV65" i="1" s="1"/>
  <c r="AU64" i="1"/>
  <c r="AT64" i="1"/>
  <c r="AT65" i="1" s="1"/>
  <c r="AS64" i="1"/>
  <c r="I64" i="1"/>
  <c r="AX64" i="1" s="1"/>
  <c r="AX65" i="1" s="1"/>
  <c r="H64" i="1"/>
  <c r="AZ63" i="1"/>
  <c r="AY63" i="1"/>
  <c r="AS63" i="1"/>
  <c r="BC62" i="1" s="1"/>
  <c r="I63" i="1"/>
  <c r="H63" i="1"/>
  <c r="BB62" i="1"/>
  <c r="AZ62" i="1"/>
  <c r="AY62" i="1"/>
  <c r="AV62" i="1"/>
  <c r="AV63" i="1" s="1"/>
  <c r="AU62" i="1"/>
  <c r="AT62" i="1"/>
  <c r="AT63" i="1" s="1"/>
  <c r="AS62" i="1"/>
  <c r="I62" i="1"/>
  <c r="AX62" i="1" s="1"/>
  <c r="AX63" i="1" s="1"/>
  <c r="H62" i="1"/>
  <c r="AZ61" i="1"/>
  <c r="AY61" i="1"/>
  <c r="AS61" i="1"/>
  <c r="BC60" i="1" s="1"/>
  <c r="I61" i="1"/>
  <c r="H61" i="1"/>
  <c r="BB60" i="1"/>
  <c r="AZ60" i="1"/>
  <c r="AY60" i="1"/>
  <c r="AV60" i="1"/>
  <c r="AV61" i="1" s="1"/>
  <c r="AU60" i="1"/>
  <c r="AT60" i="1"/>
  <c r="AT61" i="1" s="1"/>
  <c r="AS60" i="1"/>
  <c r="I60" i="1"/>
  <c r="AX60" i="1" s="1"/>
  <c r="AX61" i="1" s="1"/>
  <c r="H60" i="1"/>
  <c r="AZ59" i="1"/>
  <c r="AY59" i="1"/>
  <c r="AS59" i="1"/>
  <c r="BC58" i="1" s="1"/>
  <c r="I59" i="1"/>
  <c r="H59" i="1"/>
  <c r="BB58" i="1"/>
  <c r="AZ58" i="1"/>
  <c r="AY58" i="1"/>
  <c r="AV58" i="1"/>
  <c r="AV59" i="1" s="1"/>
  <c r="AU58" i="1"/>
  <c r="AT58" i="1"/>
  <c r="AT59" i="1" s="1"/>
  <c r="AS58" i="1"/>
  <c r="I58" i="1"/>
  <c r="AX58" i="1" s="1"/>
  <c r="AX59" i="1" s="1"/>
  <c r="H58" i="1"/>
  <c r="AZ57" i="1"/>
  <c r="AY57" i="1"/>
  <c r="AS57" i="1"/>
  <c r="BC56" i="1" s="1"/>
  <c r="I57" i="1"/>
  <c r="H57" i="1"/>
  <c r="BB56" i="1"/>
  <c r="AZ56" i="1"/>
  <c r="AY56" i="1"/>
  <c r="AV56" i="1"/>
  <c r="AV57" i="1" s="1"/>
  <c r="AU56" i="1"/>
  <c r="AT56" i="1"/>
  <c r="AT57" i="1" s="1"/>
  <c r="AS56" i="1"/>
  <c r="I56" i="1"/>
  <c r="AX56" i="1" s="1"/>
  <c r="AX57" i="1" s="1"/>
  <c r="H56" i="1"/>
  <c r="AZ55" i="1"/>
  <c r="AY55" i="1"/>
  <c r="AS55" i="1"/>
  <c r="BC54" i="1" s="1"/>
  <c r="I55" i="1"/>
  <c r="H55" i="1"/>
  <c r="BB54" i="1"/>
  <c r="AZ54" i="1"/>
  <c r="AY54" i="1"/>
  <c r="AV54" i="1"/>
  <c r="AV55" i="1" s="1"/>
  <c r="AU54" i="1"/>
  <c r="AT54" i="1"/>
  <c r="AT55" i="1" s="1"/>
  <c r="AS54" i="1"/>
  <c r="I54" i="1"/>
  <c r="AX54" i="1" s="1"/>
  <c r="AX55" i="1" s="1"/>
  <c r="H54" i="1"/>
  <c r="AZ53" i="1"/>
  <c r="AY53" i="1"/>
  <c r="AS53" i="1"/>
  <c r="BC52" i="1" s="1"/>
  <c r="I53" i="1"/>
  <c r="H53" i="1"/>
  <c r="BB52" i="1"/>
  <c r="AZ52" i="1"/>
  <c r="AY52" i="1"/>
  <c r="AV52" i="1"/>
  <c r="AV53" i="1" s="1"/>
  <c r="AU52" i="1"/>
  <c r="AT52" i="1"/>
  <c r="AT53" i="1" s="1"/>
  <c r="AS52" i="1"/>
  <c r="I52" i="1"/>
  <c r="AX52" i="1" s="1"/>
  <c r="AX53" i="1" s="1"/>
  <c r="H52" i="1"/>
  <c r="AZ51" i="1"/>
  <c r="AY51" i="1"/>
  <c r="AS51" i="1"/>
  <c r="BC50" i="1" s="1"/>
  <c r="I51" i="1"/>
  <c r="H51" i="1"/>
  <c r="BB50" i="1"/>
  <c r="AZ50" i="1"/>
  <c r="AY50" i="1"/>
  <c r="AV50" i="1"/>
  <c r="AV51" i="1" s="1"/>
  <c r="AU50" i="1"/>
  <c r="AT50" i="1"/>
  <c r="AT51" i="1" s="1"/>
  <c r="AS50" i="1"/>
  <c r="I50" i="1"/>
  <c r="AX50" i="1" s="1"/>
  <c r="AX51" i="1" s="1"/>
  <c r="H50" i="1"/>
  <c r="AZ49" i="1"/>
  <c r="AY49" i="1"/>
  <c r="AS49" i="1"/>
  <c r="BC48" i="1" s="1"/>
  <c r="I49" i="1"/>
  <c r="H49" i="1"/>
  <c r="BB48" i="1"/>
  <c r="AZ48" i="1"/>
  <c r="AY48" i="1"/>
  <c r="AV48" i="1"/>
  <c r="AV49" i="1" s="1"/>
  <c r="AU48" i="1"/>
  <c r="AT48" i="1"/>
  <c r="AT49" i="1" s="1"/>
  <c r="AS48" i="1"/>
  <c r="I48" i="1"/>
  <c r="AX48" i="1" s="1"/>
  <c r="AX49" i="1" s="1"/>
  <c r="H48" i="1"/>
  <c r="AZ47" i="1"/>
  <c r="AY47" i="1"/>
  <c r="AS47" i="1"/>
  <c r="BC46" i="1" s="1"/>
  <c r="I47" i="1"/>
  <c r="H47" i="1"/>
  <c r="BB46" i="1"/>
  <c r="AZ46" i="1"/>
  <c r="AY46" i="1"/>
  <c r="AV46" i="1"/>
  <c r="AV47" i="1" s="1"/>
  <c r="AU46" i="1"/>
  <c r="AT46" i="1"/>
  <c r="AT47" i="1" s="1"/>
  <c r="AS46" i="1"/>
  <c r="I46" i="1"/>
  <c r="AX46" i="1" s="1"/>
  <c r="AX47" i="1" s="1"/>
  <c r="H46" i="1"/>
  <c r="AZ45" i="1"/>
  <c r="AY45" i="1"/>
  <c r="AS45" i="1"/>
  <c r="BC44" i="1" s="1"/>
  <c r="I45" i="1"/>
  <c r="H45" i="1"/>
  <c r="BB44" i="1"/>
  <c r="AZ44" i="1"/>
  <c r="AY44" i="1"/>
  <c r="AV44" i="1"/>
  <c r="AV45" i="1" s="1"/>
  <c r="AU44" i="1"/>
  <c r="AT44" i="1"/>
  <c r="AT45" i="1" s="1"/>
  <c r="AS44" i="1"/>
  <c r="I44" i="1"/>
  <c r="AX44" i="1" s="1"/>
  <c r="AX45" i="1" s="1"/>
  <c r="H44" i="1"/>
  <c r="AZ43" i="1"/>
  <c r="AY43" i="1"/>
  <c r="AS43" i="1"/>
  <c r="BC42" i="1" s="1"/>
  <c r="I43" i="1"/>
  <c r="H43" i="1"/>
  <c r="BB42" i="1"/>
  <c r="AZ42" i="1"/>
  <c r="AY42" i="1"/>
  <c r="AV42" i="1"/>
  <c r="AV43" i="1" s="1"/>
  <c r="AU42" i="1"/>
  <c r="AT42" i="1"/>
  <c r="AT43" i="1" s="1"/>
  <c r="AS42" i="1"/>
  <c r="I42" i="1"/>
  <c r="AX42" i="1" s="1"/>
  <c r="AX43" i="1" s="1"/>
  <c r="H42" i="1"/>
  <c r="AZ41" i="1"/>
  <c r="AY41" i="1"/>
  <c r="AS41" i="1"/>
  <c r="BC40" i="1" s="1"/>
  <c r="I41" i="1"/>
  <c r="H41" i="1"/>
  <c r="BB40" i="1"/>
  <c r="AZ40" i="1"/>
  <c r="AY40" i="1"/>
  <c r="AV40" i="1"/>
  <c r="AV41" i="1" s="1"/>
  <c r="AU40" i="1"/>
  <c r="AT40" i="1"/>
  <c r="AT41" i="1" s="1"/>
  <c r="AS40" i="1"/>
  <c r="I40" i="1"/>
  <c r="AX40" i="1" s="1"/>
  <c r="AX41" i="1" s="1"/>
  <c r="H40" i="1"/>
  <c r="AZ39" i="1"/>
  <c r="AY39" i="1"/>
  <c r="AS39" i="1"/>
  <c r="BC38" i="1" s="1"/>
  <c r="I39" i="1"/>
  <c r="H39" i="1"/>
  <c r="BB38" i="1"/>
  <c r="AZ38" i="1"/>
  <c r="AY38" i="1"/>
  <c r="AV38" i="1"/>
  <c r="AV39" i="1" s="1"/>
  <c r="AU38" i="1"/>
  <c r="AT38" i="1"/>
  <c r="AT39" i="1" s="1"/>
  <c r="AS38" i="1"/>
  <c r="I38" i="1"/>
  <c r="AX38" i="1" s="1"/>
  <c r="AX39" i="1" s="1"/>
  <c r="H38" i="1"/>
  <c r="AZ37" i="1"/>
  <c r="AY37" i="1"/>
  <c r="AV37" i="1"/>
  <c r="AT37" i="1"/>
  <c r="AS37" i="1"/>
  <c r="I37" i="1"/>
  <c r="H37" i="1"/>
  <c r="BC36" i="1"/>
  <c r="BB36" i="1"/>
  <c r="AZ36" i="1"/>
  <c r="AY36" i="1"/>
  <c r="AV36" i="1"/>
  <c r="AU36" i="1"/>
  <c r="AT36" i="1"/>
  <c r="AS36" i="1"/>
  <c r="I36" i="1"/>
  <c r="AX36" i="1" s="1"/>
  <c r="AX37" i="1" s="1"/>
  <c r="H36" i="1"/>
  <c r="AZ35" i="1"/>
  <c r="AY35" i="1"/>
  <c r="AS35" i="1"/>
  <c r="BC34" i="1" s="1"/>
  <c r="I35" i="1"/>
  <c r="H35" i="1"/>
  <c r="BB34" i="1"/>
  <c r="AZ34" i="1"/>
  <c r="AY34" i="1"/>
  <c r="AV34" i="1"/>
  <c r="AV35" i="1" s="1"/>
  <c r="AU34" i="1"/>
  <c r="AT34" i="1"/>
  <c r="AT35" i="1" s="1"/>
  <c r="AS34" i="1"/>
  <c r="I34" i="1"/>
  <c r="AX34" i="1" s="1"/>
  <c r="AX35" i="1" s="1"/>
  <c r="H34" i="1"/>
  <c r="AZ33" i="1"/>
  <c r="AY33" i="1"/>
  <c r="AS33" i="1"/>
  <c r="BC32" i="1" s="1"/>
  <c r="I33" i="1"/>
  <c r="H33" i="1"/>
  <c r="BB32" i="1"/>
  <c r="AZ32" i="1"/>
  <c r="AY32" i="1"/>
  <c r="AV32" i="1"/>
  <c r="AV33" i="1" s="1"/>
  <c r="AU32" i="1"/>
  <c r="AT32" i="1"/>
  <c r="AT33" i="1" s="1"/>
  <c r="AS32" i="1"/>
  <c r="I32" i="1"/>
  <c r="AX32" i="1" s="1"/>
  <c r="AX33" i="1" s="1"/>
  <c r="H32" i="1"/>
  <c r="AZ31" i="1"/>
  <c r="AY31" i="1"/>
  <c r="AS31" i="1"/>
  <c r="BC30" i="1" s="1"/>
  <c r="I31" i="1"/>
  <c r="H31" i="1"/>
  <c r="BB30" i="1"/>
  <c r="AZ30" i="1"/>
  <c r="AY30" i="1"/>
  <c r="AV30" i="1"/>
  <c r="AV31" i="1" s="1"/>
  <c r="AU30" i="1"/>
  <c r="AT30" i="1"/>
  <c r="AT31" i="1" s="1"/>
  <c r="AS30" i="1"/>
  <c r="I30" i="1"/>
  <c r="AX30" i="1" s="1"/>
  <c r="AX31" i="1" s="1"/>
  <c r="H30" i="1"/>
  <c r="AZ29" i="1"/>
  <c r="AY29" i="1"/>
  <c r="AS29" i="1"/>
  <c r="BC28" i="1" s="1"/>
  <c r="I29" i="1"/>
  <c r="H29" i="1"/>
  <c r="BB28" i="1"/>
  <c r="AZ28" i="1"/>
  <c r="AY28" i="1"/>
  <c r="AV28" i="1"/>
  <c r="AV29" i="1" s="1"/>
  <c r="AU28" i="1"/>
  <c r="AT28" i="1"/>
  <c r="AT29" i="1" s="1"/>
  <c r="AS28" i="1"/>
  <c r="I28" i="1"/>
  <c r="AX28" i="1" s="1"/>
  <c r="AX29" i="1" s="1"/>
  <c r="H28" i="1"/>
  <c r="AZ27" i="1"/>
  <c r="AY27" i="1"/>
  <c r="AS27" i="1"/>
  <c r="BC26" i="1" s="1"/>
  <c r="I27" i="1"/>
  <c r="H27" i="1"/>
  <c r="BB26" i="1"/>
  <c r="AZ26" i="1"/>
  <c r="AY26" i="1"/>
  <c r="AV26" i="1"/>
  <c r="AV27" i="1" s="1"/>
  <c r="AU26" i="1"/>
  <c r="AT26" i="1"/>
  <c r="AT27" i="1" s="1"/>
  <c r="AS26" i="1"/>
  <c r="I26" i="1"/>
  <c r="AX26" i="1" s="1"/>
  <c r="AX27" i="1" s="1"/>
  <c r="H26" i="1"/>
  <c r="AZ25" i="1"/>
  <c r="AY25" i="1"/>
  <c r="AS25" i="1"/>
  <c r="BC24" i="1" s="1"/>
  <c r="I25" i="1"/>
  <c r="H25" i="1"/>
  <c r="BB24" i="1"/>
  <c r="AZ24" i="1"/>
  <c r="AY24" i="1"/>
  <c r="AV24" i="1"/>
  <c r="AV25" i="1" s="1"/>
  <c r="AU24" i="1"/>
  <c r="AT24" i="1"/>
  <c r="AT25" i="1" s="1"/>
  <c r="AS24" i="1"/>
  <c r="I24" i="1"/>
  <c r="AX24" i="1" s="1"/>
  <c r="AX25" i="1" s="1"/>
  <c r="H24" i="1"/>
  <c r="AZ23" i="1"/>
  <c r="AY23" i="1"/>
  <c r="AS23" i="1"/>
  <c r="BC22" i="1" s="1"/>
  <c r="I23" i="1"/>
  <c r="H23" i="1"/>
  <c r="BB22" i="1"/>
  <c r="AZ22" i="1"/>
  <c r="AY22" i="1"/>
  <c r="AV22" i="1"/>
  <c r="AV23" i="1" s="1"/>
  <c r="AU22" i="1"/>
  <c r="AT22" i="1"/>
  <c r="AT23" i="1" s="1"/>
  <c r="AS22" i="1"/>
  <c r="I22" i="1"/>
  <c r="AX22" i="1" s="1"/>
  <c r="AX23" i="1" s="1"/>
  <c r="H22" i="1"/>
  <c r="AZ21" i="1"/>
  <c r="AY21" i="1"/>
  <c r="AS21" i="1"/>
  <c r="BC20" i="1" s="1"/>
  <c r="I21" i="1"/>
  <c r="H21" i="1"/>
  <c r="BB20" i="1"/>
  <c r="AZ20" i="1"/>
  <c r="AY20" i="1"/>
  <c r="AV20" i="1"/>
  <c r="AV21" i="1" s="1"/>
  <c r="AU20" i="1"/>
  <c r="AT20" i="1"/>
  <c r="AT21" i="1" s="1"/>
  <c r="AS20" i="1"/>
  <c r="I20" i="1"/>
  <c r="AX20" i="1" s="1"/>
  <c r="AX21" i="1" s="1"/>
  <c r="H20" i="1"/>
  <c r="AZ19" i="1"/>
  <c r="AY19" i="1"/>
  <c r="AS19" i="1"/>
  <c r="BC18" i="1" s="1"/>
  <c r="I19" i="1"/>
  <c r="H19" i="1"/>
  <c r="BB18" i="1"/>
  <c r="AZ18" i="1"/>
  <c r="AY18" i="1"/>
  <c r="AV18" i="1"/>
  <c r="AV19" i="1" s="1"/>
  <c r="AU18" i="1"/>
  <c r="AT18" i="1"/>
  <c r="AT19" i="1" s="1"/>
  <c r="AS18" i="1"/>
  <c r="I18" i="1"/>
  <c r="AX18" i="1" s="1"/>
  <c r="AX19" i="1" s="1"/>
  <c r="H18" i="1"/>
  <c r="AZ17" i="1"/>
  <c r="AY17" i="1"/>
  <c r="AS17" i="1"/>
  <c r="BC16" i="1" s="1"/>
  <c r="I17" i="1"/>
  <c r="H17" i="1"/>
  <c r="BB16" i="1"/>
  <c r="AZ16" i="1"/>
  <c r="AY16" i="1"/>
  <c r="AV16" i="1"/>
  <c r="AV17" i="1" s="1"/>
  <c r="AU16" i="1"/>
  <c r="AT16" i="1"/>
  <c r="AT17" i="1" s="1"/>
  <c r="AS16" i="1"/>
  <c r="I16" i="1"/>
  <c r="AX16" i="1" s="1"/>
  <c r="AX17" i="1" s="1"/>
  <c r="H16" i="1"/>
  <c r="AZ15" i="1"/>
  <c r="AY15" i="1"/>
  <c r="AS15" i="1"/>
  <c r="BC14" i="1" s="1"/>
  <c r="I15" i="1"/>
  <c r="H15" i="1"/>
  <c r="BB14" i="1"/>
  <c r="AZ14" i="1"/>
  <c r="AY14" i="1"/>
  <c r="AV14" i="1"/>
  <c r="AV15" i="1" s="1"/>
  <c r="AU14" i="1"/>
  <c r="AT14" i="1"/>
  <c r="AT15" i="1" s="1"/>
  <c r="AS14" i="1"/>
  <c r="I14" i="1"/>
  <c r="AX14" i="1" s="1"/>
  <c r="AX15" i="1" s="1"/>
  <c r="H14" i="1"/>
  <c r="BA73" i="1" l="1"/>
  <c r="BA77" i="1"/>
  <c r="BA51" i="1"/>
  <c r="BA67" i="1"/>
  <c r="BA83" i="1"/>
  <c r="BA71" i="1"/>
  <c r="BA25" i="1"/>
  <c r="BA45" i="1"/>
  <c r="BA87" i="1"/>
  <c r="BA41" i="1"/>
  <c r="BA15" i="1"/>
  <c r="BA37" i="1"/>
  <c r="BA57" i="1"/>
  <c r="BA61" i="1"/>
  <c r="BA23" i="1"/>
  <c r="BA35" i="1"/>
  <c r="BA29" i="1"/>
  <c r="BA17" i="1"/>
  <c r="BA33" i="1"/>
  <c r="BA49" i="1"/>
  <c r="BA53" i="1"/>
  <c r="BA59" i="1"/>
  <c r="BA65" i="1"/>
  <c r="BA69" i="1"/>
  <c r="BA75" i="1"/>
  <c r="BA81" i="1"/>
  <c r="BA85" i="1"/>
  <c r="BA19" i="1"/>
  <c r="BA39" i="1"/>
  <c r="BA55" i="1"/>
  <c r="BA43" i="1"/>
  <c r="BA21" i="1"/>
  <c r="BA27" i="1"/>
  <c r="BA31" i="1"/>
  <c r="BA47" i="1"/>
  <c r="BA63" i="1"/>
  <c r="BA79" i="1"/>
  <c r="AU37" i="1"/>
  <c r="BA36" i="1"/>
  <c r="AU91" i="1"/>
  <c r="BA90" i="1"/>
  <c r="AU89" i="1"/>
  <c r="BA88" i="1"/>
  <c r="AU87" i="1"/>
  <c r="BA86" i="1"/>
  <c r="AU85" i="1"/>
  <c r="BA84" i="1"/>
  <c r="AU83" i="1"/>
  <c r="BA82" i="1"/>
  <c r="AU81" i="1"/>
  <c r="BA80" i="1"/>
  <c r="AU79" i="1"/>
  <c r="BA78" i="1"/>
  <c r="AU77" i="1"/>
  <c r="AW76" i="1" s="1"/>
  <c r="BA76" i="1"/>
  <c r="AU75" i="1"/>
  <c r="BA74" i="1"/>
  <c r="AU73" i="1"/>
  <c r="AW72" i="1" s="1"/>
  <c r="BA72" i="1"/>
  <c r="AU71" i="1"/>
  <c r="BA70" i="1"/>
  <c r="AU69" i="1"/>
  <c r="AW68" i="1" s="1"/>
  <c r="BA68" i="1"/>
  <c r="AU67" i="1"/>
  <c r="BA66" i="1"/>
  <c r="AU65" i="1"/>
  <c r="AW64" i="1" s="1"/>
  <c r="BA64" i="1"/>
  <c r="AU63" i="1"/>
  <c r="BA62" i="1"/>
  <c r="AU61" i="1"/>
  <c r="AW60" i="1" s="1"/>
  <c r="BA60" i="1"/>
  <c r="AU59" i="1"/>
  <c r="AW58" i="1" s="1"/>
  <c r="BA58" i="1"/>
  <c r="AU57" i="1"/>
  <c r="AW56" i="1" s="1"/>
  <c r="BA56" i="1"/>
  <c r="AU55" i="1"/>
  <c r="AW54" i="1" s="1"/>
  <c r="BA54" i="1"/>
  <c r="AU53" i="1"/>
  <c r="AW52" i="1" s="1"/>
  <c r="BA52" i="1"/>
  <c r="AU51" i="1"/>
  <c r="AW50" i="1" s="1"/>
  <c r="BA50" i="1"/>
  <c r="AU49" i="1"/>
  <c r="BA48" i="1"/>
  <c r="AU47" i="1"/>
  <c r="AW46" i="1" s="1"/>
  <c r="BA46" i="1"/>
  <c r="AU45" i="1"/>
  <c r="BA44" i="1"/>
  <c r="AU43" i="1"/>
  <c r="AW42" i="1" s="1"/>
  <c r="BA42" i="1"/>
  <c r="AU41" i="1"/>
  <c r="BA40" i="1"/>
  <c r="AU39" i="1"/>
  <c r="AW38" i="1" s="1"/>
  <c r="BA38" i="1"/>
  <c r="AU35" i="1"/>
  <c r="BA34" i="1"/>
  <c r="AU33" i="1"/>
  <c r="BA32" i="1"/>
  <c r="AU31" i="1"/>
  <c r="BA30" i="1"/>
  <c r="AU29" i="1"/>
  <c r="BA28" i="1"/>
  <c r="AU27" i="1"/>
  <c r="BA26" i="1"/>
  <c r="AU25" i="1"/>
  <c r="BA24" i="1"/>
  <c r="AU23" i="1"/>
  <c r="BA22" i="1"/>
  <c r="AU21" i="1"/>
  <c r="BA20" i="1"/>
  <c r="AU19" i="1"/>
  <c r="BA18" i="1"/>
  <c r="AU17" i="1"/>
  <c r="AW16" i="1" s="1"/>
  <c r="BA16" i="1"/>
  <c r="AU15" i="1"/>
  <c r="AW14" i="1" s="1"/>
  <c r="BA14" i="1"/>
  <c r="AS13" i="1"/>
  <c r="BC12" i="1" s="1"/>
  <c r="AL2" i="1" s="1"/>
  <c r="AS12" i="1"/>
  <c r="BB12" i="1" s="1"/>
  <c r="AI2" i="1" s="1"/>
  <c r="AW22" i="1" l="1"/>
  <c r="AW30" i="1"/>
  <c r="AW44" i="1"/>
  <c r="AW18" i="1"/>
  <c r="AW26" i="1"/>
  <c r="AW34" i="1"/>
  <c r="AW40" i="1"/>
  <c r="AW48" i="1"/>
  <c r="AW20" i="1"/>
  <c r="AW28" i="1"/>
  <c r="AW62" i="1"/>
  <c r="AW66" i="1"/>
  <c r="AW70" i="1"/>
  <c r="AW24" i="1"/>
  <c r="AW32" i="1"/>
  <c r="AW74" i="1"/>
  <c r="AW80" i="1"/>
  <c r="AW84" i="1"/>
  <c r="AW88" i="1"/>
  <c r="AW36" i="1"/>
  <c r="AW78" i="1"/>
  <c r="AW82" i="1"/>
  <c r="AW86" i="1"/>
  <c r="AV91" i="1"/>
  <c r="AT91" i="1" s="1"/>
  <c r="I12" i="1"/>
  <c r="AW90" i="1" l="1"/>
  <c r="AL4" i="1"/>
  <c r="AL3" i="1"/>
  <c r="AI4" i="1"/>
  <c r="AI3" i="1"/>
  <c r="AL6" i="1"/>
  <c r="AI6" i="1"/>
  <c r="AL5" i="1"/>
  <c r="AY13" i="1"/>
  <c r="AZ13" i="1"/>
  <c r="AZ12" i="1"/>
  <c r="AY12" i="1"/>
  <c r="AU12" i="1"/>
  <c r="AI5" i="1" l="1"/>
  <c r="AO5" i="1" s="1"/>
  <c r="AO2" i="1"/>
  <c r="AO3" i="1"/>
  <c r="AO4" i="1"/>
  <c r="AO6" i="1"/>
  <c r="G1" i="1"/>
  <c r="AV12" i="1" l="1"/>
  <c r="AV8" i="1"/>
  <c r="AU8" i="1"/>
  <c r="AT8" i="1"/>
  <c r="AX12" i="1" l="1"/>
  <c r="H12" i="1"/>
  <c r="H13" i="1" s="1"/>
  <c r="AT12" i="1"/>
  <c r="AU13" i="1" l="1"/>
  <c r="BA13" i="1"/>
  <c r="BA12" i="1"/>
  <c r="AV13" i="1" s="1"/>
  <c r="I13" i="1"/>
  <c r="AX13" i="1" s="1"/>
  <c r="AT13" i="1" l="1"/>
  <c r="AT4" i="1" s="1"/>
  <c r="AU4" i="1"/>
  <c r="AW12" i="1" l="1"/>
  <c r="AV4" i="1" l="1"/>
</calcChain>
</file>

<file path=xl/comments1.xml><?xml version="1.0" encoding="utf-8"?>
<comments xmlns="http://schemas.openxmlformats.org/spreadsheetml/2006/main">
  <authors>
    <author>作成者</author>
  </authors>
  <commentList>
    <comment ref="G3" authorId="0" shapeId="0">
      <text>
        <r>
          <rPr>
            <b/>
            <sz val="11"/>
            <color indexed="81"/>
            <rFont val="MS P ゴシック"/>
            <family val="3"/>
            <charset val="128"/>
          </rPr>
          <t>プルダウンから選択</t>
        </r>
      </text>
    </comment>
    <comment ref="J8" authorId="0" shapeId="0">
      <text>
        <r>
          <rPr>
            <b/>
            <sz val="11"/>
            <color indexed="81"/>
            <rFont val="MS P ゴシック"/>
            <family val="3"/>
            <charset val="128"/>
          </rPr>
          <t>プルダウンから選択</t>
        </r>
      </text>
    </comment>
    <comment ref="E10" authorId="0" shapeId="0">
      <text>
        <r>
          <rPr>
            <b/>
            <sz val="12"/>
            <color indexed="81"/>
            <rFont val="MS P ゴシック"/>
            <family val="3"/>
            <charset val="128"/>
          </rPr>
          <t>プルダウンから選択してください。
　生活保護：A階層
　非課税　：B階層
　その他　：C1～C16階層　</t>
        </r>
      </text>
    </comment>
    <comment ref="F10" authorId="0" shapeId="0">
      <text>
        <r>
          <rPr>
            <b/>
            <sz val="11"/>
            <color indexed="81"/>
            <rFont val="MS P ゴシック"/>
            <family val="3"/>
            <charset val="128"/>
          </rPr>
          <t>プルダウンから選択</t>
        </r>
      </text>
    </comment>
    <comment ref="J10" authorId="0" shapeId="0">
      <text>
        <r>
          <rPr>
            <b/>
            <sz val="11"/>
            <color indexed="81"/>
            <rFont val="MS P ゴシック"/>
            <family val="3"/>
            <charset val="128"/>
          </rPr>
          <t>プルダウンから選択</t>
        </r>
        <r>
          <rPr>
            <sz val="9"/>
            <color indexed="81"/>
            <rFont val="MS P ゴシック"/>
            <family val="3"/>
            <charset val="128"/>
          </rPr>
          <t xml:space="preserve">
</t>
        </r>
      </text>
    </comment>
    <comment ref="M10" authorId="0" shapeId="0">
      <text>
        <r>
          <rPr>
            <b/>
            <sz val="11"/>
            <color indexed="81"/>
            <rFont val="MS P ゴシック"/>
            <family val="3"/>
            <charset val="128"/>
          </rPr>
          <t>12時45分を超えない場合：半日利用の欄に入力
12時45分を超える場合　：１日利用の欄に入力</t>
        </r>
      </text>
    </comment>
  </commentList>
</comments>
</file>

<file path=xl/sharedStrings.xml><?xml version="1.0" encoding="utf-8"?>
<sst xmlns="http://schemas.openxmlformats.org/spreadsheetml/2006/main" count="465" uniqueCount="82">
  <si>
    <t>No.</t>
    <phoneticPr fontId="3"/>
  </si>
  <si>
    <t>世帯区分</t>
    <rPh sb="0" eb="2">
      <t>セタイ</t>
    </rPh>
    <rPh sb="2" eb="4">
      <t>クブン</t>
    </rPh>
    <phoneticPr fontId="3"/>
  </si>
  <si>
    <t>利用日</t>
    <rPh sb="0" eb="3">
      <t>リヨウビ</t>
    </rPh>
    <phoneticPr fontId="3"/>
  </si>
  <si>
    <t>利用児童年齢</t>
    <rPh sb="0" eb="2">
      <t>リヨウ</t>
    </rPh>
    <rPh sb="2" eb="4">
      <t>ジドウ</t>
    </rPh>
    <rPh sb="4" eb="6">
      <t>ネンレイ</t>
    </rPh>
    <phoneticPr fontId="3"/>
  </si>
  <si>
    <t>利用時間</t>
    <rPh sb="0" eb="2">
      <t>リヨウ</t>
    </rPh>
    <rPh sb="2" eb="4">
      <t>ジカン</t>
    </rPh>
    <phoneticPr fontId="3"/>
  </si>
  <si>
    <t>保護者負担額
（減免前）</t>
    <rPh sb="0" eb="3">
      <t>ホゴシャ</t>
    </rPh>
    <rPh sb="3" eb="5">
      <t>フタン</t>
    </rPh>
    <rPh sb="5" eb="6">
      <t>ガク</t>
    </rPh>
    <rPh sb="8" eb="10">
      <t>ゲンメン</t>
    </rPh>
    <rPh sb="10" eb="11">
      <t>マエ</t>
    </rPh>
    <phoneticPr fontId="3"/>
  </si>
  <si>
    <t>補助金減免額</t>
    <rPh sb="0" eb="3">
      <t>ホジョキン</t>
    </rPh>
    <rPh sb="3" eb="5">
      <t>ゲンメン</t>
    </rPh>
    <rPh sb="5" eb="6">
      <t>ガク</t>
    </rPh>
    <phoneticPr fontId="3"/>
  </si>
  <si>
    <t>震災減免</t>
    <rPh sb="0" eb="2">
      <t>シンサイ</t>
    </rPh>
    <rPh sb="2" eb="4">
      <t>ゲンメン</t>
    </rPh>
    <phoneticPr fontId="3"/>
  </si>
  <si>
    <t>保育必要性</t>
    <rPh sb="0" eb="2">
      <t>ホイク</t>
    </rPh>
    <rPh sb="2" eb="5">
      <t>ヒツヨウセイ</t>
    </rPh>
    <phoneticPr fontId="3"/>
  </si>
  <si>
    <t>無償化給付額</t>
    <rPh sb="0" eb="3">
      <t>ムショウカ</t>
    </rPh>
    <rPh sb="3" eb="5">
      <t>キュウフ</t>
    </rPh>
    <rPh sb="5" eb="6">
      <t>ガク</t>
    </rPh>
    <phoneticPr fontId="3"/>
  </si>
  <si>
    <t>生活保護</t>
    <rPh sb="0" eb="2">
      <t>セイカツ</t>
    </rPh>
    <rPh sb="2" eb="4">
      <t>ホゴ</t>
    </rPh>
    <phoneticPr fontId="3"/>
  </si>
  <si>
    <t>平日</t>
    <rPh sb="0" eb="2">
      <t>ヘイジツ</t>
    </rPh>
    <phoneticPr fontId="3"/>
  </si>
  <si>
    <t>3歳未満</t>
    <rPh sb="1" eb="2">
      <t>サイ</t>
    </rPh>
    <phoneticPr fontId="3"/>
  </si>
  <si>
    <t>半日</t>
    <rPh sb="0" eb="2">
      <t>ハンニチ</t>
    </rPh>
    <phoneticPr fontId="3"/>
  </si>
  <si>
    <t>あり</t>
    <phoneticPr fontId="3"/>
  </si>
  <si>
    <t>一日</t>
    <rPh sb="0" eb="2">
      <t>イチニチ</t>
    </rPh>
    <phoneticPr fontId="3"/>
  </si>
  <si>
    <t>あり</t>
    <phoneticPr fontId="3"/>
  </si>
  <si>
    <t>3歳以上</t>
    <rPh sb="1" eb="2">
      <t>サイ</t>
    </rPh>
    <phoneticPr fontId="3"/>
  </si>
  <si>
    <t>なし</t>
    <phoneticPr fontId="3"/>
  </si>
  <si>
    <t>なし</t>
    <phoneticPr fontId="3"/>
  </si>
  <si>
    <t>休日</t>
    <rPh sb="0" eb="2">
      <t>キュウジツ</t>
    </rPh>
    <phoneticPr fontId="3"/>
  </si>
  <si>
    <t>非課税</t>
    <rPh sb="0" eb="3">
      <t>ヒカゼイ</t>
    </rPh>
    <phoneticPr fontId="3"/>
  </si>
  <si>
    <t>あり</t>
  </si>
  <si>
    <t>なし</t>
  </si>
  <si>
    <t>その他</t>
    <rPh sb="2" eb="3">
      <t>タ</t>
    </rPh>
    <phoneticPr fontId="3"/>
  </si>
  <si>
    <t>延べ利用児童数</t>
    <rPh sb="0" eb="1">
      <t>ノ</t>
    </rPh>
    <rPh sb="2" eb="4">
      <t>リヨウ</t>
    </rPh>
    <rPh sb="4" eb="6">
      <t>ジドウ</t>
    </rPh>
    <rPh sb="6" eb="7">
      <t>スウ</t>
    </rPh>
    <phoneticPr fontId="3"/>
  </si>
  <si>
    <t>非定型</t>
    <rPh sb="0" eb="3">
      <t>ヒテイケイ</t>
    </rPh>
    <phoneticPr fontId="3"/>
  </si>
  <si>
    <t>年</t>
    <rPh sb="0" eb="1">
      <t>ネン</t>
    </rPh>
    <phoneticPr fontId="3"/>
  </si>
  <si>
    <t>一時預かり事業利用状況報告書</t>
    <phoneticPr fontId="3"/>
  </si>
  <si>
    <t>緊急</t>
    <rPh sb="0" eb="2">
      <t>キンキュウ</t>
    </rPh>
    <phoneticPr fontId="3"/>
  </si>
  <si>
    <t>月</t>
    <rPh sb="0" eb="1">
      <t>ガツ</t>
    </rPh>
    <phoneticPr fontId="3"/>
  </si>
  <si>
    <t>私的</t>
    <rPh sb="0" eb="2">
      <t>シテキ</t>
    </rPh>
    <phoneticPr fontId="3"/>
  </si>
  <si>
    <t>継続的</t>
    <rPh sb="0" eb="2">
      <t>ケイゾク</t>
    </rPh>
    <rPh sb="2" eb="3">
      <t>テキ</t>
    </rPh>
    <phoneticPr fontId="3"/>
  </si>
  <si>
    <t>利用待機</t>
    <rPh sb="0" eb="2">
      <t>リヨウ</t>
    </rPh>
    <rPh sb="2" eb="4">
      <t>タイキ</t>
    </rPh>
    <phoneticPr fontId="3"/>
  </si>
  <si>
    <t>施設名</t>
    <rPh sb="0" eb="2">
      <t>シセツ</t>
    </rPh>
    <rPh sb="2" eb="3">
      <t>メイ</t>
    </rPh>
    <phoneticPr fontId="3"/>
  </si>
  <si>
    <t>利用実績（時間数）</t>
    <rPh sb="0" eb="2">
      <t>リヨウ</t>
    </rPh>
    <rPh sb="2" eb="4">
      <t>ジッセキ</t>
    </rPh>
    <rPh sb="5" eb="8">
      <t>ジカンスウ</t>
    </rPh>
    <phoneticPr fontId="3"/>
  </si>
  <si>
    <t>児童氏名</t>
    <rPh sb="0" eb="2">
      <t>ジドウ</t>
    </rPh>
    <rPh sb="2" eb="4">
      <t>シメイ</t>
    </rPh>
    <phoneticPr fontId="3"/>
  </si>
  <si>
    <t>保護者氏名</t>
    <rPh sb="0" eb="3">
      <t>ホゴシャ</t>
    </rPh>
    <rPh sb="3" eb="5">
      <t>シメイ</t>
    </rPh>
    <phoneticPr fontId="3"/>
  </si>
  <si>
    <t>世帯
区分</t>
    <rPh sb="0" eb="2">
      <t>セタイ</t>
    </rPh>
    <rPh sb="3" eb="5">
      <t>クブン</t>
    </rPh>
    <phoneticPr fontId="3"/>
  </si>
  <si>
    <t>住所</t>
    <rPh sb="0" eb="2">
      <t>ジュウショ</t>
    </rPh>
    <phoneticPr fontId="3"/>
  </si>
  <si>
    <t>満年齢</t>
    <rPh sb="0" eb="1">
      <t>マン</t>
    </rPh>
    <rPh sb="1" eb="3">
      <t>ネンレイ</t>
    </rPh>
    <phoneticPr fontId="3"/>
  </si>
  <si>
    <t>利用
事由</t>
    <rPh sb="0" eb="2">
      <t>リヨウ</t>
    </rPh>
    <rPh sb="3" eb="5">
      <t>ジユウ</t>
    </rPh>
    <phoneticPr fontId="3"/>
  </si>
  <si>
    <t>利用料金
区分</t>
    <rPh sb="0" eb="2">
      <t>リヨウ</t>
    </rPh>
    <rPh sb="2" eb="4">
      <t>リョウキン</t>
    </rPh>
    <rPh sb="5" eb="7">
      <t>クブン</t>
    </rPh>
    <phoneticPr fontId="3"/>
  </si>
  <si>
    <t>合計</t>
    <rPh sb="0" eb="2">
      <t>ゴウケイ</t>
    </rPh>
    <phoneticPr fontId="3"/>
  </si>
  <si>
    <t>日数内訳</t>
    <rPh sb="0" eb="2">
      <t>ニッスウ</t>
    </rPh>
    <rPh sb="2" eb="4">
      <t>ウチワケ</t>
    </rPh>
    <phoneticPr fontId="3"/>
  </si>
  <si>
    <t>利用料金
（減免前）</t>
    <rPh sb="0" eb="2">
      <t>リヨウ</t>
    </rPh>
    <rPh sb="2" eb="4">
      <t>リョウキン</t>
    </rPh>
    <rPh sb="6" eb="8">
      <t>ゲンメン</t>
    </rPh>
    <rPh sb="8" eb="9">
      <t>マエ</t>
    </rPh>
    <phoneticPr fontId="3"/>
  </si>
  <si>
    <t>補助金基礎額算定用</t>
    <rPh sb="0" eb="3">
      <t>ホジョキン</t>
    </rPh>
    <rPh sb="3" eb="5">
      <t>キソ</t>
    </rPh>
    <rPh sb="5" eb="6">
      <t>ガク</t>
    </rPh>
    <rPh sb="6" eb="8">
      <t>サンテイ</t>
    </rPh>
    <rPh sb="8" eb="9">
      <t>ヨウ</t>
    </rPh>
    <phoneticPr fontId="3"/>
  </si>
  <si>
    <t>生年月日</t>
    <rPh sb="0" eb="2">
      <t>セイネン</t>
    </rPh>
    <rPh sb="2" eb="4">
      <t>ガッピ</t>
    </rPh>
    <phoneticPr fontId="3"/>
  </si>
  <si>
    <t>月初日時点</t>
    <rPh sb="0" eb="1">
      <t>ツキ</t>
    </rPh>
    <rPh sb="1" eb="3">
      <t>ショニチ</t>
    </rPh>
    <rPh sb="3" eb="5">
      <t>ジテン</t>
    </rPh>
    <phoneticPr fontId="3"/>
  </si>
  <si>
    <t>4月1日時点</t>
    <rPh sb="1" eb="2">
      <t>ガツ</t>
    </rPh>
    <rPh sb="3" eb="4">
      <t>ニチ</t>
    </rPh>
    <rPh sb="4" eb="6">
      <t>ジテン</t>
    </rPh>
    <phoneticPr fontId="3"/>
  </si>
  <si>
    <t>半日利用</t>
    <rPh sb="0" eb="2">
      <t>ハンニチ</t>
    </rPh>
    <rPh sb="2" eb="4">
      <t>リヨウ</t>
    </rPh>
    <phoneticPr fontId="3"/>
  </si>
  <si>
    <t>番号：</t>
    <rPh sb="0" eb="2">
      <t>バンゴウ</t>
    </rPh>
    <phoneticPr fontId="3"/>
  </si>
  <si>
    <t>一日利用</t>
    <rPh sb="0" eb="2">
      <t>イチニチ</t>
    </rPh>
    <rPh sb="2" eb="4">
      <t>リヨウ</t>
    </rPh>
    <phoneticPr fontId="3"/>
  </si>
  <si>
    <t>震災
減免</t>
    <rPh sb="0" eb="2">
      <t>シンサイ</t>
    </rPh>
    <rPh sb="3" eb="5">
      <t>ゲンメン</t>
    </rPh>
    <phoneticPr fontId="3"/>
  </si>
  <si>
    <t>１００％減免</t>
    <phoneticPr fontId="3"/>
  </si>
  <si>
    <t>１００％減免</t>
    <phoneticPr fontId="3"/>
  </si>
  <si>
    <t>５０％　減免</t>
    <phoneticPr fontId="3"/>
  </si>
  <si>
    <t>５０％　減免</t>
    <phoneticPr fontId="3"/>
  </si>
  <si>
    <t>２５％　減免</t>
    <phoneticPr fontId="3"/>
  </si>
  <si>
    <t>２５％　減免</t>
    <phoneticPr fontId="3"/>
  </si>
  <si>
    <t>施設類型</t>
    <rPh sb="0" eb="2">
      <t>シセツ</t>
    </rPh>
    <rPh sb="2" eb="4">
      <t>ルイケイ</t>
    </rPh>
    <phoneticPr fontId="3"/>
  </si>
  <si>
    <t>補助金
利用料金減免</t>
    <rPh sb="0" eb="3">
      <t>ホジョキン</t>
    </rPh>
    <rPh sb="4" eb="6">
      <t>リヨウ</t>
    </rPh>
    <rPh sb="6" eb="8">
      <t>リョウキン</t>
    </rPh>
    <rPh sb="8" eb="10">
      <t>ゲンメン</t>
    </rPh>
    <phoneticPr fontId="3"/>
  </si>
  <si>
    <t>補助金
利用料金
震災減免</t>
    <rPh sb="0" eb="3">
      <t>ホジョキン</t>
    </rPh>
    <rPh sb="4" eb="6">
      <t>リヨウ</t>
    </rPh>
    <rPh sb="6" eb="8">
      <t>リョウキン</t>
    </rPh>
    <rPh sb="9" eb="11">
      <t>シンサイ</t>
    </rPh>
    <rPh sb="11" eb="13">
      <t>ゲンメン</t>
    </rPh>
    <phoneticPr fontId="3"/>
  </si>
  <si>
    <t>無償化
現物給付</t>
    <rPh sb="0" eb="3">
      <t>ムショウカ</t>
    </rPh>
    <rPh sb="4" eb="6">
      <t>ゲンブツ</t>
    </rPh>
    <rPh sb="6" eb="8">
      <t>キュウフ</t>
    </rPh>
    <phoneticPr fontId="3"/>
  </si>
  <si>
    <t>利用料金支払い額
（保護者→施設）</t>
    <rPh sb="0" eb="2">
      <t>リヨウ</t>
    </rPh>
    <rPh sb="2" eb="4">
      <t>リョウキン</t>
    </rPh>
    <rPh sb="4" eb="6">
      <t>シハラ</t>
    </rPh>
    <rPh sb="7" eb="8">
      <t>ガク</t>
    </rPh>
    <rPh sb="10" eb="13">
      <t>ホゴシャ</t>
    </rPh>
    <rPh sb="14" eb="16">
      <t>シセツ</t>
    </rPh>
    <phoneticPr fontId="3"/>
  </si>
  <si>
    <t>うち無償化
償還額</t>
    <phoneticPr fontId="3"/>
  </si>
  <si>
    <t>合計</t>
    <rPh sb="0" eb="2">
      <t>ゴウケイ</t>
    </rPh>
    <phoneticPr fontId="3"/>
  </si>
  <si>
    <t>保育の必要性認定
（認定番号：○○○○）</t>
    <rPh sb="0" eb="2">
      <t>ホイク</t>
    </rPh>
    <rPh sb="3" eb="6">
      <t>ヒツヨウセイ</t>
    </rPh>
    <rPh sb="6" eb="8">
      <t>ニンテイ</t>
    </rPh>
    <rPh sb="10" eb="12">
      <t>ニンテイ</t>
    </rPh>
    <rPh sb="12" eb="14">
      <t>バンゴウ</t>
    </rPh>
    <phoneticPr fontId="3"/>
  </si>
  <si>
    <t>合計
日数</t>
    <rPh sb="0" eb="2">
      <t>ゴウケイ</t>
    </rPh>
    <rPh sb="3" eb="5">
      <t>ニッスウ</t>
    </rPh>
    <phoneticPr fontId="3"/>
  </si>
  <si>
    <t>様式第10号－（地域型保育事業者用）</t>
    <rPh sb="0" eb="2">
      <t>ヨウシキ</t>
    </rPh>
    <rPh sb="2" eb="3">
      <t>ダイ</t>
    </rPh>
    <rPh sb="5" eb="6">
      <t>ゴウ</t>
    </rPh>
    <rPh sb="8" eb="11">
      <t>チイキガタ</t>
    </rPh>
    <rPh sb="11" eb="13">
      <t>ホイク</t>
    </rPh>
    <rPh sb="13" eb="15">
      <t>ジギョウ</t>
    </rPh>
    <rPh sb="15" eb="16">
      <t>シャ</t>
    </rPh>
    <rPh sb="16" eb="17">
      <t>ヨウ</t>
    </rPh>
    <phoneticPr fontId="3"/>
  </si>
  <si>
    <t>担当者（電話番号）</t>
    <rPh sb="0" eb="2">
      <t>タントウ</t>
    </rPh>
    <rPh sb="2" eb="3">
      <t>シャ</t>
    </rPh>
    <rPh sb="4" eb="6">
      <t>デンワ</t>
    </rPh>
    <rPh sb="6" eb="8">
      <t>バンゴウ</t>
    </rPh>
    <phoneticPr fontId="3"/>
  </si>
  <si>
    <t>土</t>
  </si>
  <si>
    <t>土</t>
    <rPh sb="0" eb="1">
      <t>ド</t>
    </rPh>
    <phoneticPr fontId="3"/>
  </si>
  <si>
    <t>日</t>
  </si>
  <si>
    <t>日</t>
    <rPh sb="0" eb="1">
      <t>ニチ</t>
    </rPh>
    <phoneticPr fontId="3"/>
  </si>
  <si>
    <t>月</t>
  </si>
  <si>
    <t>火</t>
  </si>
  <si>
    <t>水</t>
  </si>
  <si>
    <t>木</t>
  </si>
  <si>
    <t>金</t>
  </si>
  <si>
    <t>平日</t>
    <rPh sb="0" eb="2">
      <t>ヘイジツ</t>
    </rPh>
    <phoneticPr fontId="3"/>
  </si>
  <si>
    <t>休日</t>
    <rPh sb="0" eb="2">
      <t>キュウジツ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</si>
</sst>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gggee&quot;年&quot;m&quot;月&quot;"/>
    <numFmt numFmtId="177" formatCode="d"/>
    <numFmt numFmtId="178" formatCode="aaa"/>
    <numFmt numFmtId="179" formatCode="#,##0&quot;歳&quot;"/>
  </numFmts>
  <fonts count="15">
    <font>
      <sz val="11"/>
      <color theme="1"/>
      <name val="游ゴシック"/>
      <family val="2"/>
      <scheme val="minor"/>
    </font>
    <font>
      <sz val="6"/>
      <name val="游ゴシック"/>
      <family val="3"/>
      <charset val="128"/>
      <scheme val="minor"/>
    </font>
    <font>
      <sz val="10"/>
      <name val="ＭＳ Ｐゴシック"/>
      <family val="3"/>
      <charset val="128"/>
    </font>
    <font>
      <sz val="6"/>
      <name val="ＭＳ Ｐゴシック"/>
      <family val="3"/>
      <charset val="128"/>
    </font>
    <font>
      <sz val="20"/>
      <name val="ＭＳ Ｐゴシック"/>
      <family val="3"/>
      <charset val="128"/>
    </font>
    <font>
      <sz val="11"/>
      <name val="ＭＳ Ｐゴシック"/>
      <family val="3"/>
      <charset val="128"/>
    </font>
    <font>
      <sz val="14"/>
      <name val="ＭＳ Ｐゴシック"/>
      <family val="3"/>
      <charset val="128"/>
    </font>
    <font>
      <sz val="12"/>
      <color theme="1"/>
      <name val="游ゴシック"/>
      <family val="2"/>
      <scheme val="minor"/>
    </font>
    <font>
      <sz val="11"/>
      <color theme="1"/>
      <name val="游ゴシック"/>
      <family val="2"/>
      <scheme val="minor"/>
    </font>
    <font>
      <sz val="9"/>
      <color indexed="81"/>
      <name val="MS P ゴシック"/>
      <family val="3"/>
      <charset val="128"/>
    </font>
    <font>
      <b/>
      <sz val="11"/>
      <color indexed="81"/>
      <name val="MS P ゴシック"/>
      <family val="3"/>
      <charset val="128"/>
    </font>
    <font>
      <b/>
      <sz val="12"/>
      <color indexed="81"/>
      <name val="MS P ゴシック"/>
      <family val="3"/>
      <charset val="128"/>
    </font>
    <font>
      <sz val="9"/>
      <name val="ＭＳ Ｐゴシック"/>
      <family val="3"/>
      <charset val="128"/>
    </font>
    <font>
      <sz val="11"/>
      <color theme="1"/>
      <name val="ＭＳ Ｐゴシック"/>
      <family val="3"/>
      <charset val="128"/>
    </font>
    <font>
      <b/>
      <sz val="20"/>
      <color theme="1"/>
      <name val="ＭＳ Ｐゴシック"/>
      <family val="3"/>
      <charset val="128"/>
    </font>
  </fonts>
  <fills count="13">
    <fill>
      <patternFill patternType="none"/>
    </fill>
    <fill>
      <patternFill patternType="gray125"/>
    </fill>
    <fill>
      <patternFill patternType="solid">
        <fgColor theme="9"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66"/>
        <bgColor indexed="64"/>
      </patternFill>
    </fill>
    <fill>
      <patternFill patternType="solid">
        <fgColor rgb="FFCCFFFF"/>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9" tint="0.39997558519241921"/>
        <bgColor indexed="64"/>
      </patternFill>
    </fill>
    <fill>
      <patternFill patternType="solid">
        <fgColor theme="7" tint="0.59999389629810485"/>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right/>
      <top style="thin">
        <color indexed="64"/>
      </top>
      <bottom/>
      <diagonal/>
    </border>
    <border>
      <left style="double">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s>
  <cellStyleXfs count="4">
    <xf numFmtId="0" fontId="0" fillId="0" borderId="0"/>
    <xf numFmtId="0" fontId="5" fillId="0" borderId="0">
      <alignment vertical="center"/>
    </xf>
    <xf numFmtId="38" fontId="5" fillId="0" borderId="0" applyFont="0" applyFill="0" applyBorder="0" applyAlignment="0" applyProtection="0">
      <alignment vertical="center"/>
    </xf>
    <xf numFmtId="38" fontId="8" fillId="0" borderId="0" applyFont="0" applyFill="0" applyBorder="0" applyAlignment="0" applyProtection="0">
      <alignment vertical="center"/>
    </xf>
  </cellStyleXfs>
  <cellXfs count="156">
    <xf numFmtId="0" fontId="0" fillId="0" borderId="0" xfId="0"/>
    <xf numFmtId="0" fontId="5" fillId="0" borderId="0" xfId="1">
      <alignment vertical="center"/>
    </xf>
    <xf numFmtId="0" fontId="5" fillId="7" borderId="2" xfId="1" applyFill="1" applyBorder="1" applyAlignment="1">
      <alignment horizontal="center" vertical="center"/>
    </xf>
    <xf numFmtId="0" fontId="5" fillId="7" borderId="10" xfId="1" applyFill="1" applyBorder="1" applyAlignment="1">
      <alignment horizontal="center" vertical="center" wrapText="1"/>
    </xf>
    <xf numFmtId="0" fontId="5" fillId="7" borderId="1" xfId="1" applyFill="1" applyBorder="1" applyAlignment="1">
      <alignment horizontal="center" vertical="center"/>
    </xf>
    <xf numFmtId="0" fontId="5" fillId="8" borderId="9" xfId="1" applyFill="1" applyBorder="1">
      <alignment vertical="center"/>
    </xf>
    <xf numFmtId="0" fontId="5" fillId="8" borderId="2" xfId="1" applyFill="1" applyBorder="1">
      <alignment vertical="center"/>
    </xf>
    <xf numFmtId="38" fontId="0" fillId="8" borderId="9" xfId="2" applyFont="1" applyFill="1" applyBorder="1">
      <alignment vertical="center"/>
    </xf>
    <xf numFmtId="0" fontId="5" fillId="8" borderId="18" xfId="1" applyFill="1" applyBorder="1">
      <alignment vertical="center"/>
    </xf>
    <xf numFmtId="38" fontId="0" fillId="8" borderId="18" xfId="2" applyFont="1" applyFill="1" applyBorder="1">
      <alignment vertical="center"/>
    </xf>
    <xf numFmtId="0" fontId="5" fillId="8" borderId="19" xfId="1" applyFill="1" applyBorder="1">
      <alignment vertical="center"/>
    </xf>
    <xf numFmtId="38" fontId="0" fillId="8" borderId="19" xfId="2" applyFont="1" applyFill="1" applyBorder="1">
      <alignment vertical="center"/>
    </xf>
    <xf numFmtId="0" fontId="5" fillId="7" borderId="18" xfId="1" applyFill="1" applyBorder="1">
      <alignment vertical="center"/>
    </xf>
    <xf numFmtId="38" fontId="0" fillId="7" borderId="18" xfId="2" applyFont="1" applyFill="1" applyBorder="1">
      <alignment vertical="center"/>
    </xf>
    <xf numFmtId="0" fontId="5" fillId="7" borderId="9" xfId="1" applyFill="1" applyBorder="1">
      <alignment vertical="center"/>
    </xf>
    <xf numFmtId="38" fontId="0" fillId="7" borderId="9" xfId="2" applyFont="1" applyFill="1" applyBorder="1">
      <alignment vertical="center"/>
    </xf>
    <xf numFmtId="0" fontId="5" fillId="9" borderId="18" xfId="1" applyFill="1" applyBorder="1">
      <alignment vertical="center"/>
    </xf>
    <xf numFmtId="38" fontId="0" fillId="9" borderId="18" xfId="2" applyFont="1" applyFill="1" applyBorder="1">
      <alignment vertical="center"/>
    </xf>
    <xf numFmtId="0" fontId="5" fillId="7" borderId="12" xfId="1" applyFill="1" applyBorder="1">
      <alignment vertical="center"/>
    </xf>
    <xf numFmtId="38" fontId="0" fillId="7" borderId="12" xfId="2" applyFont="1" applyFill="1" applyBorder="1">
      <alignment vertical="center"/>
    </xf>
    <xf numFmtId="0" fontId="5" fillId="9" borderId="12" xfId="1" applyFill="1" applyBorder="1">
      <alignment vertical="center"/>
    </xf>
    <xf numFmtId="38" fontId="0" fillId="9" borderId="12" xfId="2" applyFont="1" applyFill="1" applyBorder="1">
      <alignment vertical="center"/>
    </xf>
    <xf numFmtId="0" fontId="5" fillId="7" borderId="20" xfId="1" applyFill="1" applyBorder="1">
      <alignment vertical="center"/>
    </xf>
    <xf numFmtId="38" fontId="0" fillId="7" borderId="20" xfId="2" applyFont="1" applyFill="1" applyBorder="1">
      <alignment vertical="center"/>
    </xf>
    <xf numFmtId="0" fontId="5" fillId="10" borderId="9" xfId="1" applyFill="1" applyBorder="1">
      <alignment vertical="center"/>
    </xf>
    <xf numFmtId="0" fontId="5" fillId="10" borderId="18" xfId="1" applyFill="1" applyBorder="1">
      <alignment vertical="center"/>
    </xf>
    <xf numFmtId="38" fontId="0" fillId="10" borderId="18" xfId="2" applyFont="1" applyFill="1" applyBorder="1">
      <alignment vertical="center"/>
    </xf>
    <xf numFmtId="0" fontId="5" fillId="7" borderId="19" xfId="1" applyFill="1" applyBorder="1">
      <alignment vertical="center"/>
    </xf>
    <xf numFmtId="38" fontId="0" fillId="7" borderId="19" xfId="2" applyFont="1" applyFill="1" applyBorder="1">
      <alignment vertical="center"/>
    </xf>
    <xf numFmtId="0" fontId="5" fillId="10" borderId="12" xfId="1" applyFill="1" applyBorder="1">
      <alignment vertical="center"/>
    </xf>
    <xf numFmtId="38" fontId="0" fillId="10" borderId="12" xfId="2" applyFont="1" applyFill="1" applyBorder="1">
      <alignment vertical="center"/>
    </xf>
    <xf numFmtId="0" fontId="5" fillId="9" borderId="9" xfId="1" applyFill="1" applyBorder="1">
      <alignment vertical="center"/>
    </xf>
    <xf numFmtId="38" fontId="0" fillId="9" borderId="9" xfId="2" applyFont="1" applyFill="1" applyBorder="1">
      <alignment vertical="center"/>
    </xf>
    <xf numFmtId="0" fontId="5" fillId="11" borderId="9" xfId="1" applyFill="1" applyBorder="1">
      <alignment vertical="center"/>
    </xf>
    <xf numFmtId="0" fontId="5" fillId="11" borderId="18" xfId="1" applyFill="1" applyBorder="1">
      <alignment vertical="center"/>
    </xf>
    <xf numFmtId="38" fontId="0" fillId="11" borderId="18" xfId="2" applyFont="1" applyFill="1" applyBorder="1">
      <alignment vertical="center"/>
    </xf>
    <xf numFmtId="0" fontId="5" fillId="11" borderId="12" xfId="1" applyFill="1" applyBorder="1">
      <alignment vertical="center"/>
    </xf>
    <xf numFmtId="38" fontId="0" fillId="11" borderId="12" xfId="2" applyFont="1" applyFill="1" applyBorder="1">
      <alignment vertical="center"/>
    </xf>
    <xf numFmtId="0" fontId="5" fillId="9" borderId="20" xfId="1" applyFill="1" applyBorder="1">
      <alignment vertical="center"/>
    </xf>
    <xf numFmtId="38" fontId="0" fillId="9" borderId="20" xfId="2" applyFont="1" applyFill="1" applyBorder="1">
      <alignment vertical="center"/>
    </xf>
    <xf numFmtId="0" fontId="5" fillId="12" borderId="9" xfId="1" applyFill="1" applyBorder="1">
      <alignment vertical="center"/>
    </xf>
    <xf numFmtId="0" fontId="5" fillId="12" borderId="18" xfId="1" applyFill="1" applyBorder="1">
      <alignment vertical="center"/>
    </xf>
    <xf numFmtId="38" fontId="0" fillId="12" borderId="18" xfId="2" applyFont="1" applyFill="1" applyBorder="1">
      <alignment vertical="center"/>
    </xf>
    <xf numFmtId="0" fontId="5" fillId="12" borderId="12" xfId="1" applyFill="1" applyBorder="1">
      <alignment vertical="center"/>
    </xf>
    <xf numFmtId="38" fontId="0" fillId="12" borderId="12" xfId="2" applyFont="1" applyFill="1" applyBorder="1">
      <alignment vertical="center"/>
    </xf>
    <xf numFmtId="38" fontId="0" fillId="10" borderId="9" xfId="2" applyFont="1" applyFill="1" applyBorder="1">
      <alignment vertical="center"/>
    </xf>
    <xf numFmtId="0" fontId="5" fillId="10" borderId="20" xfId="1" applyFill="1" applyBorder="1">
      <alignment vertical="center"/>
    </xf>
    <xf numFmtId="38" fontId="0" fillId="10" borderId="20" xfId="2" applyFont="1" applyFill="1" applyBorder="1">
      <alignment vertical="center"/>
    </xf>
    <xf numFmtId="38" fontId="0" fillId="11" borderId="9" xfId="2" applyFont="1" applyFill="1" applyBorder="1">
      <alignment vertical="center"/>
    </xf>
    <xf numFmtId="0" fontId="5" fillId="11" borderId="20" xfId="1" applyFill="1" applyBorder="1">
      <alignment vertical="center"/>
    </xf>
    <xf numFmtId="38" fontId="0" fillId="11" borderId="20" xfId="2" applyFont="1" applyFill="1" applyBorder="1">
      <alignment vertical="center"/>
    </xf>
    <xf numFmtId="38" fontId="0" fillId="12" borderId="9" xfId="2" applyFont="1" applyFill="1" applyBorder="1">
      <alignment vertical="center"/>
    </xf>
    <xf numFmtId="0" fontId="5" fillId="12" borderId="20" xfId="1" applyFill="1" applyBorder="1">
      <alignment vertical="center"/>
    </xf>
    <xf numFmtId="38" fontId="0" fillId="12" borderId="20" xfId="2" applyFont="1" applyFill="1" applyBorder="1">
      <alignment vertical="center"/>
    </xf>
    <xf numFmtId="0" fontId="5" fillId="5" borderId="9" xfId="0" applyFont="1" applyFill="1" applyBorder="1" applyAlignment="1" applyProtection="1">
      <alignment vertical="center" shrinkToFit="1"/>
      <protection locked="0"/>
    </xf>
    <xf numFmtId="57" fontId="5" fillId="5" borderId="12" xfId="0" applyNumberFormat="1" applyFont="1" applyFill="1" applyBorder="1" applyAlignment="1" applyProtection="1">
      <alignment horizontal="left" vertical="center"/>
      <protection locked="0"/>
    </xf>
    <xf numFmtId="49" fontId="5" fillId="5" borderId="14" xfId="0" applyNumberFormat="1" applyFont="1" applyFill="1" applyBorder="1" applyAlignment="1" applyProtection="1">
      <alignment horizontal="center" vertical="center" shrinkToFit="1"/>
      <protection locked="0"/>
    </xf>
    <xf numFmtId="0" fontId="0" fillId="0" borderId="0" xfId="0" applyProtection="1"/>
    <xf numFmtId="176" fontId="14" fillId="0" borderId="0" xfId="0" applyNumberFormat="1" applyFont="1" applyAlignment="1" applyProtection="1">
      <alignment vertical="center"/>
    </xf>
    <xf numFmtId="0" fontId="13" fillId="0" borderId="0" xfId="0" applyFont="1" applyProtection="1"/>
    <xf numFmtId="0" fontId="13" fillId="0" borderId="23" xfId="0" applyFont="1" applyBorder="1" applyAlignment="1" applyProtection="1"/>
    <xf numFmtId="0" fontId="2" fillId="0" borderId="0" xfId="0" applyFont="1" applyAlignment="1" applyProtection="1">
      <alignment vertical="center"/>
    </xf>
    <xf numFmtId="176" fontId="14" fillId="0" borderId="8" xfId="0" applyNumberFormat="1" applyFont="1" applyBorder="1" applyAlignment="1" applyProtection="1">
      <alignment vertical="center"/>
    </xf>
    <xf numFmtId="0" fontId="2" fillId="0" borderId="0" xfId="0" applyFont="1" applyFill="1" applyAlignment="1" applyProtection="1">
      <alignment vertical="center"/>
    </xf>
    <xf numFmtId="0" fontId="0" fillId="0" borderId="0" xfId="0" applyFill="1" applyProtection="1"/>
    <xf numFmtId="0" fontId="6" fillId="0" borderId="5" xfId="0" applyFont="1" applyBorder="1" applyAlignment="1" applyProtection="1">
      <alignment vertical="center"/>
    </xf>
    <xf numFmtId="176" fontId="4" fillId="0" borderId="0" xfId="0" applyNumberFormat="1" applyFont="1" applyAlignment="1" applyProtection="1">
      <alignment vertical="center"/>
    </xf>
    <xf numFmtId="0" fontId="4" fillId="0" borderId="0" xfId="0" applyFont="1" applyBorder="1" applyAlignment="1" applyProtection="1">
      <alignment vertical="center"/>
    </xf>
    <xf numFmtId="0" fontId="13" fillId="0" borderId="14" xfId="0" applyFont="1" applyBorder="1" applyAlignment="1" applyProtection="1"/>
    <xf numFmtId="0" fontId="0" fillId="0" borderId="0" xfId="0" applyFont="1" applyAlignment="1" applyProtection="1">
      <alignment vertical="center"/>
    </xf>
    <xf numFmtId="0" fontId="2" fillId="0" borderId="8" xfId="0" applyFont="1" applyFill="1" applyBorder="1" applyAlignment="1" applyProtection="1">
      <alignment horizontal="center" vertical="center" textRotation="255"/>
    </xf>
    <xf numFmtId="0" fontId="2" fillId="0" borderId="8" xfId="0"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0" borderId="0" xfId="0" applyFont="1" applyFill="1" applyBorder="1" applyAlignment="1" applyProtection="1">
      <alignment horizontal="center" vertical="center"/>
    </xf>
    <xf numFmtId="177" fontId="5" fillId="2" borderId="2" xfId="0" applyNumberFormat="1" applyFont="1" applyFill="1" applyBorder="1" applyAlignment="1" applyProtection="1">
      <alignment horizontal="center" vertical="center" shrinkToFit="1"/>
    </xf>
    <xf numFmtId="0" fontId="5" fillId="2" borderId="9" xfId="0" applyFont="1" applyFill="1" applyBorder="1" applyAlignment="1" applyProtection="1">
      <alignment horizontal="center" vertical="center"/>
    </xf>
    <xf numFmtId="177" fontId="5" fillId="2" borderId="2" xfId="0" applyNumberFormat="1" applyFont="1" applyFill="1" applyBorder="1" applyAlignment="1" applyProtection="1">
      <alignment horizontal="center" vertical="center"/>
    </xf>
    <xf numFmtId="0" fontId="5" fillId="2" borderId="12" xfId="0" applyFont="1" applyFill="1" applyBorder="1" applyAlignment="1" applyProtection="1">
      <alignment horizontal="center" vertical="center"/>
    </xf>
    <xf numFmtId="0" fontId="5" fillId="2" borderId="6" xfId="0" applyFont="1" applyFill="1" applyBorder="1" applyAlignment="1" applyProtection="1">
      <alignment horizontal="center" vertical="center" shrinkToFit="1"/>
    </xf>
    <xf numFmtId="178" fontId="5" fillId="2" borderId="6" xfId="0" applyNumberFormat="1" applyFont="1" applyFill="1" applyBorder="1" applyAlignment="1" applyProtection="1">
      <alignment horizontal="center" vertical="center"/>
    </xf>
    <xf numFmtId="0" fontId="2" fillId="4" borderId="6" xfId="0" applyFont="1" applyFill="1" applyBorder="1" applyAlignment="1" applyProtection="1">
      <alignment horizontal="center" vertical="center"/>
    </xf>
    <xf numFmtId="179" fontId="5" fillId="0" borderId="9" xfId="0" applyNumberFormat="1" applyFont="1" applyFill="1" applyBorder="1" applyAlignment="1" applyProtection="1">
      <alignment horizontal="center" vertical="center"/>
    </xf>
    <xf numFmtId="0" fontId="5" fillId="0" borderId="9" xfId="0" applyFont="1" applyBorder="1" applyAlignment="1" applyProtection="1">
      <alignment vertical="center"/>
    </xf>
    <xf numFmtId="0" fontId="5" fillId="0" borderId="9" xfId="0" applyFont="1" applyFill="1" applyBorder="1" applyAlignment="1" applyProtection="1">
      <alignment vertical="center"/>
    </xf>
    <xf numFmtId="38" fontId="5" fillId="0" borderId="20" xfId="2" applyFont="1" applyFill="1" applyBorder="1" applyAlignment="1" applyProtection="1">
      <alignment horizontal="center" vertical="center"/>
    </xf>
    <xf numFmtId="0" fontId="2" fillId="0" borderId="9" xfId="0" applyFont="1" applyFill="1" applyBorder="1" applyAlignment="1" applyProtection="1">
      <alignment vertical="center"/>
    </xf>
    <xf numFmtId="38" fontId="2" fillId="0" borderId="9" xfId="2" applyFont="1" applyFill="1" applyBorder="1" applyAlignment="1" applyProtection="1">
      <alignment vertical="center"/>
    </xf>
    <xf numFmtId="0" fontId="5" fillId="0" borderId="12" xfId="0" applyFont="1" applyFill="1" applyBorder="1" applyAlignment="1" applyProtection="1">
      <alignment horizontal="center" vertical="center" shrinkToFit="1"/>
    </xf>
    <xf numFmtId="0" fontId="5" fillId="5" borderId="13" xfId="0" applyFont="1" applyFill="1" applyBorder="1" applyAlignment="1" applyProtection="1">
      <alignment vertical="center"/>
    </xf>
    <xf numFmtId="57" fontId="5" fillId="0" borderId="12" xfId="0" applyNumberFormat="1" applyFont="1" applyBorder="1" applyAlignment="1" applyProtection="1">
      <alignment horizontal="left" vertical="center"/>
    </xf>
    <xf numFmtId="0" fontId="5" fillId="0" borderId="12" xfId="0" applyFont="1" applyFill="1" applyBorder="1" applyAlignment="1" applyProtection="1">
      <alignment vertical="center"/>
    </xf>
    <xf numFmtId="38" fontId="5" fillId="0" borderId="12" xfId="2" applyFont="1" applyFill="1" applyBorder="1" applyAlignment="1" applyProtection="1">
      <alignment horizontal="right" vertical="center"/>
    </xf>
    <xf numFmtId="0" fontId="2" fillId="0" borderId="6" xfId="0" applyFont="1" applyFill="1" applyBorder="1" applyAlignment="1" applyProtection="1">
      <alignment vertical="center"/>
    </xf>
    <xf numFmtId="38" fontId="2" fillId="0" borderId="12" xfId="2" applyFont="1" applyFill="1" applyBorder="1" applyAlignment="1" applyProtection="1">
      <alignment vertical="center"/>
    </xf>
    <xf numFmtId="0" fontId="6" fillId="0" borderId="1" xfId="0" applyFont="1" applyFill="1" applyBorder="1" applyAlignment="1" applyProtection="1">
      <alignment vertical="center"/>
    </xf>
    <xf numFmtId="0" fontId="5" fillId="5" borderId="15" xfId="0" applyFont="1" applyFill="1" applyBorder="1" applyAlignment="1" applyProtection="1">
      <alignment horizontal="center" vertical="center"/>
      <protection locked="0"/>
    </xf>
    <xf numFmtId="0" fontId="5" fillId="5" borderId="9" xfId="0" applyFont="1" applyFill="1" applyBorder="1" applyAlignment="1" applyProtection="1">
      <alignment horizontal="center" vertical="center"/>
      <protection locked="0"/>
    </xf>
    <xf numFmtId="0" fontId="5" fillId="5" borderId="12" xfId="0" applyFont="1" applyFill="1" applyBorder="1" applyAlignment="1" applyProtection="1">
      <alignment horizontal="center" vertical="center"/>
      <protection locked="0"/>
    </xf>
    <xf numFmtId="0" fontId="5" fillId="5" borderId="17" xfId="0" applyFont="1" applyFill="1" applyBorder="1" applyAlignment="1" applyProtection="1">
      <alignment horizontal="center" vertical="center"/>
      <protection locked="0"/>
    </xf>
    <xf numFmtId="0" fontId="5" fillId="2" borderId="1" xfId="0" applyFont="1" applyFill="1" applyBorder="1" applyAlignment="1" applyProtection="1">
      <alignment horizontal="center" vertical="center"/>
    </xf>
    <xf numFmtId="0" fontId="6" fillId="5" borderId="1" xfId="0" applyFont="1" applyFill="1" applyBorder="1" applyAlignment="1" applyProtection="1">
      <alignment horizontal="center" vertical="center" wrapText="1"/>
      <protection locked="0"/>
    </xf>
    <xf numFmtId="0" fontId="5" fillId="2" borderId="3" xfId="0" applyFont="1" applyFill="1" applyBorder="1" applyAlignment="1" applyProtection="1">
      <alignment horizontal="center" vertical="center"/>
    </xf>
    <xf numFmtId="0" fontId="5" fillId="2" borderId="7" xfId="0" applyFont="1" applyFill="1" applyBorder="1" applyAlignment="1" applyProtection="1">
      <alignment horizontal="center" vertical="center"/>
    </xf>
    <xf numFmtId="0" fontId="5" fillId="2" borderId="4" xfId="0" applyFont="1" applyFill="1" applyBorder="1" applyAlignment="1" applyProtection="1">
      <alignment horizontal="center" vertical="center"/>
    </xf>
    <xf numFmtId="0" fontId="5" fillId="2" borderId="2" xfId="0" applyFont="1" applyFill="1" applyBorder="1" applyAlignment="1" applyProtection="1">
      <alignment horizontal="center" vertical="center" wrapText="1"/>
    </xf>
    <xf numFmtId="0" fontId="5" fillId="2" borderId="6" xfId="0" applyFont="1" applyFill="1" applyBorder="1" applyAlignment="1" applyProtection="1">
      <alignment horizontal="center" vertical="center"/>
    </xf>
    <xf numFmtId="0" fontId="5" fillId="2" borderId="3" xfId="0" applyFont="1" applyFill="1" applyBorder="1" applyAlignment="1" applyProtection="1">
      <alignment horizontal="center" vertical="center" wrapText="1"/>
    </xf>
    <xf numFmtId="0" fontId="5" fillId="2" borderId="4" xfId="0" applyFont="1" applyFill="1" applyBorder="1" applyAlignment="1" applyProtection="1">
      <alignment horizontal="center" vertical="center" wrapText="1"/>
    </xf>
    <xf numFmtId="0" fontId="5" fillId="2" borderId="1" xfId="0" applyFont="1" applyFill="1" applyBorder="1" applyAlignment="1" applyProtection="1">
      <alignment horizontal="center" vertical="center" wrapText="1"/>
    </xf>
    <xf numFmtId="38" fontId="13" fillId="0" borderId="1" xfId="3" applyFont="1" applyBorder="1" applyAlignment="1" applyProtection="1">
      <alignment horizontal="right" vertical="center"/>
    </xf>
    <xf numFmtId="38" fontId="5" fillId="0" borderId="5" xfId="2" applyFont="1" applyFill="1" applyBorder="1" applyAlignment="1" applyProtection="1">
      <alignment horizontal="right" vertical="center"/>
    </xf>
    <xf numFmtId="38" fontId="5" fillId="0" borderId="13" xfId="2" applyFont="1" applyFill="1" applyBorder="1" applyAlignment="1" applyProtection="1">
      <alignment horizontal="right" vertical="center"/>
    </xf>
    <xf numFmtId="0" fontId="5" fillId="0" borderId="1" xfId="0" applyFont="1" applyBorder="1" applyAlignment="1" applyProtection="1">
      <alignment horizontal="center" vertical="center"/>
    </xf>
    <xf numFmtId="0" fontId="5" fillId="0" borderId="3" xfId="0" applyFont="1" applyBorder="1" applyAlignment="1" applyProtection="1">
      <alignment horizontal="center" vertical="center"/>
    </xf>
    <xf numFmtId="0" fontId="13" fillId="3" borderId="22" xfId="0" applyFont="1" applyFill="1" applyBorder="1" applyAlignment="1" applyProtection="1">
      <alignment horizontal="center"/>
    </xf>
    <xf numFmtId="0" fontId="13" fillId="3" borderId="1" xfId="0" applyFont="1" applyFill="1" applyBorder="1" applyAlignment="1" applyProtection="1">
      <alignment horizontal="center"/>
    </xf>
    <xf numFmtId="0" fontId="5" fillId="0" borderId="22" xfId="0" applyFont="1" applyBorder="1" applyAlignment="1" applyProtection="1">
      <alignment horizontal="center" vertical="center"/>
    </xf>
    <xf numFmtId="0" fontId="5" fillId="0" borderId="1" xfId="0" applyFont="1" applyBorder="1" applyAlignment="1" applyProtection="1">
      <alignment horizontal="center" vertical="center" shrinkToFit="1"/>
    </xf>
    <xf numFmtId="0" fontId="5" fillId="5" borderId="1" xfId="0" applyFont="1" applyFill="1" applyBorder="1" applyAlignment="1" applyProtection="1">
      <alignment horizontal="center" vertical="center" shrinkToFit="1"/>
      <protection locked="0"/>
    </xf>
    <xf numFmtId="0" fontId="7" fillId="0" borderId="0" xfId="0" applyFont="1" applyAlignment="1" applyProtection="1">
      <alignment horizontal="center"/>
    </xf>
    <xf numFmtId="176" fontId="14" fillId="0" borderId="0" xfId="0" applyNumberFormat="1" applyFont="1" applyAlignment="1" applyProtection="1">
      <alignment horizontal="center" vertical="center"/>
    </xf>
    <xf numFmtId="176" fontId="14" fillId="0" borderId="8" xfId="0" applyNumberFormat="1" applyFont="1" applyBorder="1" applyAlignment="1" applyProtection="1">
      <alignment horizontal="center" vertical="center"/>
    </xf>
    <xf numFmtId="0" fontId="5" fillId="3" borderId="1" xfId="0" applyFont="1" applyFill="1" applyBorder="1" applyAlignment="1" applyProtection="1">
      <alignment horizontal="center" vertical="center"/>
    </xf>
    <xf numFmtId="0" fontId="2" fillId="3" borderId="1" xfId="0" applyFont="1" applyFill="1" applyBorder="1" applyAlignment="1" applyProtection="1">
      <alignment horizontal="center" vertical="center"/>
    </xf>
    <xf numFmtId="0" fontId="5" fillId="2" borderId="1" xfId="0" applyFont="1" applyFill="1" applyBorder="1" applyAlignment="1" applyProtection="1">
      <alignment horizontal="center" vertical="center" textRotation="255"/>
    </xf>
    <xf numFmtId="0" fontId="5" fillId="6" borderId="1" xfId="0" applyFont="1" applyFill="1" applyBorder="1" applyAlignment="1" applyProtection="1">
      <alignment horizontal="center" vertical="center" wrapText="1"/>
      <protection locked="0"/>
    </xf>
    <xf numFmtId="176" fontId="4" fillId="6" borderId="10" xfId="0" applyNumberFormat="1" applyFont="1" applyFill="1" applyBorder="1" applyAlignment="1" applyProtection="1">
      <alignment horizontal="center" vertical="center"/>
      <protection locked="0"/>
    </xf>
    <xf numFmtId="176" fontId="4" fillId="6" borderId="11" xfId="0" applyNumberFormat="1" applyFont="1" applyFill="1" applyBorder="1" applyAlignment="1" applyProtection="1">
      <alignment horizontal="center" vertical="center"/>
      <protection locked="0"/>
    </xf>
    <xf numFmtId="176" fontId="4" fillId="6" borderId="13" xfId="0" applyNumberFormat="1" applyFont="1" applyFill="1" applyBorder="1" applyAlignment="1" applyProtection="1">
      <alignment horizontal="center" vertical="center"/>
      <protection locked="0"/>
    </xf>
    <xf numFmtId="176" fontId="4" fillId="6" borderId="14" xfId="0" applyNumberFormat="1" applyFont="1" applyFill="1" applyBorder="1" applyAlignment="1" applyProtection="1">
      <alignment horizontal="center" vertical="center"/>
      <protection locked="0"/>
    </xf>
    <xf numFmtId="0" fontId="4" fillId="0" borderId="21" xfId="0" applyFont="1" applyBorder="1" applyAlignment="1" applyProtection="1">
      <alignment horizontal="center" vertical="center"/>
    </xf>
    <xf numFmtId="0" fontId="4" fillId="0" borderId="11" xfId="0" applyFont="1" applyBorder="1" applyAlignment="1" applyProtection="1">
      <alignment horizontal="center" vertical="center"/>
    </xf>
    <xf numFmtId="0" fontId="4" fillId="0" borderId="8" xfId="0" applyFont="1" applyBorder="1" applyAlignment="1" applyProtection="1">
      <alignment horizontal="center" vertical="center"/>
    </xf>
    <xf numFmtId="0" fontId="4" fillId="0" borderId="14" xfId="0" applyFont="1" applyBorder="1" applyAlignment="1" applyProtection="1">
      <alignment horizontal="center" vertical="center"/>
    </xf>
    <xf numFmtId="0" fontId="13" fillId="3" borderId="3" xfId="0" applyFont="1" applyFill="1" applyBorder="1" applyAlignment="1" applyProtection="1">
      <alignment horizontal="center"/>
    </xf>
    <xf numFmtId="0" fontId="5" fillId="5" borderId="2" xfId="0" applyFont="1" applyFill="1" applyBorder="1" applyAlignment="1" applyProtection="1">
      <alignment horizontal="left" vertical="center" wrapText="1" shrinkToFit="1"/>
      <protection locked="0"/>
    </xf>
    <xf numFmtId="0" fontId="5" fillId="5" borderId="6" xfId="0" applyFont="1" applyFill="1" applyBorder="1" applyAlignment="1" applyProtection="1">
      <alignment horizontal="left" vertical="center" wrapText="1" shrinkToFit="1"/>
      <protection locked="0"/>
    </xf>
    <xf numFmtId="0" fontId="5" fillId="6" borderId="2" xfId="0" applyFont="1" applyFill="1" applyBorder="1" applyAlignment="1" applyProtection="1">
      <alignment horizontal="center" vertical="center" wrapText="1"/>
      <protection locked="0"/>
    </xf>
    <xf numFmtId="0" fontId="5" fillId="6" borderId="6" xfId="0" applyFont="1" applyFill="1" applyBorder="1" applyAlignment="1" applyProtection="1">
      <alignment horizontal="center" vertical="center" wrapText="1"/>
      <protection locked="0"/>
    </xf>
    <xf numFmtId="0" fontId="5" fillId="5" borderId="15" xfId="0" applyFont="1" applyFill="1" applyBorder="1" applyAlignment="1" applyProtection="1">
      <alignment horizontal="center" vertical="center"/>
      <protection locked="0"/>
    </xf>
    <xf numFmtId="0" fontId="5" fillId="5" borderId="16"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6" xfId="0" applyFont="1" applyFill="1" applyBorder="1" applyAlignment="1" applyProtection="1">
      <alignment horizontal="center" vertical="center"/>
    </xf>
    <xf numFmtId="0" fontId="5" fillId="2" borderId="2" xfId="0" applyFont="1" applyFill="1" applyBorder="1" applyAlignment="1" applyProtection="1">
      <alignment horizontal="center" vertical="center"/>
    </xf>
    <xf numFmtId="0" fontId="6" fillId="6" borderId="1" xfId="0" applyFont="1" applyFill="1" applyBorder="1" applyAlignment="1" applyProtection="1">
      <alignment horizontal="center" vertical="center" wrapText="1" shrinkToFit="1"/>
      <protection locked="0"/>
    </xf>
    <xf numFmtId="0" fontId="5" fillId="2" borderId="24" xfId="0" applyFont="1" applyFill="1" applyBorder="1" applyAlignment="1" applyProtection="1">
      <alignment horizontal="center" vertical="center"/>
    </xf>
    <xf numFmtId="0" fontId="2" fillId="4" borderId="3" xfId="0" applyFont="1" applyFill="1" applyBorder="1" applyAlignment="1" applyProtection="1">
      <alignment horizontal="center" vertical="center"/>
    </xf>
    <xf numFmtId="0" fontId="2" fillId="4" borderId="4" xfId="0" applyFont="1" applyFill="1" applyBorder="1" applyAlignment="1" applyProtection="1">
      <alignment horizontal="center" vertical="center"/>
    </xf>
    <xf numFmtId="0" fontId="2" fillId="4" borderId="2" xfId="0" applyFont="1" applyFill="1" applyBorder="1" applyAlignment="1" applyProtection="1">
      <alignment horizontal="center" vertical="center" wrapText="1"/>
    </xf>
    <xf numFmtId="0" fontId="2" fillId="4" borderId="6" xfId="0" applyFont="1" applyFill="1" applyBorder="1" applyAlignment="1" applyProtection="1">
      <alignment horizontal="center" vertical="center" wrapText="1"/>
    </xf>
    <xf numFmtId="0" fontId="5" fillId="2" borderId="5" xfId="0" applyFont="1" applyFill="1" applyBorder="1" applyAlignment="1" applyProtection="1">
      <alignment horizontal="center" vertical="center"/>
    </xf>
    <xf numFmtId="0" fontId="5" fillId="2" borderId="13" xfId="0" applyFont="1" applyFill="1" applyBorder="1" applyAlignment="1" applyProtection="1">
      <alignment horizontal="center" vertical="center"/>
    </xf>
    <xf numFmtId="0" fontId="12" fillId="2" borderId="10" xfId="0" applyFont="1" applyFill="1" applyBorder="1" applyAlignment="1" applyProtection="1">
      <alignment horizontal="center" vertical="center" wrapText="1"/>
    </xf>
    <xf numFmtId="0" fontId="12" fillId="2" borderId="11" xfId="0" applyFont="1" applyFill="1" applyBorder="1" applyAlignment="1" applyProtection="1">
      <alignment horizontal="center" vertical="center" wrapText="1"/>
    </xf>
    <xf numFmtId="0" fontId="12" fillId="2" borderId="13" xfId="0" applyFont="1" applyFill="1" applyBorder="1" applyAlignment="1" applyProtection="1">
      <alignment horizontal="center" vertical="center" wrapText="1"/>
    </xf>
    <xf numFmtId="0" fontId="12" fillId="2" borderId="14" xfId="0" applyFont="1" applyFill="1" applyBorder="1" applyAlignment="1" applyProtection="1">
      <alignment horizontal="center" vertical="center" wrapText="1"/>
    </xf>
  </cellXfs>
  <cellStyles count="4">
    <cellStyle name="桁区切り" xfId="3" builtinId="6"/>
    <cellStyle name="桁区切り 2" xfId="2"/>
    <cellStyle name="標準" xfId="0" builtinId="0"/>
    <cellStyle name="標準 2" xfId="1"/>
  </cellStyles>
  <dxfs count="164">
    <dxf>
      <font>
        <color rgb="FF0000FF"/>
      </font>
    </dxf>
    <dxf>
      <font>
        <color rgb="FFFF0000"/>
      </font>
    </dxf>
    <dxf>
      <font>
        <color rgb="FF0000FF"/>
      </font>
    </dxf>
    <dxf>
      <font>
        <color rgb="FFFF0000"/>
      </font>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s>
  <tableStyles count="0" defaultTableStyle="TableStyleMedium2" defaultPivotStyle="PivotStyleLight16"/>
  <colors>
    <mruColors>
      <color rgb="FFCCFFFF"/>
      <color rgb="FF99FFCC"/>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BD91"/>
  <sheetViews>
    <sheetView tabSelected="1" view="pageBreakPreview" zoomScale="70" zoomScaleNormal="60" zoomScaleSheetLayoutView="70" workbookViewId="0">
      <pane xSplit="13" ySplit="11" topLeftCell="N12" activePane="bottomRight" state="frozen"/>
      <selection pane="topRight" activeCell="N1" sqref="N1"/>
      <selection pane="bottomLeft" activeCell="A12" sqref="A12"/>
      <selection pane="bottomRight" activeCell="G3" sqref="G3:H4"/>
    </sheetView>
  </sheetViews>
  <sheetFormatPr defaultRowHeight="18.75"/>
  <cols>
    <col min="1" max="1" width="1.375" style="57" customWidth="1"/>
    <col min="2" max="2" width="3.875" style="57" customWidth="1"/>
    <col min="3" max="4" width="11.375" style="57" customWidth="1"/>
    <col min="5" max="5" width="6.875" style="57" customWidth="1"/>
    <col min="6" max="6" width="6.875" style="57" hidden="1" customWidth="1"/>
    <col min="7" max="7" width="13.875" style="57" customWidth="1"/>
    <col min="8" max="9" width="7.5" style="57" customWidth="1"/>
    <col min="10" max="10" width="6.875" style="57" customWidth="1"/>
    <col min="11" max="11" width="5.25" style="57" customWidth="1"/>
    <col min="12" max="12" width="13" style="57" customWidth="1"/>
    <col min="13" max="13" width="8.5" style="57" bestFit="1" customWidth="1"/>
    <col min="14" max="44" width="3.625" style="57" customWidth="1"/>
    <col min="45" max="45" width="7.25" style="57" customWidth="1"/>
    <col min="46" max="46" width="9.375" style="57" customWidth="1"/>
    <col min="47" max="47" width="9.375" style="57" hidden="1" customWidth="1"/>
    <col min="48" max="50" width="9.375" style="57" customWidth="1"/>
    <col min="51" max="52" width="6.875" style="57" customWidth="1"/>
    <col min="53" max="53" width="9.875" style="57" customWidth="1"/>
    <col min="54" max="55" width="9.5" style="57" customWidth="1"/>
    <col min="56" max="16384" width="9" style="57"/>
  </cols>
  <sheetData>
    <row r="1" spans="2:56" ht="22.5" customHeight="1">
      <c r="B1" s="119" t="s">
        <v>69</v>
      </c>
      <c r="C1" s="119"/>
      <c r="D1" s="119"/>
      <c r="E1" s="119"/>
      <c r="F1" s="119"/>
      <c r="G1" s="120">
        <f>DATE(C3,C4,1)</f>
        <v>45717</v>
      </c>
      <c r="H1" s="120"/>
      <c r="I1" s="120"/>
      <c r="J1" s="58"/>
      <c r="AF1" s="124" t="s">
        <v>25</v>
      </c>
      <c r="AG1" s="115"/>
      <c r="AH1" s="115"/>
      <c r="AI1" s="115" t="s">
        <v>13</v>
      </c>
      <c r="AJ1" s="115"/>
      <c r="AK1" s="115"/>
      <c r="AL1" s="115" t="s">
        <v>52</v>
      </c>
      <c r="AM1" s="115"/>
      <c r="AN1" s="134"/>
      <c r="AO1" s="114" t="s">
        <v>43</v>
      </c>
      <c r="AP1" s="115"/>
      <c r="AQ1" s="115"/>
      <c r="AR1" s="59"/>
      <c r="AS1" s="60"/>
      <c r="AT1" s="108" t="s">
        <v>61</v>
      </c>
      <c r="AU1" s="108" t="s">
        <v>62</v>
      </c>
      <c r="AV1" s="108" t="s">
        <v>63</v>
      </c>
    </row>
    <row r="2" spans="2:56" ht="22.5" customHeight="1">
      <c r="B2" s="61"/>
      <c r="C2" s="61"/>
      <c r="D2" s="61"/>
      <c r="E2" s="61"/>
      <c r="F2" s="61"/>
      <c r="G2" s="121"/>
      <c r="H2" s="121"/>
      <c r="I2" s="121"/>
      <c r="J2" s="62"/>
      <c r="O2" s="61"/>
      <c r="P2" s="61"/>
      <c r="Q2" s="61"/>
      <c r="R2" s="61"/>
      <c r="S2" s="61"/>
      <c r="T2" s="61"/>
      <c r="U2" s="61"/>
      <c r="V2" s="61"/>
      <c r="W2" s="61"/>
      <c r="X2" s="61"/>
      <c r="AF2" s="124"/>
      <c r="AG2" s="122" t="s">
        <v>26</v>
      </c>
      <c r="AH2" s="122"/>
      <c r="AI2" s="112">
        <f>SUMIF($J$12:$J$91,$AG2,$BB$12:$BB$91)</f>
        <v>0</v>
      </c>
      <c r="AJ2" s="112"/>
      <c r="AK2" s="112"/>
      <c r="AL2" s="112">
        <f>SUMIF($J$12:$J$91,$AG2,$BC$12:$BC$91)</f>
        <v>0</v>
      </c>
      <c r="AM2" s="112"/>
      <c r="AN2" s="112"/>
      <c r="AO2" s="116">
        <f>AI2+AL2</f>
        <v>0</v>
      </c>
      <c r="AP2" s="112"/>
      <c r="AQ2" s="112"/>
      <c r="AR2" s="59"/>
      <c r="AS2" s="60"/>
      <c r="AT2" s="108"/>
      <c r="AU2" s="108"/>
      <c r="AV2" s="108"/>
      <c r="AW2" s="61"/>
      <c r="AX2" s="63"/>
      <c r="AY2" s="63"/>
      <c r="AZ2" s="63"/>
      <c r="BA2" s="63"/>
      <c r="BB2" s="63"/>
      <c r="BC2" s="64"/>
    </row>
    <row r="3" spans="2:56" ht="22.5" customHeight="1">
      <c r="B3" s="61"/>
      <c r="C3" s="94">
        <v>2025</v>
      </c>
      <c r="D3" s="65" t="s">
        <v>27</v>
      </c>
      <c r="E3" s="66"/>
      <c r="F3" s="66"/>
      <c r="G3" s="126"/>
      <c r="H3" s="127"/>
      <c r="I3" s="130" t="s">
        <v>28</v>
      </c>
      <c r="J3" s="130"/>
      <c r="K3" s="130"/>
      <c r="L3" s="130"/>
      <c r="M3" s="130"/>
      <c r="N3" s="130"/>
      <c r="O3" s="130"/>
      <c r="P3" s="130"/>
      <c r="Q3" s="130"/>
      <c r="R3" s="130"/>
      <c r="S3" s="130"/>
      <c r="T3" s="130"/>
      <c r="U3" s="130"/>
      <c r="V3" s="131"/>
      <c r="W3" s="67"/>
      <c r="X3" s="67"/>
      <c r="AF3" s="124"/>
      <c r="AG3" s="122" t="s">
        <v>29</v>
      </c>
      <c r="AH3" s="122"/>
      <c r="AI3" s="112">
        <f>SUMIF($J$12:$J$91,$AG3,$BB$12:$BB$91)</f>
        <v>0</v>
      </c>
      <c r="AJ3" s="112"/>
      <c r="AK3" s="112"/>
      <c r="AL3" s="112">
        <f>SUMIF($J$12:$J$91,AG3,$BC$12:$BC$91)</f>
        <v>0</v>
      </c>
      <c r="AM3" s="112"/>
      <c r="AN3" s="113"/>
      <c r="AO3" s="116">
        <f>AI3+AL3</f>
        <v>0</v>
      </c>
      <c r="AP3" s="112"/>
      <c r="AQ3" s="112"/>
      <c r="AR3" s="59"/>
      <c r="AS3" s="68"/>
      <c r="AT3" s="108"/>
      <c r="AU3" s="108"/>
      <c r="AV3" s="108"/>
      <c r="AW3" s="61"/>
      <c r="AX3" s="63"/>
      <c r="AY3" s="63"/>
      <c r="AZ3" s="63"/>
      <c r="BA3" s="63"/>
      <c r="BB3" s="63"/>
      <c r="BC3" s="64"/>
    </row>
    <row r="4" spans="2:56" ht="22.5" customHeight="1">
      <c r="B4" s="61"/>
      <c r="C4" s="94">
        <v>3</v>
      </c>
      <c r="D4" s="65" t="s">
        <v>30</v>
      </c>
      <c r="E4" s="66"/>
      <c r="F4" s="66"/>
      <c r="G4" s="128"/>
      <c r="H4" s="129"/>
      <c r="I4" s="132"/>
      <c r="J4" s="132"/>
      <c r="K4" s="132"/>
      <c r="L4" s="132"/>
      <c r="M4" s="132"/>
      <c r="N4" s="132"/>
      <c r="O4" s="132"/>
      <c r="P4" s="132"/>
      <c r="Q4" s="132"/>
      <c r="R4" s="132"/>
      <c r="S4" s="132"/>
      <c r="T4" s="132"/>
      <c r="U4" s="132"/>
      <c r="V4" s="133"/>
      <c r="W4" s="67"/>
      <c r="X4" s="67"/>
      <c r="AF4" s="124"/>
      <c r="AG4" s="122" t="s">
        <v>31</v>
      </c>
      <c r="AH4" s="122"/>
      <c r="AI4" s="112">
        <f>SUMIF($J$12:$J$91,$AG4,$BB$12:$BB$91)</f>
        <v>0</v>
      </c>
      <c r="AJ4" s="112"/>
      <c r="AK4" s="112"/>
      <c r="AL4" s="112">
        <f>SUMIF($J$12:$J$91,AG4,$BC$12:$BC$91)</f>
        <v>0</v>
      </c>
      <c r="AM4" s="112"/>
      <c r="AN4" s="113"/>
      <c r="AO4" s="116">
        <f>AI4+AL4</f>
        <v>0</v>
      </c>
      <c r="AP4" s="112"/>
      <c r="AQ4" s="112"/>
      <c r="AR4" s="59"/>
      <c r="AS4" s="108" t="s">
        <v>66</v>
      </c>
      <c r="AT4" s="109">
        <f>SUM(AT12:AT91)</f>
        <v>0</v>
      </c>
      <c r="AU4" s="109">
        <f>SUM(AU12:AU91)</f>
        <v>0</v>
      </c>
      <c r="AV4" s="109">
        <f>SUM(AV12:AV91)</f>
        <v>0</v>
      </c>
      <c r="AW4" s="61"/>
      <c r="AX4" s="63"/>
      <c r="AY4" s="63"/>
      <c r="AZ4" s="63"/>
      <c r="BA4" s="63"/>
      <c r="BB4" s="63"/>
      <c r="BC4" s="64"/>
    </row>
    <row r="5" spans="2:56" ht="22.5" customHeight="1">
      <c r="B5" s="61"/>
      <c r="C5" s="61"/>
      <c r="D5" s="61"/>
      <c r="E5" s="61"/>
      <c r="F5" s="61"/>
      <c r="G5" s="61"/>
      <c r="H5" s="61"/>
      <c r="I5" s="61"/>
      <c r="J5" s="61"/>
      <c r="K5" s="61"/>
      <c r="L5" s="61"/>
      <c r="M5" s="61"/>
      <c r="N5" s="61"/>
      <c r="O5" s="61"/>
      <c r="P5" s="61"/>
      <c r="Q5" s="61"/>
      <c r="R5" s="69"/>
      <c r="S5" s="61"/>
      <c r="T5" s="61"/>
      <c r="U5" s="61"/>
      <c r="V5" s="61"/>
      <c r="W5" s="61"/>
      <c r="X5" s="61"/>
      <c r="AF5" s="124"/>
      <c r="AG5" s="122" t="s">
        <v>32</v>
      </c>
      <c r="AH5" s="122"/>
      <c r="AI5" s="112">
        <f>SUMIF($J$12:$J$91,$AG5,$BB$12:$BB$91)</f>
        <v>0</v>
      </c>
      <c r="AJ5" s="112"/>
      <c r="AK5" s="112"/>
      <c r="AL5" s="112">
        <f>SUMIF($J$12:$J$91,AG5,$BC$12:$BC$91)</f>
        <v>0</v>
      </c>
      <c r="AM5" s="112"/>
      <c r="AN5" s="113"/>
      <c r="AO5" s="116">
        <f>AI5+AL5</f>
        <v>0</v>
      </c>
      <c r="AP5" s="112"/>
      <c r="AQ5" s="112"/>
      <c r="AR5" s="59"/>
      <c r="AS5" s="108"/>
      <c r="AT5" s="109"/>
      <c r="AU5" s="109"/>
      <c r="AV5" s="109"/>
      <c r="AW5" s="61"/>
      <c r="AX5" s="63"/>
      <c r="AY5" s="63"/>
      <c r="AZ5" s="63"/>
      <c r="BA5" s="63"/>
      <c r="BB5" s="63"/>
      <c r="BC5" s="64"/>
    </row>
    <row r="6" spans="2:56" ht="22.5" customHeight="1">
      <c r="B6" s="61"/>
      <c r="C6" s="117" t="s">
        <v>70</v>
      </c>
      <c r="D6" s="117"/>
      <c r="E6" s="118"/>
      <c r="F6" s="118"/>
      <c r="G6" s="118"/>
      <c r="H6" s="118"/>
      <c r="I6" s="118"/>
      <c r="J6" s="61"/>
      <c r="K6" s="61"/>
      <c r="L6" s="61"/>
      <c r="M6" s="61"/>
      <c r="N6" s="61"/>
      <c r="O6" s="61"/>
      <c r="P6" s="61"/>
      <c r="Q6" s="61"/>
      <c r="R6" s="61"/>
      <c r="S6" s="61"/>
      <c r="T6" s="61"/>
      <c r="U6" s="61"/>
      <c r="V6" s="61"/>
      <c r="W6" s="61"/>
      <c r="X6" s="61"/>
      <c r="AF6" s="124"/>
      <c r="AG6" s="123" t="s">
        <v>33</v>
      </c>
      <c r="AH6" s="123"/>
      <c r="AI6" s="112">
        <f>SUMIF($J$12:$J$91,$AG6,$BB$12:$BB$91)</f>
        <v>0</v>
      </c>
      <c r="AJ6" s="112"/>
      <c r="AK6" s="112"/>
      <c r="AL6" s="112">
        <f>SUMIF($J$12:$J$91,AG6,$BC$12:$BC$91)</f>
        <v>0</v>
      </c>
      <c r="AM6" s="112"/>
      <c r="AN6" s="113"/>
      <c r="AO6" s="116">
        <f>AI6+AL6</f>
        <v>0</v>
      </c>
      <c r="AP6" s="112"/>
      <c r="AQ6" s="112"/>
      <c r="AR6" s="59"/>
      <c r="AS6" s="108"/>
      <c r="AT6" s="109"/>
      <c r="AU6" s="109"/>
      <c r="AV6" s="109"/>
      <c r="AW6" s="61"/>
      <c r="AX6" s="63"/>
      <c r="AY6" s="63"/>
      <c r="AZ6" s="63"/>
      <c r="BA6" s="63"/>
      <c r="BB6" s="63"/>
      <c r="BC6" s="64"/>
    </row>
    <row r="7" spans="2:56" ht="6" customHeight="1">
      <c r="B7" s="61"/>
      <c r="C7" s="61"/>
      <c r="D7" s="61"/>
      <c r="E7" s="61"/>
      <c r="F7" s="61"/>
      <c r="G7" s="61"/>
      <c r="H7" s="61"/>
      <c r="I7" s="61"/>
      <c r="J7" s="61"/>
      <c r="K7" s="61"/>
      <c r="L7" s="61"/>
      <c r="M7" s="61"/>
      <c r="N7" s="61"/>
      <c r="O7" s="61"/>
      <c r="P7" s="61"/>
      <c r="Q7" s="61"/>
      <c r="R7" s="61"/>
      <c r="S7" s="61"/>
      <c r="T7" s="61"/>
      <c r="U7" s="61"/>
      <c r="V7" s="61"/>
      <c r="W7" s="61"/>
      <c r="X7" s="61"/>
      <c r="Y7" s="61"/>
      <c r="Z7" s="61"/>
      <c r="AA7" s="61"/>
      <c r="AB7" s="61"/>
      <c r="AC7" s="61"/>
      <c r="AD7" s="61"/>
      <c r="AE7" s="61"/>
      <c r="AF7" s="61"/>
      <c r="AG7" s="61"/>
      <c r="AL7" s="70"/>
      <c r="AM7" s="70"/>
      <c r="AN7" s="71"/>
      <c r="AO7" s="71"/>
      <c r="AP7" s="71"/>
      <c r="AQ7" s="71"/>
      <c r="AR7" s="70"/>
      <c r="AS7" s="71"/>
      <c r="AT7" s="61"/>
      <c r="AU7" s="61"/>
      <c r="AV7" s="72"/>
      <c r="AW7" s="72"/>
      <c r="AX7" s="61"/>
      <c r="AY7" s="63"/>
      <c r="AZ7" s="63"/>
      <c r="BA7" s="63"/>
      <c r="BB7" s="63"/>
      <c r="BC7" s="63"/>
      <c r="BD7" s="64"/>
    </row>
    <row r="8" spans="2:56" ht="22.5" customHeight="1">
      <c r="B8" s="99" t="s">
        <v>34</v>
      </c>
      <c r="C8" s="99"/>
      <c r="D8" s="100"/>
      <c r="E8" s="100"/>
      <c r="F8" s="100"/>
      <c r="G8" s="100"/>
      <c r="H8" s="99" t="s">
        <v>60</v>
      </c>
      <c r="I8" s="99"/>
      <c r="J8" s="144"/>
      <c r="K8" s="144"/>
      <c r="L8" s="144"/>
      <c r="M8" s="144"/>
      <c r="N8" s="101" t="s">
        <v>35</v>
      </c>
      <c r="O8" s="102"/>
      <c r="P8" s="102"/>
      <c r="Q8" s="102"/>
      <c r="R8" s="102"/>
      <c r="S8" s="102"/>
      <c r="T8" s="102"/>
      <c r="U8" s="102"/>
      <c r="V8" s="102"/>
      <c r="W8" s="102"/>
      <c r="X8" s="102"/>
      <c r="Y8" s="102"/>
      <c r="Z8" s="102"/>
      <c r="AA8" s="102"/>
      <c r="AB8" s="102"/>
      <c r="AC8" s="102"/>
      <c r="AD8" s="102"/>
      <c r="AE8" s="102"/>
      <c r="AF8" s="102"/>
      <c r="AG8" s="102"/>
      <c r="AH8" s="102"/>
      <c r="AI8" s="102"/>
      <c r="AJ8" s="102"/>
      <c r="AK8" s="102"/>
      <c r="AL8" s="102"/>
      <c r="AM8" s="102"/>
      <c r="AN8" s="102"/>
      <c r="AO8" s="102"/>
      <c r="AP8" s="102"/>
      <c r="AQ8" s="102"/>
      <c r="AR8" s="102"/>
      <c r="AS8" s="103"/>
      <c r="AT8" s="108" t="str">
        <f>AT1</f>
        <v>補助金
利用料金減免</v>
      </c>
      <c r="AU8" s="108" t="str">
        <f>AU1</f>
        <v>補助金
利用料金
震災減免</v>
      </c>
      <c r="AV8" s="108" t="str">
        <f>AV1</f>
        <v>無償化
現物給付</v>
      </c>
      <c r="AW8" s="108" t="s">
        <v>64</v>
      </c>
      <c r="AX8" s="108"/>
      <c r="AY8" s="73"/>
      <c r="AZ8" s="73"/>
      <c r="BA8" s="73"/>
      <c r="BB8" s="73"/>
      <c r="BC8" s="73"/>
      <c r="BD8" s="64"/>
    </row>
    <row r="9" spans="2:56" ht="22.5" customHeight="1">
      <c r="B9" s="99"/>
      <c r="C9" s="99"/>
      <c r="D9" s="100"/>
      <c r="E9" s="100"/>
      <c r="F9" s="100"/>
      <c r="G9" s="100"/>
      <c r="H9" s="99"/>
      <c r="I9" s="99"/>
      <c r="J9" s="144"/>
      <c r="K9" s="144"/>
      <c r="L9" s="144"/>
      <c r="M9" s="144"/>
      <c r="N9" s="74" t="s">
        <v>80</v>
      </c>
      <c r="O9" s="74" t="s">
        <v>81</v>
      </c>
      <c r="P9" s="74" t="s">
        <v>80</v>
      </c>
      <c r="Q9" s="74" t="s">
        <v>80</v>
      </c>
      <c r="R9" s="74" t="s">
        <v>80</v>
      </c>
      <c r="S9" s="74" t="s">
        <v>80</v>
      </c>
      <c r="T9" s="74" t="s">
        <v>80</v>
      </c>
      <c r="U9" s="74" t="s">
        <v>80</v>
      </c>
      <c r="V9" s="74" t="s">
        <v>81</v>
      </c>
      <c r="W9" s="74" t="s">
        <v>80</v>
      </c>
      <c r="X9" s="74" t="s">
        <v>80</v>
      </c>
      <c r="Y9" s="74" t="s">
        <v>80</v>
      </c>
      <c r="Z9" s="74" t="s">
        <v>80</v>
      </c>
      <c r="AA9" s="74" t="s">
        <v>80</v>
      </c>
      <c r="AB9" s="74" t="s">
        <v>80</v>
      </c>
      <c r="AC9" s="74" t="s">
        <v>81</v>
      </c>
      <c r="AD9" s="74" t="s">
        <v>80</v>
      </c>
      <c r="AE9" s="74" t="s">
        <v>80</v>
      </c>
      <c r="AF9" s="74" t="s">
        <v>80</v>
      </c>
      <c r="AG9" s="74" t="s">
        <v>81</v>
      </c>
      <c r="AH9" s="74" t="s">
        <v>80</v>
      </c>
      <c r="AI9" s="74" t="s">
        <v>80</v>
      </c>
      <c r="AJ9" s="74" t="s">
        <v>81</v>
      </c>
      <c r="AK9" s="74" t="s">
        <v>80</v>
      </c>
      <c r="AL9" s="74" t="s">
        <v>80</v>
      </c>
      <c r="AM9" s="74" t="s">
        <v>80</v>
      </c>
      <c r="AN9" s="74" t="s">
        <v>80</v>
      </c>
      <c r="AO9" s="74" t="s">
        <v>80</v>
      </c>
      <c r="AP9" s="74" t="s">
        <v>80</v>
      </c>
      <c r="AQ9" s="74" t="s">
        <v>81</v>
      </c>
      <c r="AR9" s="74" t="s">
        <v>80</v>
      </c>
      <c r="AS9" s="104" t="s">
        <v>68</v>
      </c>
      <c r="AT9" s="108"/>
      <c r="AU9" s="108"/>
      <c r="AV9" s="108"/>
      <c r="AW9" s="104"/>
      <c r="AX9" s="108"/>
      <c r="AY9" s="71"/>
      <c r="AZ9" s="71"/>
      <c r="BA9" s="71"/>
      <c r="BB9" s="71"/>
      <c r="BC9" s="71"/>
      <c r="BD9" s="64"/>
    </row>
    <row r="10" spans="2:56" ht="22.5" customHeight="1">
      <c r="B10" s="99" t="s">
        <v>0</v>
      </c>
      <c r="C10" s="143" t="s">
        <v>36</v>
      </c>
      <c r="D10" s="143" t="s">
        <v>37</v>
      </c>
      <c r="E10" s="104" t="s">
        <v>38</v>
      </c>
      <c r="F10" s="104" t="s">
        <v>53</v>
      </c>
      <c r="G10" s="75" t="s">
        <v>39</v>
      </c>
      <c r="H10" s="106" t="s">
        <v>40</v>
      </c>
      <c r="I10" s="107"/>
      <c r="J10" s="108" t="s">
        <v>41</v>
      </c>
      <c r="K10" s="152" t="s">
        <v>67</v>
      </c>
      <c r="L10" s="153"/>
      <c r="M10" s="108" t="s">
        <v>42</v>
      </c>
      <c r="N10" s="76">
        <v>45352</v>
      </c>
      <c r="O10" s="76">
        <v>45353</v>
      </c>
      <c r="P10" s="76">
        <v>45354</v>
      </c>
      <c r="Q10" s="76">
        <v>45355</v>
      </c>
      <c r="R10" s="76">
        <v>45356</v>
      </c>
      <c r="S10" s="76">
        <v>45357</v>
      </c>
      <c r="T10" s="76">
        <v>45358</v>
      </c>
      <c r="U10" s="76">
        <v>45359</v>
      </c>
      <c r="V10" s="76">
        <v>45360</v>
      </c>
      <c r="W10" s="76">
        <v>45361</v>
      </c>
      <c r="X10" s="76">
        <v>45362</v>
      </c>
      <c r="Y10" s="76">
        <v>45363</v>
      </c>
      <c r="Z10" s="76">
        <v>45364</v>
      </c>
      <c r="AA10" s="76">
        <v>45365</v>
      </c>
      <c r="AB10" s="76">
        <v>45366</v>
      </c>
      <c r="AC10" s="76">
        <v>45367</v>
      </c>
      <c r="AD10" s="76">
        <v>45368</v>
      </c>
      <c r="AE10" s="76">
        <v>45369</v>
      </c>
      <c r="AF10" s="76">
        <v>45370</v>
      </c>
      <c r="AG10" s="76">
        <v>45371</v>
      </c>
      <c r="AH10" s="76">
        <v>45372</v>
      </c>
      <c r="AI10" s="76">
        <v>45373</v>
      </c>
      <c r="AJ10" s="76">
        <v>45374</v>
      </c>
      <c r="AK10" s="76">
        <v>45375</v>
      </c>
      <c r="AL10" s="76">
        <v>45376</v>
      </c>
      <c r="AM10" s="76">
        <v>45377</v>
      </c>
      <c r="AN10" s="76">
        <v>45378</v>
      </c>
      <c r="AO10" s="76">
        <v>45379</v>
      </c>
      <c r="AP10" s="76">
        <v>45380</v>
      </c>
      <c r="AQ10" s="76">
        <v>45381</v>
      </c>
      <c r="AR10" s="76">
        <v>45382</v>
      </c>
      <c r="AS10" s="145"/>
      <c r="AT10" s="108"/>
      <c r="AU10" s="108"/>
      <c r="AV10" s="108"/>
      <c r="AW10" s="150"/>
      <c r="AX10" s="108" t="s">
        <v>65</v>
      </c>
      <c r="AY10" s="146" t="s">
        <v>44</v>
      </c>
      <c r="AZ10" s="147"/>
      <c r="BA10" s="148" t="s">
        <v>45</v>
      </c>
      <c r="BB10" s="146" t="s">
        <v>46</v>
      </c>
      <c r="BC10" s="147"/>
    </row>
    <row r="11" spans="2:56" ht="22.5" customHeight="1">
      <c r="B11" s="99"/>
      <c r="C11" s="105"/>
      <c r="D11" s="105"/>
      <c r="E11" s="105"/>
      <c r="F11" s="105"/>
      <c r="G11" s="77" t="s">
        <v>47</v>
      </c>
      <c r="H11" s="78" t="s">
        <v>48</v>
      </c>
      <c r="I11" s="78" t="s">
        <v>49</v>
      </c>
      <c r="J11" s="99"/>
      <c r="K11" s="154"/>
      <c r="L11" s="155"/>
      <c r="M11" s="99"/>
      <c r="N11" s="79" t="s">
        <v>72</v>
      </c>
      <c r="O11" s="79" t="s">
        <v>74</v>
      </c>
      <c r="P11" s="79" t="s">
        <v>75</v>
      </c>
      <c r="Q11" s="79" t="s">
        <v>76</v>
      </c>
      <c r="R11" s="79" t="s">
        <v>77</v>
      </c>
      <c r="S11" s="79" t="s">
        <v>78</v>
      </c>
      <c r="T11" s="79" t="s">
        <v>79</v>
      </c>
      <c r="U11" s="79" t="s">
        <v>71</v>
      </c>
      <c r="V11" s="79" t="s">
        <v>73</v>
      </c>
      <c r="W11" s="79" t="s">
        <v>75</v>
      </c>
      <c r="X11" s="79" t="s">
        <v>76</v>
      </c>
      <c r="Y11" s="79" t="s">
        <v>77</v>
      </c>
      <c r="Z11" s="79" t="s">
        <v>78</v>
      </c>
      <c r="AA11" s="79" t="s">
        <v>79</v>
      </c>
      <c r="AB11" s="79" t="s">
        <v>71</v>
      </c>
      <c r="AC11" s="79" t="s">
        <v>73</v>
      </c>
      <c r="AD11" s="79" t="s">
        <v>75</v>
      </c>
      <c r="AE11" s="79" t="s">
        <v>76</v>
      </c>
      <c r="AF11" s="79" t="s">
        <v>77</v>
      </c>
      <c r="AG11" s="79" t="s">
        <v>78</v>
      </c>
      <c r="AH11" s="79" t="s">
        <v>79</v>
      </c>
      <c r="AI11" s="79" t="s">
        <v>71</v>
      </c>
      <c r="AJ11" s="79" t="s">
        <v>73</v>
      </c>
      <c r="AK11" s="79" t="s">
        <v>75</v>
      </c>
      <c r="AL11" s="79" t="s">
        <v>76</v>
      </c>
      <c r="AM11" s="79" t="s">
        <v>77</v>
      </c>
      <c r="AN11" s="79" t="s">
        <v>78</v>
      </c>
      <c r="AO11" s="79" t="s">
        <v>79</v>
      </c>
      <c r="AP11" s="79" t="s">
        <v>71</v>
      </c>
      <c r="AQ11" s="79" t="s">
        <v>73</v>
      </c>
      <c r="AR11" s="79" t="s">
        <v>75</v>
      </c>
      <c r="AS11" s="105"/>
      <c r="AT11" s="108"/>
      <c r="AU11" s="108"/>
      <c r="AV11" s="108"/>
      <c r="AW11" s="151"/>
      <c r="AX11" s="108"/>
      <c r="AY11" s="80" t="s">
        <v>11</v>
      </c>
      <c r="AZ11" s="80" t="s">
        <v>20</v>
      </c>
      <c r="BA11" s="149"/>
      <c r="BB11" s="80" t="s">
        <v>50</v>
      </c>
      <c r="BC11" s="80" t="s">
        <v>52</v>
      </c>
    </row>
    <row r="12" spans="2:56" ht="22.5" customHeight="1">
      <c r="B12" s="112">
        <v>1</v>
      </c>
      <c r="C12" s="135"/>
      <c r="D12" s="135"/>
      <c r="E12" s="137"/>
      <c r="F12" s="137"/>
      <c r="G12" s="54"/>
      <c r="H12" s="81" t="str">
        <f>IF(G13="","",DATEDIF(G13,DATE($C$3,$C$4,2),"y"))</f>
        <v/>
      </c>
      <c r="I12" s="81" t="str">
        <f>IF(G13="","",
IF($C$4&lt;4,IF(G13&gt;DATE($C$3-1,4,1),0,DATEDIF(G13,DATE($C$3-1,4,1),"y")),IF(G13&gt;DATE($C$3,4,1),0,DATEDIF(G13,DATE($C$3,4,1),"y"))))</f>
        <v/>
      </c>
      <c r="J12" s="125"/>
      <c r="K12" s="139"/>
      <c r="L12" s="140"/>
      <c r="M12" s="82" t="s">
        <v>50</v>
      </c>
      <c r="N12" s="96"/>
      <c r="O12" s="96"/>
      <c r="P12" s="96"/>
      <c r="Q12" s="96"/>
      <c r="R12" s="96"/>
      <c r="S12" s="96"/>
      <c r="T12" s="96"/>
      <c r="U12" s="96"/>
      <c r="V12" s="96"/>
      <c r="W12" s="96"/>
      <c r="X12" s="96"/>
      <c r="Y12" s="96"/>
      <c r="Z12" s="96"/>
      <c r="AA12" s="96"/>
      <c r="AB12" s="96"/>
      <c r="AC12" s="96"/>
      <c r="AD12" s="96"/>
      <c r="AE12" s="96"/>
      <c r="AF12" s="96"/>
      <c r="AG12" s="96"/>
      <c r="AH12" s="96"/>
      <c r="AI12" s="96"/>
      <c r="AJ12" s="96"/>
      <c r="AK12" s="96"/>
      <c r="AL12" s="96"/>
      <c r="AM12" s="96"/>
      <c r="AN12" s="96"/>
      <c r="AO12" s="96"/>
      <c r="AP12" s="96"/>
      <c r="AQ12" s="96"/>
      <c r="AR12" s="95"/>
      <c r="AS12" s="83">
        <f>COUNTA(N12:AR12)</f>
        <v>0</v>
      </c>
      <c r="AT12" s="84" t="str">
        <f>IF(OR(E12="非課税",E12="生活保護"),"対象","対象外")</f>
        <v>対象外</v>
      </c>
      <c r="AU12" s="84" t="str">
        <f>IF(OR(F12="１００％減免",F12="５０％　減免",F12="２５％　減免"),"対象","対象外")</f>
        <v>対象外</v>
      </c>
      <c r="AV12" s="84" t="str">
        <f>IF(AND(OR(E12="非課税",E12="生活保護"),K12="あり"),"対象","対象外")</f>
        <v>対象外</v>
      </c>
      <c r="AW12" s="110">
        <f>SUM(BA12:BA13)-AV13-AT13-AU13</f>
        <v>0</v>
      </c>
      <c r="AX12" s="84" t="str">
        <f>IF(AND(I12&gt;=3,I12&lt;=5,E12="その他",K12="あり"),"対象","対象外")</f>
        <v>対象外</v>
      </c>
      <c r="AY12" s="85">
        <f t="shared" ref="AY12:AZ90" si="0">COUNTIFS($N12:$AR12,"&lt;&gt;"&amp;"",$N$9:$AR$9,AY$11)</f>
        <v>0</v>
      </c>
      <c r="AZ12" s="85">
        <f t="shared" si="0"/>
        <v>0</v>
      </c>
      <c r="BA12" s="86">
        <f>SUMIFS(単価表!$F:$F,単価表!$B:$B,E12,単価表!$C:$C,"平日",単価表!$D:$D,H13,単価表!$E:$E,"半日")*AY12+
SUMIFS(単価表!$F:$F,単価表!$B:$B,E12,単価表!$C:$C,"休日",単価表!$D:$D,H13,単価表!$E:$E,"半日")*AZ12</f>
        <v>0</v>
      </c>
      <c r="BB12" s="141">
        <f>AS12</f>
        <v>0</v>
      </c>
      <c r="BC12" s="141">
        <f>AS13</f>
        <v>0</v>
      </c>
    </row>
    <row r="13" spans="2:56" ht="22.5" customHeight="1">
      <c r="B13" s="112"/>
      <c r="C13" s="136"/>
      <c r="D13" s="136"/>
      <c r="E13" s="138"/>
      <c r="F13" s="138"/>
      <c r="G13" s="55"/>
      <c r="H13" s="87" t="str">
        <f>IF(G13="","",IF(H12&gt;=3,"3歳以上",IF(H12&lt;3,"3歳未満","")))</f>
        <v/>
      </c>
      <c r="I13" s="87" t="str">
        <f>IF(G13="","",IF(I12&gt;=3,"3歳以上",IF(I12&lt;3,"3歳未満","")))</f>
        <v/>
      </c>
      <c r="J13" s="125"/>
      <c r="K13" s="88" t="s">
        <v>51</v>
      </c>
      <c r="L13" s="56"/>
      <c r="M13" s="89" t="s">
        <v>52</v>
      </c>
      <c r="N13" s="97"/>
      <c r="O13" s="97"/>
      <c r="P13" s="97"/>
      <c r="Q13" s="97"/>
      <c r="R13" s="97"/>
      <c r="S13" s="97"/>
      <c r="T13" s="97"/>
      <c r="U13" s="97"/>
      <c r="V13" s="97"/>
      <c r="W13" s="97"/>
      <c r="X13" s="97"/>
      <c r="Y13" s="97"/>
      <c r="Z13" s="97"/>
      <c r="AA13" s="97"/>
      <c r="AB13" s="97"/>
      <c r="AC13" s="97"/>
      <c r="AD13" s="97"/>
      <c r="AE13" s="97"/>
      <c r="AF13" s="97"/>
      <c r="AG13" s="97"/>
      <c r="AH13" s="97"/>
      <c r="AI13" s="97"/>
      <c r="AJ13" s="97"/>
      <c r="AK13" s="97"/>
      <c r="AL13" s="97"/>
      <c r="AM13" s="97"/>
      <c r="AN13" s="97"/>
      <c r="AO13" s="97"/>
      <c r="AP13" s="97"/>
      <c r="AQ13" s="97"/>
      <c r="AR13" s="98"/>
      <c r="AS13" s="90">
        <f t="shared" ref="AS13" si="1">COUNTA(N13:AR13)</f>
        <v>0</v>
      </c>
      <c r="AT13" s="91">
        <f>IF(AT12="対象",SUM(BA12:BA13)-AV13-AX13,0)</f>
        <v>0</v>
      </c>
      <c r="AU13" s="91">
        <f>IF(OR(E12="生活保護",E12="非課税"),0,SUMIFS(単価表!$H:$H,単価表!$B:$B,F12,単価表!$C:$C,"平日",単価表!$D:$D,H13,単価表!$E:$E,"半日")*AY12+
SUMIFS(単価表!$H:$H,単価表!$B:$B,F12,単価表!$C:$C,"休日",単価表!$D:$D,H13,単価表!$E:$E,"半日")*AZ12+
SUMIFS(単価表!$H:$H,単価表!$B:$B,F12,単価表!$C:$C,"平日",単価表!$D:$D,H13,単価表!$E:$E,"一日")*AY13+
SUMIFS(単価表!$H:$H,単価表!$B:$B,F12,単価表!$C:$C,"休日",単価表!$D:$D,H13,単価表!$E:$E,"一日")*AZ13)</f>
        <v>0</v>
      </c>
      <c r="AV13" s="91">
        <f>IF(AV12="対象",MIN(SUMIFS(単価表!M:M,単価表!J:J,E12,単価表!K:K,K12,単価表!L:L,I13),SUM(BA12:BA13)-AU13),0)</f>
        <v>0</v>
      </c>
      <c r="AW13" s="111"/>
      <c r="AX13" s="91">
        <f>IF(AX12="対象",MIN(SUMIFS(単価表!M:M,単価表!J:J,E12,単価表!K:K,K12,単価表!L:L,I13),SUM(BA12:BA13)-AU13),0)</f>
        <v>0</v>
      </c>
      <c r="AY13" s="92">
        <f t="shared" si="0"/>
        <v>0</v>
      </c>
      <c r="AZ13" s="92">
        <f t="shared" si="0"/>
        <v>0</v>
      </c>
      <c r="BA13" s="93">
        <f>SUMIFS(単価表!$F:$F,単価表!$B:$B,E12,単価表!$C:$C,"平日",単価表!$D:$D,H13,単価表!$E:$E,"一日")*AY13+
SUMIFS(単価表!$F:$F,単価表!$B:$B,E12,単価表!$C:$C,"休日",単価表!$D:$D,H13,単価表!$E:$E,"一日")*AZ13</f>
        <v>0</v>
      </c>
      <c r="BB13" s="142"/>
      <c r="BC13" s="142"/>
    </row>
    <row r="14" spans="2:56" ht="22.5" customHeight="1">
      <c r="B14" s="112">
        <v>2</v>
      </c>
      <c r="C14" s="135"/>
      <c r="D14" s="135"/>
      <c r="E14" s="137"/>
      <c r="F14" s="137"/>
      <c r="G14" s="54"/>
      <c r="H14" s="81" t="str">
        <f>IF(G15="","",DATEDIF(G15,DATE($C$3,$C$4,2),"y"))</f>
        <v/>
      </c>
      <c r="I14" s="81" t="str">
        <f>IF(G15="","",
IF($C$4&lt;4,IF(G15&gt;DATE($C$3-1,4,1),0,DATEDIF(G15,DATE($C$3-1,4,1),"y")),IF(G15&gt;DATE($C$3,4,1),0,DATEDIF(G15,DATE($C$3,4,1),"y"))))</f>
        <v/>
      </c>
      <c r="J14" s="125"/>
      <c r="K14" s="139"/>
      <c r="L14" s="140"/>
      <c r="M14" s="82" t="s">
        <v>50</v>
      </c>
      <c r="N14" s="96"/>
      <c r="O14" s="96"/>
      <c r="P14" s="96"/>
      <c r="Q14" s="96"/>
      <c r="R14" s="96"/>
      <c r="S14" s="96"/>
      <c r="T14" s="96"/>
      <c r="U14" s="96"/>
      <c r="V14" s="96"/>
      <c r="W14" s="96"/>
      <c r="X14" s="96"/>
      <c r="Y14" s="96"/>
      <c r="Z14" s="96"/>
      <c r="AA14" s="96"/>
      <c r="AB14" s="96"/>
      <c r="AC14" s="96"/>
      <c r="AD14" s="96"/>
      <c r="AE14" s="96"/>
      <c r="AF14" s="96"/>
      <c r="AG14" s="96"/>
      <c r="AH14" s="96"/>
      <c r="AI14" s="96"/>
      <c r="AJ14" s="96"/>
      <c r="AK14" s="96"/>
      <c r="AL14" s="96"/>
      <c r="AM14" s="96"/>
      <c r="AN14" s="96"/>
      <c r="AO14" s="96"/>
      <c r="AP14" s="96"/>
      <c r="AQ14" s="96"/>
      <c r="AR14" s="95"/>
      <c r="AS14" s="83">
        <f>COUNTA(N14:AR14)</f>
        <v>0</v>
      </c>
      <c r="AT14" s="84" t="str">
        <f>IF(OR(E14="非課税",E14="生活保護"),"対象","対象外")</f>
        <v>対象外</v>
      </c>
      <c r="AU14" s="84" t="str">
        <f>IF(OR(F14="１００％減免",F14="５０％　減免",F14="２５％　減免"),"対象","対象外")</f>
        <v>対象外</v>
      </c>
      <c r="AV14" s="84" t="str">
        <f>IF(AND(OR(E14="非課税",E14="生活保護"),K14="あり"),"対象","対象外")</f>
        <v>対象外</v>
      </c>
      <c r="AW14" s="110">
        <f>SUM(BA14:BA15)-AV15-AT15-AU15</f>
        <v>0</v>
      </c>
      <c r="AX14" s="84" t="str">
        <f>IF(AND(I14&gt;=3,I14&lt;=5,E14="その他",K14="あり"),"対象","対象外")</f>
        <v>対象外</v>
      </c>
      <c r="AY14" s="85">
        <f t="shared" si="0"/>
        <v>0</v>
      </c>
      <c r="AZ14" s="85">
        <f t="shared" si="0"/>
        <v>0</v>
      </c>
      <c r="BA14" s="86">
        <f>SUMIFS(単価表!$F:$F,単価表!$B:$B,E14,単価表!$C:$C,"平日",単価表!$D:$D,H15,単価表!$E:$E,"半日")*AY14+
SUMIFS(単価表!$F:$F,単価表!$B:$B,E14,単価表!$C:$C,"休日",単価表!$D:$D,H15,単価表!$E:$E,"半日")*AZ14</f>
        <v>0</v>
      </c>
      <c r="BB14" s="141">
        <f>AS14</f>
        <v>0</v>
      </c>
      <c r="BC14" s="141">
        <f>AS15</f>
        <v>0</v>
      </c>
    </row>
    <row r="15" spans="2:56" ht="22.5" customHeight="1">
      <c r="B15" s="112"/>
      <c r="C15" s="136"/>
      <c r="D15" s="136"/>
      <c r="E15" s="138"/>
      <c r="F15" s="138"/>
      <c r="G15" s="55"/>
      <c r="H15" s="87" t="str">
        <f>IF(G15="","",IF(H14&gt;=3,"3歳以上",IF(H14&lt;3,"3歳未満","")))</f>
        <v/>
      </c>
      <c r="I15" s="87" t="str">
        <f>IF(G15="","",IF(I14&gt;=3,"3歳以上",IF(I14&lt;3,"3歳未満","")))</f>
        <v/>
      </c>
      <c r="J15" s="125"/>
      <c r="K15" s="88" t="s">
        <v>51</v>
      </c>
      <c r="L15" s="56"/>
      <c r="M15" s="89" t="s">
        <v>52</v>
      </c>
      <c r="N15" s="97"/>
      <c r="O15" s="97"/>
      <c r="P15" s="97"/>
      <c r="Q15" s="97"/>
      <c r="R15" s="97"/>
      <c r="S15" s="97"/>
      <c r="T15" s="97"/>
      <c r="U15" s="97"/>
      <c r="V15" s="97"/>
      <c r="W15" s="97"/>
      <c r="X15" s="97"/>
      <c r="Y15" s="97"/>
      <c r="Z15" s="97"/>
      <c r="AA15" s="97"/>
      <c r="AB15" s="97"/>
      <c r="AC15" s="97"/>
      <c r="AD15" s="97"/>
      <c r="AE15" s="97"/>
      <c r="AF15" s="97"/>
      <c r="AG15" s="97"/>
      <c r="AH15" s="97"/>
      <c r="AI15" s="97"/>
      <c r="AJ15" s="97"/>
      <c r="AK15" s="97"/>
      <c r="AL15" s="97"/>
      <c r="AM15" s="97"/>
      <c r="AN15" s="97"/>
      <c r="AO15" s="97"/>
      <c r="AP15" s="97"/>
      <c r="AQ15" s="97"/>
      <c r="AR15" s="98"/>
      <c r="AS15" s="90">
        <f t="shared" ref="AS15" si="2">COUNTA(N15:AR15)</f>
        <v>0</v>
      </c>
      <c r="AT15" s="91">
        <f>IF(AT14="対象",SUM(BA14:BA15)-AV15-AX15,0)</f>
        <v>0</v>
      </c>
      <c r="AU15" s="91">
        <f>IF(OR(E14="生活保護",E14="非課税"),0,SUMIFS(単価表!$H:$H,単価表!$B:$B,F14,単価表!$C:$C,"平日",単価表!$D:$D,H15,単価表!$E:$E,"半日")*AY14+
SUMIFS(単価表!$H:$H,単価表!$B:$B,F14,単価表!$C:$C,"休日",単価表!$D:$D,H15,単価表!$E:$E,"半日")*AZ14+
SUMIFS(単価表!$H:$H,単価表!$B:$B,F14,単価表!$C:$C,"平日",単価表!$D:$D,H15,単価表!$E:$E,"一日")*AY15+
SUMIFS(単価表!$H:$H,単価表!$B:$B,F14,単価表!$C:$C,"休日",単価表!$D:$D,H15,単価表!$E:$E,"一日")*AZ15)</f>
        <v>0</v>
      </c>
      <c r="AV15" s="91">
        <f>IF(AV14="対象",MIN(SUMIFS(単価表!M:M,単価表!J:J,E14,単価表!K:K,K14,単価表!L:L,I15),SUM(BA14:BA15)-AU15),0)</f>
        <v>0</v>
      </c>
      <c r="AW15" s="111"/>
      <c r="AX15" s="91">
        <f>IF(AX14="対象",MIN(SUMIFS(単価表!M:M,単価表!J:J,E14,単価表!K:K,K14,単価表!L:L,I15),SUM(BA14:BA15)-AU15),0)</f>
        <v>0</v>
      </c>
      <c r="AY15" s="92">
        <f t="shared" si="0"/>
        <v>0</v>
      </c>
      <c r="AZ15" s="92">
        <f t="shared" si="0"/>
        <v>0</v>
      </c>
      <c r="BA15" s="93">
        <f>SUMIFS(単価表!$F:$F,単価表!$B:$B,E14,単価表!$C:$C,"平日",単価表!$D:$D,H15,単価表!$E:$E,"一日")*AY15+
SUMIFS(単価表!$F:$F,単価表!$B:$B,E14,単価表!$C:$C,"休日",単価表!$D:$D,H15,単価表!$E:$E,"一日")*AZ15</f>
        <v>0</v>
      </c>
      <c r="BB15" s="142"/>
      <c r="BC15" s="142"/>
    </row>
    <row r="16" spans="2:56" ht="22.5" customHeight="1">
      <c r="B16" s="112">
        <v>3</v>
      </c>
      <c r="C16" s="135"/>
      <c r="D16" s="135"/>
      <c r="E16" s="137"/>
      <c r="F16" s="137"/>
      <c r="G16" s="54"/>
      <c r="H16" s="81" t="str">
        <f>IF(G17="","",DATEDIF(G17,DATE($C$3,$C$4,2),"y"))</f>
        <v/>
      </c>
      <c r="I16" s="81" t="str">
        <f>IF(G17="","",
IF($C$4&lt;4,IF(G17&gt;DATE($C$3-1,4,1),0,DATEDIF(G17,DATE($C$3-1,4,1),"y")),IF(G17&gt;DATE($C$3,4,1),0,DATEDIF(G17,DATE($C$3,4,1),"y"))))</f>
        <v/>
      </c>
      <c r="J16" s="125"/>
      <c r="K16" s="139"/>
      <c r="L16" s="140"/>
      <c r="M16" s="82" t="s">
        <v>50</v>
      </c>
      <c r="N16" s="96"/>
      <c r="O16" s="96"/>
      <c r="P16" s="96"/>
      <c r="Q16" s="96"/>
      <c r="R16" s="96"/>
      <c r="S16" s="96"/>
      <c r="T16" s="96"/>
      <c r="U16" s="96"/>
      <c r="V16" s="96"/>
      <c r="W16" s="96"/>
      <c r="X16" s="96"/>
      <c r="Y16" s="96"/>
      <c r="Z16" s="96"/>
      <c r="AA16" s="96"/>
      <c r="AB16" s="96"/>
      <c r="AC16" s="96"/>
      <c r="AD16" s="96"/>
      <c r="AE16" s="96"/>
      <c r="AF16" s="96"/>
      <c r="AG16" s="96"/>
      <c r="AH16" s="96"/>
      <c r="AI16" s="96"/>
      <c r="AJ16" s="96"/>
      <c r="AK16" s="96"/>
      <c r="AL16" s="96"/>
      <c r="AM16" s="96"/>
      <c r="AN16" s="96"/>
      <c r="AO16" s="96"/>
      <c r="AP16" s="96"/>
      <c r="AQ16" s="96"/>
      <c r="AR16" s="95"/>
      <c r="AS16" s="83">
        <f>COUNTA(N16:AR16)</f>
        <v>0</v>
      </c>
      <c r="AT16" s="84" t="str">
        <f>IF(OR(E16="非課税",E16="生活保護"),"対象","対象外")</f>
        <v>対象外</v>
      </c>
      <c r="AU16" s="84" t="str">
        <f>IF(OR(F16="１００％減免",F16="５０％　減免",F16="２５％　減免"),"対象","対象外")</f>
        <v>対象外</v>
      </c>
      <c r="AV16" s="84" t="str">
        <f>IF(AND(OR(E16="非課税",E16="生活保護"),K16="あり"),"対象","対象外")</f>
        <v>対象外</v>
      </c>
      <c r="AW16" s="110">
        <f>SUM(BA16:BA17)-AV17-AT17-AU17</f>
        <v>0</v>
      </c>
      <c r="AX16" s="84" t="str">
        <f>IF(AND(I16&gt;=3,I16&lt;=5,E16="その他",K16="あり"),"対象","対象外")</f>
        <v>対象外</v>
      </c>
      <c r="AY16" s="85">
        <f t="shared" si="0"/>
        <v>0</v>
      </c>
      <c r="AZ16" s="85">
        <f t="shared" si="0"/>
        <v>0</v>
      </c>
      <c r="BA16" s="86">
        <f>SUMIFS(単価表!$F:$F,単価表!$B:$B,E16,単価表!$C:$C,"平日",単価表!$D:$D,H17,単価表!$E:$E,"半日")*AY16+
SUMIFS(単価表!$F:$F,単価表!$B:$B,E16,単価表!$C:$C,"休日",単価表!$D:$D,H17,単価表!$E:$E,"半日")*AZ16</f>
        <v>0</v>
      </c>
      <c r="BB16" s="141">
        <f>AS16</f>
        <v>0</v>
      </c>
      <c r="BC16" s="141">
        <f>AS17</f>
        <v>0</v>
      </c>
    </row>
    <row r="17" spans="2:55" ht="22.5" customHeight="1">
      <c r="B17" s="112"/>
      <c r="C17" s="136"/>
      <c r="D17" s="136"/>
      <c r="E17" s="138"/>
      <c r="F17" s="138"/>
      <c r="G17" s="55"/>
      <c r="H17" s="87" t="str">
        <f>IF(G17="","",IF(H16&gt;=3,"3歳以上",IF(H16&lt;3,"3歳未満","")))</f>
        <v/>
      </c>
      <c r="I17" s="87" t="str">
        <f>IF(G17="","",IF(I16&gt;=3,"3歳以上",IF(I16&lt;3,"3歳未満","")))</f>
        <v/>
      </c>
      <c r="J17" s="125"/>
      <c r="K17" s="88" t="s">
        <v>51</v>
      </c>
      <c r="L17" s="56"/>
      <c r="M17" s="89" t="s">
        <v>52</v>
      </c>
      <c r="N17" s="97"/>
      <c r="O17" s="97"/>
      <c r="P17" s="97"/>
      <c r="Q17" s="97"/>
      <c r="R17" s="97"/>
      <c r="S17" s="97"/>
      <c r="T17" s="97"/>
      <c r="U17" s="97"/>
      <c r="V17" s="97"/>
      <c r="W17" s="97"/>
      <c r="X17" s="97"/>
      <c r="Y17" s="97"/>
      <c r="Z17" s="97"/>
      <c r="AA17" s="97"/>
      <c r="AB17" s="97"/>
      <c r="AC17" s="97"/>
      <c r="AD17" s="97"/>
      <c r="AE17" s="97"/>
      <c r="AF17" s="97"/>
      <c r="AG17" s="97"/>
      <c r="AH17" s="97"/>
      <c r="AI17" s="97"/>
      <c r="AJ17" s="97"/>
      <c r="AK17" s="97"/>
      <c r="AL17" s="97"/>
      <c r="AM17" s="97"/>
      <c r="AN17" s="97"/>
      <c r="AO17" s="97"/>
      <c r="AP17" s="97"/>
      <c r="AQ17" s="97"/>
      <c r="AR17" s="98"/>
      <c r="AS17" s="90">
        <f t="shared" ref="AS17" si="3">COUNTA(N17:AR17)</f>
        <v>0</v>
      </c>
      <c r="AT17" s="91">
        <f>IF(AT16="対象",SUM(BA16:BA17)-AV17-AX17,0)</f>
        <v>0</v>
      </c>
      <c r="AU17" s="91">
        <f>IF(OR(E16="生活保護",E16="非課税"),0,SUMIFS(単価表!$H:$H,単価表!$B:$B,F16,単価表!$C:$C,"平日",単価表!$D:$D,H17,単価表!$E:$E,"半日")*AY16+
SUMIFS(単価表!$H:$H,単価表!$B:$B,F16,単価表!$C:$C,"休日",単価表!$D:$D,H17,単価表!$E:$E,"半日")*AZ16+
SUMIFS(単価表!$H:$H,単価表!$B:$B,F16,単価表!$C:$C,"平日",単価表!$D:$D,H17,単価表!$E:$E,"一日")*AY17+
SUMIFS(単価表!$H:$H,単価表!$B:$B,F16,単価表!$C:$C,"休日",単価表!$D:$D,H17,単価表!$E:$E,"一日")*AZ17)</f>
        <v>0</v>
      </c>
      <c r="AV17" s="91">
        <f>IF(AV16="対象",MIN(SUMIFS(単価表!M:M,単価表!J:J,E16,単価表!K:K,K16,単価表!L:L,I17),SUM(BA16:BA17)-AU17),0)</f>
        <v>0</v>
      </c>
      <c r="AW17" s="111"/>
      <c r="AX17" s="91">
        <f>IF(AX16="対象",MIN(SUMIFS(単価表!M:M,単価表!J:J,E16,単価表!K:K,K16,単価表!L:L,I17),SUM(BA16:BA17)-AU17),0)</f>
        <v>0</v>
      </c>
      <c r="AY17" s="92">
        <f t="shared" si="0"/>
        <v>0</v>
      </c>
      <c r="AZ17" s="92">
        <f t="shared" si="0"/>
        <v>0</v>
      </c>
      <c r="BA17" s="93">
        <f>SUMIFS(単価表!$F:$F,単価表!$B:$B,E16,単価表!$C:$C,"平日",単価表!$D:$D,H17,単価表!$E:$E,"一日")*AY17+
SUMIFS(単価表!$F:$F,単価表!$B:$B,E16,単価表!$C:$C,"休日",単価表!$D:$D,H17,単価表!$E:$E,"一日")*AZ17</f>
        <v>0</v>
      </c>
      <c r="BB17" s="142"/>
      <c r="BC17" s="142"/>
    </row>
    <row r="18" spans="2:55" ht="22.5" customHeight="1">
      <c r="B18" s="112">
        <v>4</v>
      </c>
      <c r="C18" s="135"/>
      <c r="D18" s="135"/>
      <c r="E18" s="137"/>
      <c r="F18" s="137"/>
      <c r="G18" s="54"/>
      <c r="H18" s="81" t="str">
        <f>IF(G19="","",DATEDIF(G19,DATE($C$3,$C$4,2),"y"))</f>
        <v/>
      </c>
      <c r="I18" s="81" t="str">
        <f>IF(G19="","",
IF($C$4&lt;4,IF(G19&gt;DATE($C$3-1,4,1),0,DATEDIF(G19,DATE($C$3-1,4,1),"y")),IF(G19&gt;DATE($C$3,4,1),0,DATEDIF(G19,DATE($C$3,4,1),"y"))))</f>
        <v/>
      </c>
      <c r="J18" s="125"/>
      <c r="K18" s="139"/>
      <c r="L18" s="140"/>
      <c r="M18" s="82" t="s">
        <v>50</v>
      </c>
      <c r="N18" s="96"/>
      <c r="O18" s="96"/>
      <c r="P18" s="96"/>
      <c r="Q18" s="96"/>
      <c r="R18" s="96"/>
      <c r="S18" s="96"/>
      <c r="T18" s="96"/>
      <c r="U18" s="96"/>
      <c r="V18" s="96"/>
      <c r="W18" s="96"/>
      <c r="X18" s="96"/>
      <c r="Y18" s="96"/>
      <c r="Z18" s="96"/>
      <c r="AA18" s="96"/>
      <c r="AB18" s="96"/>
      <c r="AC18" s="96"/>
      <c r="AD18" s="96"/>
      <c r="AE18" s="96"/>
      <c r="AF18" s="96"/>
      <c r="AG18" s="96"/>
      <c r="AH18" s="96"/>
      <c r="AI18" s="96"/>
      <c r="AJ18" s="96"/>
      <c r="AK18" s="96"/>
      <c r="AL18" s="96"/>
      <c r="AM18" s="96"/>
      <c r="AN18" s="96"/>
      <c r="AO18" s="96"/>
      <c r="AP18" s="96"/>
      <c r="AQ18" s="96"/>
      <c r="AR18" s="95"/>
      <c r="AS18" s="83">
        <f>COUNTA(N18:AR18)</f>
        <v>0</v>
      </c>
      <c r="AT18" s="84" t="str">
        <f>IF(OR(E18="非課税",E18="生活保護"),"対象","対象外")</f>
        <v>対象外</v>
      </c>
      <c r="AU18" s="84" t="str">
        <f>IF(OR(F18="１００％減免",F18="５０％　減免",F18="２５％　減免"),"対象","対象外")</f>
        <v>対象外</v>
      </c>
      <c r="AV18" s="84" t="str">
        <f>IF(AND(OR(E18="非課税",E18="生活保護"),K18="あり"),"対象","対象外")</f>
        <v>対象外</v>
      </c>
      <c r="AW18" s="110">
        <f>SUM(BA18:BA19)-AV19-AT19-AU19</f>
        <v>0</v>
      </c>
      <c r="AX18" s="84" t="str">
        <f>IF(AND(I18&gt;=3,I18&lt;=5,E18="その他",K18="あり"),"対象","対象外")</f>
        <v>対象外</v>
      </c>
      <c r="AY18" s="85">
        <f t="shared" si="0"/>
        <v>0</v>
      </c>
      <c r="AZ18" s="85">
        <f t="shared" si="0"/>
        <v>0</v>
      </c>
      <c r="BA18" s="86">
        <f>SUMIFS(単価表!$F:$F,単価表!$B:$B,E18,単価表!$C:$C,"平日",単価表!$D:$D,H19,単価表!$E:$E,"半日")*AY18+
SUMIFS(単価表!$F:$F,単価表!$B:$B,E18,単価表!$C:$C,"休日",単価表!$D:$D,H19,単価表!$E:$E,"半日")*AZ18</f>
        <v>0</v>
      </c>
      <c r="BB18" s="141">
        <f>AS18</f>
        <v>0</v>
      </c>
      <c r="BC18" s="141">
        <f>AS19</f>
        <v>0</v>
      </c>
    </row>
    <row r="19" spans="2:55" ht="22.5" customHeight="1">
      <c r="B19" s="112"/>
      <c r="C19" s="136"/>
      <c r="D19" s="136"/>
      <c r="E19" s="138"/>
      <c r="F19" s="138"/>
      <c r="G19" s="55"/>
      <c r="H19" s="87" t="str">
        <f>IF(G19="","",IF(H18&gt;=3,"3歳以上",IF(H18&lt;3,"3歳未満","")))</f>
        <v/>
      </c>
      <c r="I19" s="87" t="str">
        <f>IF(G19="","",IF(I18&gt;=3,"3歳以上",IF(I18&lt;3,"3歳未満","")))</f>
        <v/>
      </c>
      <c r="J19" s="125"/>
      <c r="K19" s="88" t="s">
        <v>51</v>
      </c>
      <c r="L19" s="56"/>
      <c r="M19" s="89" t="s">
        <v>52</v>
      </c>
      <c r="N19" s="97"/>
      <c r="O19" s="97"/>
      <c r="P19" s="97"/>
      <c r="Q19" s="97"/>
      <c r="R19" s="97"/>
      <c r="S19" s="97"/>
      <c r="T19" s="97"/>
      <c r="U19" s="97"/>
      <c r="V19" s="97"/>
      <c r="W19" s="97"/>
      <c r="X19" s="97"/>
      <c r="Y19" s="97"/>
      <c r="Z19" s="97"/>
      <c r="AA19" s="97"/>
      <c r="AB19" s="97"/>
      <c r="AC19" s="97"/>
      <c r="AD19" s="97"/>
      <c r="AE19" s="97"/>
      <c r="AF19" s="97"/>
      <c r="AG19" s="97"/>
      <c r="AH19" s="97"/>
      <c r="AI19" s="97"/>
      <c r="AJ19" s="97"/>
      <c r="AK19" s="97"/>
      <c r="AL19" s="97"/>
      <c r="AM19" s="97"/>
      <c r="AN19" s="97"/>
      <c r="AO19" s="97"/>
      <c r="AP19" s="97"/>
      <c r="AQ19" s="97"/>
      <c r="AR19" s="98"/>
      <c r="AS19" s="90">
        <f t="shared" ref="AS19" si="4">COUNTA(N19:AR19)</f>
        <v>0</v>
      </c>
      <c r="AT19" s="91">
        <f>IF(AT18="対象",SUM(BA18:BA19)-AV19-AX19,0)</f>
        <v>0</v>
      </c>
      <c r="AU19" s="91">
        <f>IF(OR(E18="生活保護",E18="非課税"),0,SUMIFS(単価表!$H:$H,単価表!$B:$B,F18,単価表!$C:$C,"平日",単価表!$D:$D,H19,単価表!$E:$E,"半日")*AY18+
SUMIFS(単価表!$H:$H,単価表!$B:$B,F18,単価表!$C:$C,"休日",単価表!$D:$D,H19,単価表!$E:$E,"半日")*AZ18+
SUMIFS(単価表!$H:$H,単価表!$B:$B,F18,単価表!$C:$C,"平日",単価表!$D:$D,H19,単価表!$E:$E,"一日")*AY19+
SUMIFS(単価表!$H:$H,単価表!$B:$B,F18,単価表!$C:$C,"休日",単価表!$D:$D,H19,単価表!$E:$E,"一日")*AZ19)</f>
        <v>0</v>
      </c>
      <c r="AV19" s="91">
        <f>IF(AV18="対象",MIN(SUMIFS(単価表!M:M,単価表!J:J,E18,単価表!K:K,K18,単価表!L:L,I19),SUM(BA18:BA19)-AU19),0)</f>
        <v>0</v>
      </c>
      <c r="AW19" s="111"/>
      <c r="AX19" s="91">
        <f>IF(AX18="対象",MIN(SUMIFS(単価表!M:M,単価表!J:J,E18,単価表!K:K,K18,単価表!L:L,I19),SUM(BA18:BA19)-AU19),0)</f>
        <v>0</v>
      </c>
      <c r="AY19" s="92">
        <f t="shared" si="0"/>
        <v>0</v>
      </c>
      <c r="AZ19" s="92">
        <f t="shared" si="0"/>
        <v>0</v>
      </c>
      <c r="BA19" s="93">
        <f>SUMIFS(単価表!$F:$F,単価表!$B:$B,E18,単価表!$C:$C,"平日",単価表!$D:$D,H19,単価表!$E:$E,"一日")*AY19+
SUMIFS(単価表!$F:$F,単価表!$B:$B,E18,単価表!$C:$C,"休日",単価表!$D:$D,H19,単価表!$E:$E,"一日")*AZ19</f>
        <v>0</v>
      </c>
      <c r="BB19" s="142"/>
      <c r="BC19" s="142"/>
    </row>
    <row r="20" spans="2:55" ht="22.5" customHeight="1">
      <c r="B20" s="112">
        <v>5</v>
      </c>
      <c r="C20" s="135"/>
      <c r="D20" s="135"/>
      <c r="E20" s="137"/>
      <c r="F20" s="137"/>
      <c r="G20" s="54"/>
      <c r="H20" s="81" t="str">
        <f>IF(G21="","",DATEDIF(G21,DATE($C$3,$C$4,2),"y"))</f>
        <v/>
      </c>
      <c r="I20" s="81" t="str">
        <f>IF(G21="","",
IF($C$4&lt;4,IF(G21&gt;DATE($C$3-1,4,1),0,DATEDIF(G21,DATE($C$3-1,4,1),"y")),IF(G21&gt;DATE($C$3,4,1),0,DATEDIF(G21,DATE($C$3,4,1),"y"))))</f>
        <v/>
      </c>
      <c r="J20" s="125"/>
      <c r="K20" s="139"/>
      <c r="L20" s="140"/>
      <c r="M20" s="82" t="s">
        <v>50</v>
      </c>
      <c r="N20" s="96"/>
      <c r="O20" s="96"/>
      <c r="P20" s="96"/>
      <c r="Q20" s="96"/>
      <c r="R20" s="96"/>
      <c r="S20" s="96"/>
      <c r="T20" s="96"/>
      <c r="U20" s="96"/>
      <c r="V20" s="96"/>
      <c r="W20" s="96"/>
      <c r="X20" s="96"/>
      <c r="Y20" s="96"/>
      <c r="Z20" s="96"/>
      <c r="AA20" s="96"/>
      <c r="AB20" s="96"/>
      <c r="AC20" s="96"/>
      <c r="AD20" s="96"/>
      <c r="AE20" s="96"/>
      <c r="AF20" s="96"/>
      <c r="AG20" s="96"/>
      <c r="AH20" s="96"/>
      <c r="AI20" s="96"/>
      <c r="AJ20" s="96"/>
      <c r="AK20" s="96"/>
      <c r="AL20" s="96"/>
      <c r="AM20" s="96"/>
      <c r="AN20" s="96"/>
      <c r="AO20" s="96"/>
      <c r="AP20" s="96"/>
      <c r="AQ20" s="96"/>
      <c r="AR20" s="95"/>
      <c r="AS20" s="83">
        <f>COUNTA(N20:AR20)</f>
        <v>0</v>
      </c>
      <c r="AT20" s="84" t="str">
        <f>IF(OR(E20="非課税",E20="生活保護"),"対象","対象外")</f>
        <v>対象外</v>
      </c>
      <c r="AU20" s="84" t="str">
        <f>IF(OR(F20="１００％減免",F20="５０％　減免",F20="２５％　減免"),"対象","対象外")</f>
        <v>対象外</v>
      </c>
      <c r="AV20" s="84" t="str">
        <f>IF(AND(OR(E20="非課税",E20="生活保護"),K20="あり"),"対象","対象外")</f>
        <v>対象外</v>
      </c>
      <c r="AW20" s="110">
        <f>SUM(BA20:BA21)-AV21-AT21-AU21</f>
        <v>0</v>
      </c>
      <c r="AX20" s="84" t="str">
        <f>IF(AND(I20&gt;=3,I20&lt;=5,E20="その他",K20="あり"),"対象","対象外")</f>
        <v>対象外</v>
      </c>
      <c r="AY20" s="85">
        <f t="shared" si="0"/>
        <v>0</v>
      </c>
      <c r="AZ20" s="85">
        <f t="shared" si="0"/>
        <v>0</v>
      </c>
      <c r="BA20" s="86">
        <f>SUMIFS(単価表!$F:$F,単価表!$B:$B,E20,単価表!$C:$C,"平日",単価表!$D:$D,H21,単価表!$E:$E,"半日")*AY20+
SUMIFS(単価表!$F:$F,単価表!$B:$B,E20,単価表!$C:$C,"休日",単価表!$D:$D,H21,単価表!$E:$E,"半日")*AZ20</f>
        <v>0</v>
      </c>
      <c r="BB20" s="141">
        <f>AS20</f>
        <v>0</v>
      </c>
      <c r="BC20" s="141">
        <f>AS21</f>
        <v>0</v>
      </c>
    </row>
    <row r="21" spans="2:55" ht="22.5" customHeight="1">
      <c r="B21" s="112"/>
      <c r="C21" s="136"/>
      <c r="D21" s="136"/>
      <c r="E21" s="138"/>
      <c r="F21" s="138"/>
      <c r="G21" s="55"/>
      <c r="H21" s="87" t="str">
        <f>IF(G21="","",IF(H20&gt;=3,"3歳以上",IF(H20&lt;3,"3歳未満","")))</f>
        <v/>
      </c>
      <c r="I21" s="87" t="str">
        <f>IF(G21="","",IF(I20&gt;=3,"3歳以上",IF(I20&lt;3,"3歳未満","")))</f>
        <v/>
      </c>
      <c r="J21" s="125"/>
      <c r="K21" s="88" t="s">
        <v>51</v>
      </c>
      <c r="L21" s="56"/>
      <c r="M21" s="89" t="s">
        <v>52</v>
      </c>
      <c r="N21" s="97"/>
      <c r="O21" s="97"/>
      <c r="P21" s="97"/>
      <c r="Q21" s="97"/>
      <c r="R21" s="97"/>
      <c r="S21" s="97"/>
      <c r="T21" s="97"/>
      <c r="U21" s="97"/>
      <c r="V21" s="97"/>
      <c r="W21" s="97"/>
      <c r="X21" s="97"/>
      <c r="Y21" s="97"/>
      <c r="Z21" s="97"/>
      <c r="AA21" s="97"/>
      <c r="AB21" s="97"/>
      <c r="AC21" s="97"/>
      <c r="AD21" s="97"/>
      <c r="AE21" s="97"/>
      <c r="AF21" s="97"/>
      <c r="AG21" s="97"/>
      <c r="AH21" s="97"/>
      <c r="AI21" s="97"/>
      <c r="AJ21" s="97"/>
      <c r="AK21" s="97"/>
      <c r="AL21" s="97"/>
      <c r="AM21" s="97"/>
      <c r="AN21" s="97"/>
      <c r="AO21" s="97"/>
      <c r="AP21" s="97"/>
      <c r="AQ21" s="97"/>
      <c r="AR21" s="98"/>
      <c r="AS21" s="90">
        <f t="shared" ref="AS21" si="5">COUNTA(N21:AR21)</f>
        <v>0</v>
      </c>
      <c r="AT21" s="91">
        <f>IF(AT20="対象",SUM(BA20:BA21)-AV21-AX21,0)</f>
        <v>0</v>
      </c>
      <c r="AU21" s="91">
        <f>IF(OR(E20="生活保護",E20="非課税"),0,SUMIFS(単価表!$H:$H,単価表!$B:$B,F20,単価表!$C:$C,"平日",単価表!$D:$D,H21,単価表!$E:$E,"半日")*AY20+
SUMIFS(単価表!$H:$H,単価表!$B:$B,F20,単価表!$C:$C,"休日",単価表!$D:$D,H21,単価表!$E:$E,"半日")*AZ20+
SUMIFS(単価表!$H:$H,単価表!$B:$B,F20,単価表!$C:$C,"平日",単価表!$D:$D,H21,単価表!$E:$E,"一日")*AY21+
SUMIFS(単価表!$H:$H,単価表!$B:$B,F20,単価表!$C:$C,"休日",単価表!$D:$D,H21,単価表!$E:$E,"一日")*AZ21)</f>
        <v>0</v>
      </c>
      <c r="AV21" s="91">
        <f>IF(AV20="対象",MIN(SUMIFS(単価表!M:M,単価表!J:J,E20,単価表!K:K,K20,単価表!L:L,I21),SUM(BA20:BA21)-AU21),0)</f>
        <v>0</v>
      </c>
      <c r="AW21" s="111"/>
      <c r="AX21" s="91">
        <f>IF(AX20="対象",MIN(SUMIFS(単価表!M:M,単価表!J:J,E20,単価表!K:K,K20,単価表!L:L,I21),SUM(BA20:BA21)-AU21),0)</f>
        <v>0</v>
      </c>
      <c r="AY21" s="92">
        <f t="shared" si="0"/>
        <v>0</v>
      </c>
      <c r="AZ21" s="92">
        <f t="shared" si="0"/>
        <v>0</v>
      </c>
      <c r="BA21" s="93">
        <f>SUMIFS(単価表!$F:$F,単価表!$B:$B,E20,単価表!$C:$C,"平日",単価表!$D:$D,H21,単価表!$E:$E,"一日")*AY21+
SUMIFS(単価表!$F:$F,単価表!$B:$B,E20,単価表!$C:$C,"休日",単価表!$D:$D,H21,単価表!$E:$E,"一日")*AZ21</f>
        <v>0</v>
      </c>
      <c r="BB21" s="142"/>
      <c r="BC21" s="142"/>
    </row>
    <row r="22" spans="2:55" ht="22.5" customHeight="1">
      <c r="B22" s="112">
        <v>6</v>
      </c>
      <c r="C22" s="135"/>
      <c r="D22" s="135"/>
      <c r="E22" s="137"/>
      <c r="F22" s="137"/>
      <c r="G22" s="54"/>
      <c r="H22" s="81" t="str">
        <f>IF(G23="","",DATEDIF(G23,DATE($C$3,$C$4,2),"y"))</f>
        <v/>
      </c>
      <c r="I22" s="81" t="str">
        <f>IF(G23="","",
IF($C$4&lt;4,IF(G23&gt;DATE($C$3-1,4,1),0,DATEDIF(G23,DATE($C$3-1,4,1),"y")),IF(G23&gt;DATE($C$3,4,1),0,DATEDIF(G23,DATE($C$3,4,1),"y"))))</f>
        <v/>
      </c>
      <c r="J22" s="125"/>
      <c r="K22" s="139"/>
      <c r="L22" s="140"/>
      <c r="M22" s="82" t="s">
        <v>50</v>
      </c>
      <c r="N22" s="96"/>
      <c r="O22" s="96"/>
      <c r="P22" s="96"/>
      <c r="Q22" s="96"/>
      <c r="R22" s="96"/>
      <c r="S22" s="96"/>
      <c r="T22" s="96"/>
      <c r="U22" s="96"/>
      <c r="V22" s="96"/>
      <c r="W22" s="96"/>
      <c r="X22" s="96"/>
      <c r="Y22" s="96"/>
      <c r="Z22" s="96"/>
      <c r="AA22" s="96"/>
      <c r="AB22" s="96"/>
      <c r="AC22" s="96"/>
      <c r="AD22" s="96"/>
      <c r="AE22" s="96"/>
      <c r="AF22" s="96"/>
      <c r="AG22" s="96"/>
      <c r="AH22" s="96"/>
      <c r="AI22" s="96"/>
      <c r="AJ22" s="96"/>
      <c r="AK22" s="96"/>
      <c r="AL22" s="96"/>
      <c r="AM22" s="96"/>
      <c r="AN22" s="96"/>
      <c r="AO22" s="96"/>
      <c r="AP22" s="96"/>
      <c r="AQ22" s="96"/>
      <c r="AR22" s="95"/>
      <c r="AS22" s="83">
        <f>COUNTA(N22:AR22)</f>
        <v>0</v>
      </c>
      <c r="AT22" s="84" t="str">
        <f>IF(OR(E22="非課税",E22="生活保護"),"対象","対象外")</f>
        <v>対象外</v>
      </c>
      <c r="AU22" s="84" t="str">
        <f>IF(OR(F22="１００％減免",F22="５０％　減免",F22="２５％　減免"),"対象","対象外")</f>
        <v>対象外</v>
      </c>
      <c r="AV22" s="84" t="str">
        <f>IF(AND(OR(E22="非課税",E22="生活保護"),K22="あり"),"対象","対象外")</f>
        <v>対象外</v>
      </c>
      <c r="AW22" s="110">
        <f>SUM(BA22:BA23)-AV23-AT23-AU23</f>
        <v>0</v>
      </c>
      <c r="AX22" s="84" t="str">
        <f>IF(AND(I22&gt;=3,I22&lt;=5,E22="その他",K22="あり"),"対象","対象外")</f>
        <v>対象外</v>
      </c>
      <c r="AY22" s="85">
        <f t="shared" si="0"/>
        <v>0</v>
      </c>
      <c r="AZ22" s="85">
        <f t="shared" si="0"/>
        <v>0</v>
      </c>
      <c r="BA22" s="86">
        <f>SUMIFS(単価表!$F:$F,単価表!$B:$B,E22,単価表!$C:$C,"平日",単価表!$D:$D,H23,単価表!$E:$E,"半日")*AY22+
SUMIFS(単価表!$F:$F,単価表!$B:$B,E22,単価表!$C:$C,"休日",単価表!$D:$D,H23,単価表!$E:$E,"半日")*AZ22</f>
        <v>0</v>
      </c>
      <c r="BB22" s="141">
        <f>AS22</f>
        <v>0</v>
      </c>
      <c r="BC22" s="141">
        <f>AS23</f>
        <v>0</v>
      </c>
    </row>
    <row r="23" spans="2:55" ht="22.5" customHeight="1">
      <c r="B23" s="112"/>
      <c r="C23" s="136"/>
      <c r="D23" s="136"/>
      <c r="E23" s="138"/>
      <c r="F23" s="138"/>
      <c r="G23" s="55"/>
      <c r="H23" s="87" t="str">
        <f>IF(G23="","",IF(H22&gt;=3,"3歳以上",IF(H22&lt;3,"3歳未満","")))</f>
        <v/>
      </c>
      <c r="I23" s="87" t="str">
        <f>IF(G23="","",IF(I22&gt;=3,"3歳以上",IF(I22&lt;3,"3歳未満","")))</f>
        <v/>
      </c>
      <c r="J23" s="125"/>
      <c r="K23" s="88" t="s">
        <v>51</v>
      </c>
      <c r="L23" s="56"/>
      <c r="M23" s="89" t="s">
        <v>52</v>
      </c>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8"/>
      <c r="AS23" s="90">
        <f t="shared" ref="AS23" si="6">COUNTA(N23:AR23)</f>
        <v>0</v>
      </c>
      <c r="AT23" s="91">
        <f>IF(AT22="対象",SUM(BA22:BA23)-AV23-AX23,0)</f>
        <v>0</v>
      </c>
      <c r="AU23" s="91">
        <f>IF(OR(E22="生活保護",E22="非課税"),0,SUMIFS(単価表!$H:$H,単価表!$B:$B,F22,単価表!$C:$C,"平日",単価表!$D:$D,H23,単価表!$E:$E,"半日")*AY22+
SUMIFS(単価表!$H:$H,単価表!$B:$B,F22,単価表!$C:$C,"休日",単価表!$D:$D,H23,単価表!$E:$E,"半日")*AZ22+
SUMIFS(単価表!$H:$H,単価表!$B:$B,F22,単価表!$C:$C,"平日",単価表!$D:$D,H23,単価表!$E:$E,"一日")*AY23+
SUMIFS(単価表!$H:$H,単価表!$B:$B,F22,単価表!$C:$C,"休日",単価表!$D:$D,H23,単価表!$E:$E,"一日")*AZ23)</f>
        <v>0</v>
      </c>
      <c r="AV23" s="91">
        <f>IF(AV22="対象",MIN(SUMIFS(単価表!M:M,単価表!J:J,E22,単価表!K:K,K22,単価表!L:L,I23),SUM(BA22:BA23)-AU23),0)</f>
        <v>0</v>
      </c>
      <c r="AW23" s="111"/>
      <c r="AX23" s="91">
        <f>IF(AX22="対象",MIN(SUMIFS(単価表!M:M,単価表!J:J,E22,単価表!K:K,K22,単価表!L:L,I23),SUM(BA22:BA23)-AU23),0)</f>
        <v>0</v>
      </c>
      <c r="AY23" s="92">
        <f t="shared" si="0"/>
        <v>0</v>
      </c>
      <c r="AZ23" s="92">
        <f t="shared" si="0"/>
        <v>0</v>
      </c>
      <c r="BA23" s="93">
        <f>SUMIFS(単価表!$F:$F,単価表!$B:$B,E22,単価表!$C:$C,"平日",単価表!$D:$D,H23,単価表!$E:$E,"一日")*AY23+
SUMIFS(単価表!$F:$F,単価表!$B:$B,E22,単価表!$C:$C,"休日",単価表!$D:$D,H23,単価表!$E:$E,"一日")*AZ23</f>
        <v>0</v>
      </c>
      <c r="BB23" s="142"/>
      <c r="BC23" s="142"/>
    </row>
    <row r="24" spans="2:55" ht="22.5" customHeight="1">
      <c r="B24" s="112">
        <v>7</v>
      </c>
      <c r="C24" s="135"/>
      <c r="D24" s="135"/>
      <c r="E24" s="137"/>
      <c r="F24" s="137"/>
      <c r="G24" s="54"/>
      <c r="H24" s="81" t="str">
        <f>IF(G25="","",DATEDIF(G25,DATE($C$3,$C$4,2),"y"))</f>
        <v/>
      </c>
      <c r="I24" s="81" t="str">
        <f>IF(G25="","",
IF($C$4&lt;4,IF(G25&gt;DATE($C$3-1,4,1),0,DATEDIF(G25,DATE($C$3-1,4,1),"y")),IF(G25&gt;DATE($C$3,4,1),0,DATEDIF(G25,DATE($C$3,4,1),"y"))))</f>
        <v/>
      </c>
      <c r="J24" s="125"/>
      <c r="K24" s="139"/>
      <c r="L24" s="140"/>
      <c r="M24" s="82" t="s">
        <v>50</v>
      </c>
      <c r="N24" s="96"/>
      <c r="O24" s="96"/>
      <c r="P24" s="96"/>
      <c r="Q24" s="96"/>
      <c r="R24" s="96"/>
      <c r="S24" s="96"/>
      <c r="T24" s="96"/>
      <c r="U24" s="96"/>
      <c r="V24" s="96"/>
      <c r="W24" s="96"/>
      <c r="X24" s="96"/>
      <c r="Y24" s="96"/>
      <c r="Z24" s="96"/>
      <c r="AA24" s="96"/>
      <c r="AB24" s="96"/>
      <c r="AC24" s="96"/>
      <c r="AD24" s="96"/>
      <c r="AE24" s="96"/>
      <c r="AF24" s="96"/>
      <c r="AG24" s="96"/>
      <c r="AH24" s="96"/>
      <c r="AI24" s="96"/>
      <c r="AJ24" s="96"/>
      <c r="AK24" s="96"/>
      <c r="AL24" s="96"/>
      <c r="AM24" s="96"/>
      <c r="AN24" s="96"/>
      <c r="AO24" s="96"/>
      <c r="AP24" s="96"/>
      <c r="AQ24" s="96"/>
      <c r="AR24" s="95"/>
      <c r="AS24" s="83">
        <f>COUNTA(N24:AR24)</f>
        <v>0</v>
      </c>
      <c r="AT24" s="84" t="str">
        <f>IF(OR(E24="非課税",E24="生活保護"),"対象","対象外")</f>
        <v>対象外</v>
      </c>
      <c r="AU24" s="84" t="str">
        <f>IF(OR(F24="１００％減免",F24="５０％　減免",F24="２５％　減免"),"対象","対象外")</f>
        <v>対象外</v>
      </c>
      <c r="AV24" s="84" t="str">
        <f>IF(AND(OR(E24="非課税",E24="生活保護"),K24="あり"),"対象","対象外")</f>
        <v>対象外</v>
      </c>
      <c r="AW24" s="110">
        <f>SUM(BA24:BA25)-AV25-AT25-AU25</f>
        <v>0</v>
      </c>
      <c r="AX24" s="84" t="str">
        <f>IF(AND(I24&gt;=3,I24&lt;=5,E24="その他",K24="あり"),"対象","対象外")</f>
        <v>対象外</v>
      </c>
      <c r="AY24" s="85">
        <f t="shared" si="0"/>
        <v>0</v>
      </c>
      <c r="AZ24" s="85">
        <f t="shared" si="0"/>
        <v>0</v>
      </c>
      <c r="BA24" s="86">
        <f>SUMIFS(単価表!$F:$F,単価表!$B:$B,E24,単価表!$C:$C,"平日",単価表!$D:$D,H25,単価表!$E:$E,"半日")*AY24+
SUMIFS(単価表!$F:$F,単価表!$B:$B,E24,単価表!$C:$C,"休日",単価表!$D:$D,H25,単価表!$E:$E,"半日")*AZ24</f>
        <v>0</v>
      </c>
      <c r="BB24" s="141">
        <f>AS24</f>
        <v>0</v>
      </c>
      <c r="BC24" s="141">
        <f>AS25</f>
        <v>0</v>
      </c>
    </row>
    <row r="25" spans="2:55" ht="22.5" customHeight="1">
      <c r="B25" s="112"/>
      <c r="C25" s="136"/>
      <c r="D25" s="136"/>
      <c r="E25" s="138"/>
      <c r="F25" s="138"/>
      <c r="G25" s="55"/>
      <c r="H25" s="87" t="str">
        <f>IF(G25="","",IF(H24&gt;=3,"3歳以上",IF(H24&lt;3,"3歳未満","")))</f>
        <v/>
      </c>
      <c r="I25" s="87" t="str">
        <f>IF(G25="","",IF(I24&gt;=3,"3歳以上",IF(I24&lt;3,"3歳未満","")))</f>
        <v/>
      </c>
      <c r="J25" s="125"/>
      <c r="K25" s="88" t="s">
        <v>51</v>
      </c>
      <c r="L25" s="56"/>
      <c r="M25" s="89" t="s">
        <v>52</v>
      </c>
      <c r="N25" s="97"/>
      <c r="O25" s="97"/>
      <c r="P25" s="97"/>
      <c r="Q25" s="97"/>
      <c r="R25" s="97"/>
      <c r="S25" s="97"/>
      <c r="T25" s="97"/>
      <c r="U25" s="97"/>
      <c r="V25" s="97"/>
      <c r="W25" s="97"/>
      <c r="X25" s="97"/>
      <c r="Y25" s="97"/>
      <c r="Z25" s="97"/>
      <c r="AA25" s="97"/>
      <c r="AB25" s="97"/>
      <c r="AC25" s="97"/>
      <c r="AD25" s="97"/>
      <c r="AE25" s="97"/>
      <c r="AF25" s="97"/>
      <c r="AG25" s="97"/>
      <c r="AH25" s="97"/>
      <c r="AI25" s="97"/>
      <c r="AJ25" s="97"/>
      <c r="AK25" s="97"/>
      <c r="AL25" s="97"/>
      <c r="AM25" s="97"/>
      <c r="AN25" s="97"/>
      <c r="AO25" s="97"/>
      <c r="AP25" s="97"/>
      <c r="AQ25" s="97"/>
      <c r="AR25" s="98"/>
      <c r="AS25" s="90">
        <f t="shared" ref="AS25" si="7">COUNTA(N25:AR25)</f>
        <v>0</v>
      </c>
      <c r="AT25" s="91">
        <f>IF(AT24="対象",SUM(BA24:BA25)-AV25-AX25,0)</f>
        <v>0</v>
      </c>
      <c r="AU25" s="91">
        <f>IF(OR(E24="生活保護",E24="非課税"),0,SUMIFS(単価表!$H:$H,単価表!$B:$B,F24,単価表!$C:$C,"平日",単価表!$D:$D,H25,単価表!$E:$E,"半日")*AY24+
SUMIFS(単価表!$H:$H,単価表!$B:$B,F24,単価表!$C:$C,"休日",単価表!$D:$D,H25,単価表!$E:$E,"半日")*AZ24+
SUMIFS(単価表!$H:$H,単価表!$B:$B,F24,単価表!$C:$C,"平日",単価表!$D:$D,H25,単価表!$E:$E,"一日")*AY25+
SUMIFS(単価表!$H:$H,単価表!$B:$B,F24,単価表!$C:$C,"休日",単価表!$D:$D,H25,単価表!$E:$E,"一日")*AZ25)</f>
        <v>0</v>
      </c>
      <c r="AV25" s="91">
        <f>IF(AV24="対象",MIN(SUMIFS(単価表!M:M,単価表!J:J,E24,単価表!K:K,K24,単価表!L:L,I25),SUM(BA24:BA25)-AU25),0)</f>
        <v>0</v>
      </c>
      <c r="AW25" s="111"/>
      <c r="AX25" s="91">
        <f>IF(AX24="対象",MIN(SUMIFS(単価表!M:M,単価表!J:J,E24,単価表!K:K,K24,単価表!L:L,I25),SUM(BA24:BA25)-AU25),0)</f>
        <v>0</v>
      </c>
      <c r="AY25" s="92">
        <f t="shared" si="0"/>
        <v>0</v>
      </c>
      <c r="AZ25" s="92">
        <f t="shared" si="0"/>
        <v>0</v>
      </c>
      <c r="BA25" s="93">
        <f>SUMIFS(単価表!$F:$F,単価表!$B:$B,E24,単価表!$C:$C,"平日",単価表!$D:$D,H25,単価表!$E:$E,"一日")*AY25+
SUMIFS(単価表!$F:$F,単価表!$B:$B,E24,単価表!$C:$C,"休日",単価表!$D:$D,H25,単価表!$E:$E,"一日")*AZ25</f>
        <v>0</v>
      </c>
      <c r="BB25" s="142"/>
      <c r="BC25" s="142"/>
    </row>
    <row r="26" spans="2:55" ht="22.5" customHeight="1">
      <c r="B26" s="112">
        <v>8</v>
      </c>
      <c r="C26" s="135"/>
      <c r="D26" s="135"/>
      <c r="E26" s="137"/>
      <c r="F26" s="137"/>
      <c r="G26" s="54"/>
      <c r="H26" s="81" t="str">
        <f>IF(G27="","",DATEDIF(G27,DATE($C$3,$C$4,2),"y"))</f>
        <v/>
      </c>
      <c r="I26" s="81" t="str">
        <f>IF(G27="","",
IF($C$4&lt;4,IF(G27&gt;DATE($C$3-1,4,1),0,DATEDIF(G27,DATE($C$3-1,4,1),"y")),IF(G27&gt;DATE($C$3,4,1),0,DATEDIF(G27,DATE($C$3,4,1),"y"))))</f>
        <v/>
      </c>
      <c r="J26" s="125"/>
      <c r="K26" s="139"/>
      <c r="L26" s="140"/>
      <c r="M26" s="82" t="s">
        <v>50</v>
      </c>
      <c r="N26" s="96"/>
      <c r="O26" s="96"/>
      <c r="P26" s="96"/>
      <c r="Q26" s="96"/>
      <c r="R26" s="96"/>
      <c r="S26" s="96"/>
      <c r="T26" s="96"/>
      <c r="U26" s="96"/>
      <c r="V26" s="96"/>
      <c r="W26" s="96"/>
      <c r="X26" s="96"/>
      <c r="Y26" s="96"/>
      <c r="Z26" s="96"/>
      <c r="AA26" s="96"/>
      <c r="AB26" s="96"/>
      <c r="AC26" s="96"/>
      <c r="AD26" s="96"/>
      <c r="AE26" s="96"/>
      <c r="AF26" s="96"/>
      <c r="AG26" s="96"/>
      <c r="AH26" s="96"/>
      <c r="AI26" s="96"/>
      <c r="AJ26" s="96"/>
      <c r="AK26" s="96"/>
      <c r="AL26" s="96"/>
      <c r="AM26" s="96"/>
      <c r="AN26" s="96"/>
      <c r="AO26" s="96"/>
      <c r="AP26" s="96"/>
      <c r="AQ26" s="96"/>
      <c r="AR26" s="95"/>
      <c r="AS26" s="83">
        <f>COUNTA(N26:AR26)</f>
        <v>0</v>
      </c>
      <c r="AT26" s="84" t="str">
        <f>IF(OR(E26="非課税",E26="生活保護"),"対象","対象外")</f>
        <v>対象外</v>
      </c>
      <c r="AU26" s="84" t="str">
        <f>IF(OR(F26="１００％減免",F26="５０％　減免",F26="２５％　減免"),"対象","対象外")</f>
        <v>対象外</v>
      </c>
      <c r="AV26" s="84" t="str">
        <f>IF(AND(OR(E26="非課税",E26="生活保護"),K26="あり"),"対象","対象外")</f>
        <v>対象外</v>
      </c>
      <c r="AW26" s="110">
        <f>SUM(BA26:BA27)-AV27-AT27-AU27</f>
        <v>0</v>
      </c>
      <c r="AX26" s="84" t="str">
        <f>IF(AND(I26&gt;=3,I26&lt;=5,E26="その他",K26="あり"),"対象","対象外")</f>
        <v>対象外</v>
      </c>
      <c r="AY26" s="85">
        <f t="shared" si="0"/>
        <v>0</v>
      </c>
      <c r="AZ26" s="85">
        <f t="shared" si="0"/>
        <v>0</v>
      </c>
      <c r="BA26" s="86">
        <f>SUMIFS(単価表!$F:$F,単価表!$B:$B,E26,単価表!$C:$C,"平日",単価表!$D:$D,H27,単価表!$E:$E,"半日")*AY26+
SUMIFS(単価表!$F:$F,単価表!$B:$B,E26,単価表!$C:$C,"休日",単価表!$D:$D,H27,単価表!$E:$E,"半日")*AZ26</f>
        <v>0</v>
      </c>
      <c r="BB26" s="141">
        <f>AS26</f>
        <v>0</v>
      </c>
      <c r="BC26" s="141">
        <f>AS27</f>
        <v>0</v>
      </c>
    </row>
    <row r="27" spans="2:55" ht="22.5" customHeight="1">
      <c r="B27" s="112"/>
      <c r="C27" s="136"/>
      <c r="D27" s="136"/>
      <c r="E27" s="138"/>
      <c r="F27" s="138"/>
      <c r="G27" s="55"/>
      <c r="H27" s="87" t="str">
        <f>IF(G27="","",IF(H26&gt;=3,"3歳以上",IF(H26&lt;3,"3歳未満","")))</f>
        <v/>
      </c>
      <c r="I27" s="87" t="str">
        <f>IF(G27="","",IF(I26&gt;=3,"3歳以上",IF(I26&lt;3,"3歳未満","")))</f>
        <v/>
      </c>
      <c r="J27" s="125"/>
      <c r="K27" s="88" t="s">
        <v>51</v>
      </c>
      <c r="L27" s="56"/>
      <c r="M27" s="89" t="s">
        <v>52</v>
      </c>
      <c r="N27" s="97"/>
      <c r="O27" s="97"/>
      <c r="P27" s="97"/>
      <c r="Q27" s="97"/>
      <c r="R27" s="97"/>
      <c r="S27" s="97"/>
      <c r="T27" s="97"/>
      <c r="U27" s="97"/>
      <c r="V27" s="97"/>
      <c r="W27" s="97"/>
      <c r="X27" s="97"/>
      <c r="Y27" s="97"/>
      <c r="Z27" s="97"/>
      <c r="AA27" s="97"/>
      <c r="AB27" s="97"/>
      <c r="AC27" s="97"/>
      <c r="AD27" s="97"/>
      <c r="AE27" s="97"/>
      <c r="AF27" s="97"/>
      <c r="AG27" s="97"/>
      <c r="AH27" s="97"/>
      <c r="AI27" s="97"/>
      <c r="AJ27" s="97"/>
      <c r="AK27" s="97"/>
      <c r="AL27" s="97"/>
      <c r="AM27" s="97"/>
      <c r="AN27" s="97"/>
      <c r="AO27" s="97"/>
      <c r="AP27" s="97"/>
      <c r="AQ27" s="97"/>
      <c r="AR27" s="98"/>
      <c r="AS27" s="90">
        <f t="shared" ref="AS27" si="8">COUNTA(N27:AR27)</f>
        <v>0</v>
      </c>
      <c r="AT27" s="91">
        <f>IF(AT26="対象",SUM(BA26:BA27)-AV27-AX27,0)</f>
        <v>0</v>
      </c>
      <c r="AU27" s="91">
        <f>IF(OR(E26="生活保護",E26="非課税"),0,SUMIFS(単価表!$H:$H,単価表!$B:$B,F26,単価表!$C:$C,"平日",単価表!$D:$D,H27,単価表!$E:$E,"半日")*AY26+
SUMIFS(単価表!$H:$H,単価表!$B:$B,F26,単価表!$C:$C,"休日",単価表!$D:$D,H27,単価表!$E:$E,"半日")*AZ26+
SUMIFS(単価表!$H:$H,単価表!$B:$B,F26,単価表!$C:$C,"平日",単価表!$D:$D,H27,単価表!$E:$E,"一日")*AY27+
SUMIFS(単価表!$H:$H,単価表!$B:$B,F26,単価表!$C:$C,"休日",単価表!$D:$D,H27,単価表!$E:$E,"一日")*AZ27)</f>
        <v>0</v>
      </c>
      <c r="AV27" s="91">
        <f>IF(AV26="対象",MIN(SUMIFS(単価表!M:M,単価表!J:J,E26,単価表!K:K,K26,単価表!L:L,I27),SUM(BA26:BA27)-AU27),0)</f>
        <v>0</v>
      </c>
      <c r="AW27" s="111"/>
      <c r="AX27" s="91">
        <f>IF(AX26="対象",MIN(SUMIFS(単価表!M:M,単価表!J:J,E26,単価表!K:K,K26,単価表!L:L,I27),SUM(BA26:BA27)-AU27),0)</f>
        <v>0</v>
      </c>
      <c r="AY27" s="92">
        <f t="shared" si="0"/>
        <v>0</v>
      </c>
      <c r="AZ27" s="92">
        <f t="shared" si="0"/>
        <v>0</v>
      </c>
      <c r="BA27" s="93">
        <f>SUMIFS(単価表!$F:$F,単価表!$B:$B,E26,単価表!$C:$C,"平日",単価表!$D:$D,H27,単価表!$E:$E,"一日")*AY27+
SUMIFS(単価表!$F:$F,単価表!$B:$B,E26,単価表!$C:$C,"休日",単価表!$D:$D,H27,単価表!$E:$E,"一日")*AZ27</f>
        <v>0</v>
      </c>
      <c r="BB27" s="142"/>
      <c r="BC27" s="142"/>
    </row>
    <row r="28" spans="2:55" ht="22.5" customHeight="1">
      <c r="B28" s="112">
        <v>9</v>
      </c>
      <c r="C28" s="135"/>
      <c r="D28" s="135"/>
      <c r="E28" s="137"/>
      <c r="F28" s="137"/>
      <c r="G28" s="54"/>
      <c r="H28" s="81" t="str">
        <f>IF(G29="","",DATEDIF(G29,DATE($C$3,$C$4,2),"y"))</f>
        <v/>
      </c>
      <c r="I28" s="81" t="str">
        <f>IF(G29="","",
IF($C$4&lt;4,IF(G29&gt;DATE($C$3-1,4,1),0,DATEDIF(G29,DATE($C$3-1,4,1),"y")),IF(G29&gt;DATE($C$3,4,1),0,DATEDIF(G29,DATE($C$3,4,1),"y"))))</f>
        <v/>
      </c>
      <c r="J28" s="125"/>
      <c r="K28" s="139"/>
      <c r="L28" s="140"/>
      <c r="M28" s="82" t="s">
        <v>50</v>
      </c>
      <c r="N28" s="96"/>
      <c r="O28" s="96"/>
      <c r="P28" s="96"/>
      <c r="Q28" s="96"/>
      <c r="R28" s="96"/>
      <c r="S28" s="96"/>
      <c r="T28" s="96"/>
      <c r="U28" s="96"/>
      <c r="V28" s="96"/>
      <c r="W28" s="96"/>
      <c r="X28" s="96"/>
      <c r="Y28" s="96"/>
      <c r="Z28" s="96"/>
      <c r="AA28" s="96"/>
      <c r="AB28" s="96"/>
      <c r="AC28" s="96"/>
      <c r="AD28" s="96"/>
      <c r="AE28" s="96"/>
      <c r="AF28" s="96"/>
      <c r="AG28" s="96"/>
      <c r="AH28" s="96"/>
      <c r="AI28" s="96"/>
      <c r="AJ28" s="96"/>
      <c r="AK28" s="96"/>
      <c r="AL28" s="96"/>
      <c r="AM28" s="96"/>
      <c r="AN28" s="96"/>
      <c r="AO28" s="96"/>
      <c r="AP28" s="96"/>
      <c r="AQ28" s="96"/>
      <c r="AR28" s="95"/>
      <c r="AS28" s="83">
        <f>COUNTA(N28:AR28)</f>
        <v>0</v>
      </c>
      <c r="AT28" s="84" t="str">
        <f>IF(OR(E28="非課税",E28="生活保護"),"対象","対象外")</f>
        <v>対象外</v>
      </c>
      <c r="AU28" s="84" t="str">
        <f>IF(OR(F28="１００％減免",F28="５０％　減免",F28="２５％　減免"),"対象","対象外")</f>
        <v>対象外</v>
      </c>
      <c r="AV28" s="84" t="str">
        <f>IF(AND(OR(E28="非課税",E28="生活保護"),K28="あり"),"対象","対象外")</f>
        <v>対象外</v>
      </c>
      <c r="AW28" s="110">
        <f>SUM(BA28:BA29)-AV29-AT29-AU29</f>
        <v>0</v>
      </c>
      <c r="AX28" s="84" t="str">
        <f>IF(AND(I28&gt;=3,I28&lt;=5,E28="その他",K28="あり"),"対象","対象外")</f>
        <v>対象外</v>
      </c>
      <c r="AY28" s="85">
        <f t="shared" si="0"/>
        <v>0</v>
      </c>
      <c r="AZ28" s="85">
        <f t="shared" si="0"/>
        <v>0</v>
      </c>
      <c r="BA28" s="86">
        <f>SUMIFS(単価表!$F:$F,単価表!$B:$B,E28,単価表!$C:$C,"平日",単価表!$D:$D,H29,単価表!$E:$E,"半日")*AY28+
SUMIFS(単価表!$F:$F,単価表!$B:$B,E28,単価表!$C:$C,"休日",単価表!$D:$D,H29,単価表!$E:$E,"半日")*AZ28</f>
        <v>0</v>
      </c>
      <c r="BB28" s="141">
        <f>AS28</f>
        <v>0</v>
      </c>
      <c r="BC28" s="141">
        <f>AS29</f>
        <v>0</v>
      </c>
    </row>
    <row r="29" spans="2:55" ht="22.5" customHeight="1">
      <c r="B29" s="112"/>
      <c r="C29" s="136"/>
      <c r="D29" s="136"/>
      <c r="E29" s="138"/>
      <c r="F29" s="138"/>
      <c r="G29" s="55"/>
      <c r="H29" s="87" t="str">
        <f>IF(G29="","",IF(H28&gt;=3,"3歳以上",IF(H28&lt;3,"3歳未満","")))</f>
        <v/>
      </c>
      <c r="I29" s="87" t="str">
        <f>IF(G29="","",IF(I28&gt;=3,"3歳以上",IF(I28&lt;3,"3歳未満","")))</f>
        <v/>
      </c>
      <c r="J29" s="125"/>
      <c r="K29" s="88" t="s">
        <v>51</v>
      </c>
      <c r="L29" s="56"/>
      <c r="M29" s="89" t="s">
        <v>52</v>
      </c>
      <c r="N29" s="97"/>
      <c r="O29" s="97"/>
      <c r="P29" s="97"/>
      <c r="Q29" s="97"/>
      <c r="R29" s="97"/>
      <c r="S29" s="97"/>
      <c r="T29" s="97"/>
      <c r="U29" s="97"/>
      <c r="V29" s="97"/>
      <c r="W29" s="97"/>
      <c r="X29" s="97"/>
      <c r="Y29" s="97"/>
      <c r="Z29" s="97"/>
      <c r="AA29" s="97"/>
      <c r="AB29" s="97"/>
      <c r="AC29" s="97"/>
      <c r="AD29" s="97"/>
      <c r="AE29" s="97"/>
      <c r="AF29" s="97"/>
      <c r="AG29" s="97"/>
      <c r="AH29" s="97"/>
      <c r="AI29" s="97"/>
      <c r="AJ29" s="97"/>
      <c r="AK29" s="97"/>
      <c r="AL29" s="97"/>
      <c r="AM29" s="97"/>
      <c r="AN29" s="97"/>
      <c r="AO29" s="97"/>
      <c r="AP29" s="97"/>
      <c r="AQ29" s="97"/>
      <c r="AR29" s="98"/>
      <c r="AS29" s="90">
        <f t="shared" ref="AS29" si="9">COUNTA(N29:AR29)</f>
        <v>0</v>
      </c>
      <c r="AT29" s="91">
        <f>IF(AT28="対象",SUM(BA28:BA29)-AV29-AX29,0)</f>
        <v>0</v>
      </c>
      <c r="AU29" s="91">
        <f>IF(OR(E28="生活保護",E28="非課税"),0,SUMIFS(単価表!$H:$H,単価表!$B:$B,F28,単価表!$C:$C,"平日",単価表!$D:$D,H29,単価表!$E:$E,"半日")*AY28+
SUMIFS(単価表!$H:$H,単価表!$B:$B,F28,単価表!$C:$C,"休日",単価表!$D:$D,H29,単価表!$E:$E,"半日")*AZ28+
SUMIFS(単価表!$H:$H,単価表!$B:$B,F28,単価表!$C:$C,"平日",単価表!$D:$D,H29,単価表!$E:$E,"一日")*AY29+
SUMIFS(単価表!$H:$H,単価表!$B:$B,F28,単価表!$C:$C,"休日",単価表!$D:$D,H29,単価表!$E:$E,"一日")*AZ29)</f>
        <v>0</v>
      </c>
      <c r="AV29" s="91">
        <f>IF(AV28="対象",MIN(SUMIFS(単価表!M:M,単価表!J:J,E28,単価表!K:K,K28,単価表!L:L,I29),SUM(BA28:BA29)-AU29),0)</f>
        <v>0</v>
      </c>
      <c r="AW29" s="111"/>
      <c r="AX29" s="91">
        <f>IF(AX28="対象",MIN(SUMIFS(単価表!M:M,単価表!J:J,E28,単価表!K:K,K28,単価表!L:L,I29),SUM(BA28:BA29)-AU29),0)</f>
        <v>0</v>
      </c>
      <c r="AY29" s="92">
        <f t="shared" si="0"/>
        <v>0</v>
      </c>
      <c r="AZ29" s="92">
        <f t="shared" si="0"/>
        <v>0</v>
      </c>
      <c r="BA29" s="93">
        <f>SUMIFS(単価表!$F:$F,単価表!$B:$B,E28,単価表!$C:$C,"平日",単価表!$D:$D,H29,単価表!$E:$E,"一日")*AY29+
SUMIFS(単価表!$F:$F,単価表!$B:$B,E28,単価表!$C:$C,"休日",単価表!$D:$D,H29,単価表!$E:$E,"一日")*AZ29</f>
        <v>0</v>
      </c>
      <c r="BB29" s="142"/>
      <c r="BC29" s="142"/>
    </row>
    <row r="30" spans="2:55" ht="22.5" customHeight="1">
      <c r="B30" s="112">
        <v>10</v>
      </c>
      <c r="C30" s="135"/>
      <c r="D30" s="135"/>
      <c r="E30" s="137"/>
      <c r="F30" s="137"/>
      <c r="G30" s="54"/>
      <c r="H30" s="81" t="str">
        <f>IF(G31="","",DATEDIF(G31,DATE($C$3,$C$4,2),"y"))</f>
        <v/>
      </c>
      <c r="I30" s="81" t="str">
        <f>IF(G31="","",
IF($C$4&lt;4,IF(G31&gt;DATE($C$3-1,4,1),0,DATEDIF(G31,DATE($C$3-1,4,1),"y")),IF(G31&gt;DATE($C$3,4,1),0,DATEDIF(G31,DATE($C$3,4,1),"y"))))</f>
        <v/>
      </c>
      <c r="J30" s="125"/>
      <c r="K30" s="139"/>
      <c r="L30" s="140"/>
      <c r="M30" s="82" t="s">
        <v>50</v>
      </c>
      <c r="N30" s="96"/>
      <c r="O30" s="96"/>
      <c r="P30" s="96"/>
      <c r="Q30" s="96"/>
      <c r="R30" s="96"/>
      <c r="S30" s="96"/>
      <c r="T30" s="96"/>
      <c r="U30" s="96"/>
      <c r="V30" s="96"/>
      <c r="W30" s="96"/>
      <c r="X30" s="96"/>
      <c r="Y30" s="96"/>
      <c r="Z30" s="96"/>
      <c r="AA30" s="96"/>
      <c r="AB30" s="96"/>
      <c r="AC30" s="96"/>
      <c r="AD30" s="96"/>
      <c r="AE30" s="96"/>
      <c r="AF30" s="96"/>
      <c r="AG30" s="96"/>
      <c r="AH30" s="96"/>
      <c r="AI30" s="96"/>
      <c r="AJ30" s="96"/>
      <c r="AK30" s="96"/>
      <c r="AL30" s="96"/>
      <c r="AM30" s="96"/>
      <c r="AN30" s="96"/>
      <c r="AO30" s="96"/>
      <c r="AP30" s="96"/>
      <c r="AQ30" s="96"/>
      <c r="AR30" s="95"/>
      <c r="AS30" s="83">
        <f>COUNTA(N30:AR30)</f>
        <v>0</v>
      </c>
      <c r="AT30" s="84" t="str">
        <f>IF(OR(E30="非課税",E30="生活保護"),"対象","対象外")</f>
        <v>対象外</v>
      </c>
      <c r="AU30" s="84" t="str">
        <f>IF(OR(F30="１００％減免",F30="５０％　減免",F30="２５％　減免"),"対象","対象外")</f>
        <v>対象外</v>
      </c>
      <c r="AV30" s="84" t="str">
        <f>IF(AND(OR(E30="非課税",E30="生活保護"),K30="あり"),"対象","対象外")</f>
        <v>対象外</v>
      </c>
      <c r="AW30" s="110">
        <f>SUM(BA30:BA31)-AV31-AT31-AU31</f>
        <v>0</v>
      </c>
      <c r="AX30" s="84" t="str">
        <f>IF(AND(I30&gt;=3,I30&lt;=5,E30="その他",K30="あり"),"対象","対象外")</f>
        <v>対象外</v>
      </c>
      <c r="AY30" s="85">
        <f t="shared" si="0"/>
        <v>0</v>
      </c>
      <c r="AZ30" s="85">
        <f t="shared" si="0"/>
        <v>0</v>
      </c>
      <c r="BA30" s="86">
        <f>SUMIFS(単価表!$F:$F,単価表!$B:$B,E30,単価表!$C:$C,"平日",単価表!$D:$D,H31,単価表!$E:$E,"半日")*AY30+
SUMIFS(単価表!$F:$F,単価表!$B:$B,E30,単価表!$C:$C,"休日",単価表!$D:$D,H31,単価表!$E:$E,"半日")*AZ30</f>
        <v>0</v>
      </c>
      <c r="BB30" s="141">
        <f>AS30</f>
        <v>0</v>
      </c>
      <c r="BC30" s="141">
        <f>AS31</f>
        <v>0</v>
      </c>
    </row>
    <row r="31" spans="2:55" ht="22.5" customHeight="1">
      <c r="B31" s="112"/>
      <c r="C31" s="136"/>
      <c r="D31" s="136"/>
      <c r="E31" s="138"/>
      <c r="F31" s="138"/>
      <c r="G31" s="55"/>
      <c r="H31" s="87" t="str">
        <f>IF(G31="","",IF(H30&gt;=3,"3歳以上",IF(H30&lt;3,"3歳未満","")))</f>
        <v/>
      </c>
      <c r="I31" s="87" t="str">
        <f>IF(G31="","",IF(I30&gt;=3,"3歳以上",IF(I30&lt;3,"3歳未満","")))</f>
        <v/>
      </c>
      <c r="J31" s="125"/>
      <c r="K31" s="88" t="s">
        <v>51</v>
      </c>
      <c r="L31" s="56"/>
      <c r="M31" s="89" t="s">
        <v>52</v>
      </c>
      <c r="N31" s="97"/>
      <c r="O31" s="97"/>
      <c r="P31" s="97"/>
      <c r="Q31" s="97"/>
      <c r="R31" s="97"/>
      <c r="S31" s="97"/>
      <c r="T31" s="97"/>
      <c r="U31" s="97"/>
      <c r="V31" s="97"/>
      <c r="W31" s="97"/>
      <c r="X31" s="97"/>
      <c r="Y31" s="97"/>
      <c r="Z31" s="97"/>
      <c r="AA31" s="97"/>
      <c r="AB31" s="97"/>
      <c r="AC31" s="97"/>
      <c r="AD31" s="97"/>
      <c r="AE31" s="97"/>
      <c r="AF31" s="97"/>
      <c r="AG31" s="97"/>
      <c r="AH31" s="97"/>
      <c r="AI31" s="97"/>
      <c r="AJ31" s="97"/>
      <c r="AK31" s="97"/>
      <c r="AL31" s="97"/>
      <c r="AM31" s="97"/>
      <c r="AN31" s="97"/>
      <c r="AO31" s="97"/>
      <c r="AP31" s="97"/>
      <c r="AQ31" s="97"/>
      <c r="AR31" s="98"/>
      <c r="AS31" s="90">
        <f t="shared" ref="AS31" si="10">COUNTA(N31:AR31)</f>
        <v>0</v>
      </c>
      <c r="AT31" s="91">
        <f>IF(AT30="対象",SUM(BA30:BA31)-AV31-AX31,0)</f>
        <v>0</v>
      </c>
      <c r="AU31" s="91">
        <f>IF(OR(E30="生活保護",E30="非課税"),0,SUMIFS(単価表!$H:$H,単価表!$B:$B,F30,単価表!$C:$C,"平日",単価表!$D:$D,H31,単価表!$E:$E,"半日")*AY30+
SUMIFS(単価表!$H:$H,単価表!$B:$B,F30,単価表!$C:$C,"休日",単価表!$D:$D,H31,単価表!$E:$E,"半日")*AZ30+
SUMIFS(単価表!$H:$H,単価表!$B:$B,F30,単価表!$C:$C,"平日",単価表!$D:$D,H31,単価表!$E:$E,"一日")*AY31+
SUMIFS(単価表!$H:$H,単価表!$B:$B,F30,単価表!$C:$C,"休日",単価表!$D:$D,H31,単価表!$E:$E,"一日")*AZ31)</f>
        <v>0</v>
      </c>
      <c r="AV31" s="91">
        <f>IF(AV30="対象",MIN(SUMIFS(単価表!M:M,単価表!J:J,E30,単価表!K:K,K30,単価表!L:L,I31),SUM(BA30:BA31)-AU31),0)</f>
        <v>0</v>
      </c>
      <c r="AW31" s="111"/>
      <c r="AX31" s="91">
        <f>IF(AX30="対象",MIN(SUMIFS(単価表!M:M,単価表!J:J,E30,単価表!K:K,K30,単価表!L:L,I31),SUM(BA30:BA31)-AU31),0)</f>
        <v>0</v>
      </c>
      <c r="AY31" s="92">
        <f t="shared" si="0"/>
        <v>0</v>
      </c>
      <c r="AZ31" s="92">
        <f t="shared" si="0"/>
        <v>0</v>
      </c>
      <c r="BA31" s="93">
        <f>SUMIFS(単価表!$F:$F,単価表!$B:$B,E30,単価表!$C:$C,"平日",単価表!$D:$D,H31,単価表!$E:$E,"一日")*AY31+
SUMIFS(単価表!$F:$F,単価表!$B:$B,E30,単価表!$C:$C,"休日",単価表!$D:$D,H31,単価表!$E:$E,"一日")*AZ31</f>
        <v>0</v>
      </c>
      <c r="BB31" s="142"/>
      <c r="BC31" s="142"/>
    </row>
    <row r="32" spans="2:55" ht="22.5" customHeight="1">
      <c r="B32" s="112">
        <v>11</v>
      </c>
      <c r="C32" s="135"/>
      <c r="D32" s="135"/>
      <c r="E32" s="137"/>
      <c r="F32" s="137"/>
      <c r="G32" s="54"/>
      <c r="H32" s="81" t="str">
        <f>IF(G33="","",DATEDIF(G33,DATE($C$3,$C$4,2),"y"))</f>
        <v/>
      </c>
      <c r="I32" s="81" t="str">
        <f>IF(G33="","",
IF($C$4&lt;4,IF(G33&gt;DATE($C$3-1,4,1),0,DATEDIF(G33,DATE($C$3-1,4,1),"y")),IF(G33&gt;DATE($C$3,4,1),0,DATEDIF(G33,DATE($C$3,4,1),"y"))))</f>
        <v/>
      </c>
      <c r="J32" s="125"/>
      <c r="K32" s="139"/>
      <c r="L32" s="140"/>
      <c r="M32" s="82" t="s">
        <v>50</v>
      </c>
      <c r="N32" s="96"/>
      <c r="O32" s="96"/>
      <c r="P32" s="96"/>
      <c r="Q32" s="96"/>
      <c r="R32" s="96"/>
      <c r="S32" s="96"/>
      <c r="T32" s="96"/>
      <c r="U32" s="96"/>
      <c r="V32" s="96"/>
      <c r="W32" s="96"/>
      <c r="X32" s="96"/>
      <c r="Y32" s="96"/>
      <c r="Z32" s="96"/>
      <c r="AA32" s="96"/>
      <c r="AB32" s="96"/>
      <c r="AC32" s="96"/>
      <c r="AD32" s="96"/>
      <c r="AE32" s="96"/>
      <c r="AF32" s="96"/>
      <c r="AG32" s="96"/>
      <c r="AH32" s="96"/>
      <c r="AI32" s="96"/>
      <c r="AJ32" s="96"/>
      <c r="AK32" s="96"/>
      <c r="AL32" s="96"/>
      <c r="AM32" s="96"/>
      <c r="AN32" s="96"/>
      <c r="AO32" s="96"/>
      <c r="AP32" s="96"/>
      <c r="AQ32" s="96"/>
      <c r="AR32" s="95"/>
      <c r="AS32" s="83">
        <f>COUNTA(N32:AR32)</f>
        <v>0</v>
      </c>
      <c r="AT32" s="84" t="str">
        <f>IF(OR(E32="非課税",E32="生活保護"),"対象","対象外")</f>
        <v>対象外</v>
      </c>
      <c r="AU32" s="84" t="str">
        <f>IF(OR(F32="１００％減免",F32="５０％　減免",F32="２５％　減免"),"対象","対象外")</f>
        <v>対象外</v>
      </c>
      <c r="AV32" s="84" t="str">
        <f>IF(AND(OR(E32="非課税",E32="生活保護"),K32="あり"),"対象","対象外")</f>
        <v>対象外</v>
      </c>
      <c r="AW32" s="110">
        <f>SUM(BA32:BA33)-AV33-AT33-AU33</f>
        <v>0</v>
      </c>
      <c r="AX32" s="84" t="str">
        <f>IF(AND(I32&gt;=3,I32&lt;=5,E32="その他",K32="あり"),"対象","対象外")</f>
        <v>対象外</v>
      </c>
      <c r="AY32" s="85">
        <f t="shared" si="0"/>
        <v>0</v>
      </c>
      <c r="AZ32" s="85">
        <f t="shared" si="0"/>
        <v>0</v>
      </c>
      <c r="BA32" s="86">
        <f>SUMIFS(単価表!$F:$F,単価表!$B:$B,E32,単価表!$C:$C,"平日",単価表!$D:$D,H33,単価表!$E:$E,"半日")*AY32+
SUMIFS(単価表!$F:$F,単価表!$B:$B,E32,単価表!$C:$C,"休日",単価表!$D:$D,H33,単価表!$E:$E,"半日")*AZ32</f>
        <v>0</v>
      </c>
      <c r="BB32" s="141">
        <f>AS32</f>
        <v>0</v>
      </c>
      <c r="BC32" s="141">
        <f>AS33</f>
        <v>0</v>
      </c>
    </row>
    <row r="33" spans="2:55" ht="22.5" customHeight="1">
      <c r="B33" s="112"/>
      <c r="C33" s="136"/>
      <c r="D33" s="136"/>
      <c r="E33" s="138"/>
      <c r="F33" s="138"/>
      <c r="G33" s="55"/>
      <c r="H33" s="87" t="str">
        <f>IF(G33="","",IF(H32&gt;=3,"3歳以上",IF(H32&lt;3,"3歳未満","")))</f>
        <v/>
      </c>
      <c r="I33" s="87" t="str">
        <f>IF(G33="","",IF(I32&gt;=3,"3歳以上",IF(I32&lt;3,"3歳未満","")))</f>
        <v/>
      </c>
      <c r="J33" s="125"/>
      <c r="K33" s="88" t="s">
        <v>51</v>
      </c>
      <c r="L33" s="56"/>
      <c r="M33" s="89" t="s">
        <v>52</v>
      </c>
      <c r="N33" s="97"/>
      <c r="O33" s="97"/>
      <c r="P33" s="97"/>
      <c r="Q33" s="97"/>
      <c r="R33" s="97"/>
      <c r="S33" s="97"/>
      <c r="T33" s="97"/>
      <c r="U33" s="97"/>
      <c r="V33" s="97"/>
      <c r="W33" s="97"/>
      <c r="X33" s="97"/>
      <c r="Y33" s="97"/>
      <c r="Z33" s="97"/>
      <c r="AA33" s="97"/>
      <c r="AB33" s="97"/>
      <c r="AC33" s="97"/>
      <c r="AD33" s="97"/>
      <c r="AE33" s="97"/>
      <c r="AF33" s="97"/>
      <c r="AG33" s="97"/>
      <c r="AH33" s="97"/>
      <c r="AI33" s="97"/>
      <c r="AJ33" s="97"/>
      <c r="AK33" s="97"/>
      <c r="AL33" s="97"/>
      <c r="AM33" s="97"/>
      <c r="AN33" s="97"/>
      <c r="AO33" s="97"/>
      <c r="AP33" s="97"/>
      <c r="AQ33" s="97"/>
      <c r="AR33" s="98"/>
      <c r="AS33" s="90">
        <f t="shared" ref="AS33" si="11">COUNTA(N33:AR33)</f>
        <v>0</v>
      </c>
      <c r="AT33" s="91">
        <f>IF(AT32="対象",SUM(BA32:BA33)-AV33-AX33,0)</f>
        <v>0</v>
      </c>
      <c r="AU33" s="91">
        <f>IF(OR(E32="生活保護",E32="非課税"),0,SUMIFS(単価表!$H:$H,単価表!$B:$B,F32,単価表!$C:$C,"平日",単価表!$D:$D,H33,単価表!$E:$E,"半日")*AY32+
SUMIFS(単価表!$H:$H,単価表!$B:$B,F32,単価表!$C:$C,"休日",単価表!$D:$D,H33,単価表!$E:$E,"半日")*AZ32+
SUMIFS(単価表!$H:$H,単価表!$B:$B,F32,単価表!$C:$C,"平日",単価表!$D:$D,H33,単価表!$E:$E,"一日")*AY33+
SUMIFS(単価表!$H:$H,単価表!$B:$B,F32,単価表!$C:$C,"休日",単価表!$D:$D,H33,単価表!$E:$E,"一日")*AZ33)</f>
        <v>0</v>
      </c>
      <c r="AV33" s="91">
        <f>IF(AV32="対象",MIN(SUMIFS(単価表!M:M,単価表!J:J,E32,単価表!K:K,K32,単価表!L:L,I33),SUM(BA32:BA33)-AU33),0)</f>
        <v>0</v>
      </c>
      <c r="AW33" s="111"/>
      <c r="AX33" s="91">
        <f>IF(AX32="対象",MIN(SUMIFS(単価表!M:M,単価表!J:J,E32,単価表!K:K,K32,単価表!L:L,I33),SUM(BA32:BA33)-AU33),0)</f>
        <v>0</v>
      </c>
      <c r="AY33" s="92">
        <f t="shared" ref="AY33:AZ33" si="12">COUNTIFS($N33:$AR33,"&lt;&gt;"&amp;"",$N$9:$AR$9,AY$11)</f>
        <v>0</v>
      </c>
      <c r="AZ33" s="92">
        <f t="shared" si="12"/>
        <v>0</v>
      </c>
      <c r="BA33" s="93">
        <f>SUMIFS(単価表!$F:$F,単価表!$B:$B,E32,単価表!$C:$C,"平日",単価表!$D:$D,H33,単価表!$E:$E,"一日")*AY33+
SUMIFS(単価表!$F:$F,単価表!$B:$B,E32,単価表!$C:$C,"休日",単価表!$D:$D,H33,単価表!$E:$E,"一日")*AZ33</f>
        <v>0</v>
      </c>
      <c r="BB33" s="142"/>
      <c r="BC33" s="142"/>
    </row>
    <row r="34" spans="2:55" ht="22.5" customHeight="1">
      <c r="B34" s="112">
        <v>12</v>
      </c>
      <c r="C34" s="135"/>
      <c r="D34" s="135"/>
      <c r="E34" s="137"/>
      <c r="F34" s="137"/>
      <c r="G34" s="54"/>
      <c r="H34" s="81" t="str">
        <f>IF(G35="","",DATEDIF(G35,DATE($C$3,$C$4,2),"y"))</f>
        <v/>
      </c>
      <c r="I34" s="81" t="str">
        <f>IF(G35="","",
IF($C$4&lt;4,IF(G35&gt;DATE($C$3-1,4,1),0,DATEDIF(G35,DATE($C$3-1,4,1),"y")),IF(G35&gt;DATE($C$3,4,1),0,DATEDIF(G35,DATE($C$3,4,1),"y"))))</f>
        <v/>
      </c>
      <c r="J34" s="125"/>
      <c r="K34" s="139"/>
      <c r="L34" s="140"/>
      <c r="M34" s="82" t="s">
        <v>50</v>
      </c>
      <c r="N34" s="96"/>
      <c r="O34" s="96"/>
      <c r="P34" s="96"/>
      <c r="Q34" s="96"/>
      <c r="R34" s="96"/>
      <c r="S34" s="96"/>
      <c r="T34" s="96"/>
      <c r="U34" s="96"/>
      <c r="V34" s="96"/>
      <c r="W34" s="96"/>
      <c r="X34" s="96"/>
      <c r="Y34" s="96"/>
      <c r="Z34" s="96"/>
      <c r="AA34" s="96"/>
      <c r="AB34" s="96"/>
      <c r="AC34" s="96"/>
      <c r="AD34" s="96"/>
      <c r="AE34" s="96"/>
      <c r="AF34" s="96"/>
      <c r="AG34" s="96"/>
      <c r="AH34" s="96"/>
      <c r="AI34" s="96"/>
      <c r="AJ34" s="96"/>
      <c r="AK34" s="96"/>
      <c r="AL34" s="96"/>
      <c r="AM34" s="96"/>
      <c r="AN34" s="96"/>
      <c r="AO34" s="96"/>
      <c r="AP34" s="96"/>
      <c r="AQ34" s="96"/>
      <c r="AR34" s="95"/>
      <c r="AS34" s="83">
        <f>COUNTA(N34:AR34)</f>
        <v>0</v>
      </c>
      <c r="AT34" s="84" t="str">
        <f>IF(OR(E34="非課税",E34="生活保護"),"対象","対象外")</f>
        <v>対象外</v>
      </c>
      <c r="AU34" s="84" t="str">
        <f>IF(OR(F34="１００％減免",F34="５０％　減免",F34="２５％　減免"),"対象","対象外")</f>
        <v>対象外</v>
      </c>
      <c r="AV34" s="84" t="str">
        <f>IF(AND(OR(E34="非課税",E34="生活保護"),K34="あり"),"対象","対象外")</f>
        <v>対象外</v>
      </c>
      <c r="AW34" s="110">
        <f>SUM(BA34:BA35)-AV35-AT35-AU35</f>
        <v>0</v>
      </c>
      <c r="AX34" s="84" t="str">
        <f>IF(AND(I34&gt;=3,I34&lt;=5,E34="その他",K34="あり"),"対象","対象外")</f>
        <v>対象外</v>
      </c>
      <c r="AY34" s="85">
        <f t="shared" si="0"/>
        <v>0</v>
      </c>
      <c r="AZ34" s="85">
        <f t="shared" si="0"/>
        <v>0</v>
      </c>
      <c r="BA34" s="86">
        <f>SUMIFS(単価表!$F:$F,単価表!$B:$B,E34,単価表!$C:$C,"平日",単価表!$D:$D,H35,単価表!$E:$E,"半日")*AY34+
SUMIFS(単価表!$F:$F,単価表!$B:$B,E34,単価表!$C:$C,"休日",単価表!$D:$D,H35,単価表!$E:$E,"半日")*AZ34</f>
        <v>0</v>
      </c>
      <c r="BB34" s="141">
        <f>AS34</f>
        <v>0</v>
      </c>
      <c r="BC34" s="141">
        <f>AS35</f>
        <v>0</v>
      </c>
    </row>
    <row r="35" spans="2:55" ht="22.5" customHeight="1">
      <c r="B35" s="112"/>
      <c r="C35" s="136"/>
      <c r="D35" s="136"/>
      <c r="E35" s="138"/>
      <c r="F35" s="138"/>
      <c r="G35" s="55"/>
      <c r="H35" s="87" t="str">
        <f>IF(G35="","",IF(H34&gt;=3,"3歳以上",IF(H34&lt;3,"3歳未満","")))</f>
        <v/>
      </c>
      <c r="I35" s="87" t="str">
        <f>IF(G35="","",IF(I34&gt;=3,"3歳以上",IF(I34&lt;3,"3歳未満","")))</f>
        <v/>
      </c>
      <c r="J35" s="125"/>
      <c r="K35" s="88" t="s">
        <v>51</v>
      </c>
      <c r="L35" s="56"/>
      <c r="M35" s="89" t="s">
        <v>52</v>
      </c>
      <c r="N35" s="97"/>
      <c r="O35" s="97"/>
      <c r="P35" s="97"/>
      <c r="Q35" s="97"/>
      <c r="R35" s="97"/>
      <c r="S35" s="97"/>
      <c r="T35" s="97"/>
      <c r="U35" s="97"/>
      <c r="V35" s="97"/>
      <c r="W35" s="97"/>
      <c r="X35" s="97"/>
      <c r="Y35" s="97"/>
      <c r="Z35" s="97"/>
      <c r="AA35" s="97"/>
      <c r="AB35" s="97"/>
      <c r="AC35" s="97"/>
      <c r="AD35" s="97"/>
      <c r="AE35" s="97"/>
      <c r="AF35" s="97"/>
      <c r="AG35" s="97"/>
      <c r="AH35" s="97"/>
      <c r="AI35" s="97"/>
      <c r="AJ35" s="97"/>
      <c r="AK35" s="97"/>
      <c r="AL35" s="97"/>
      <c r="AM35" s="97"/>
      <c r="AN35" s="97"/>
      <c r="AO35" s="97"/>
      <c r="AP35" s="97"/>
      <c r="AQ35" s="97"/>
      <c r="AR35" s="98"/>
      <c r="AS35" s="90">
        <f t="shared" ref="AS35" si="13">COUNTA(N35:AR35)</f>
        <v>0</v>
      </c>
      <c r="AT35" s="91">
        <f>IF(AT34="対象",SUM(BA34:BA35)-AV35-AX35,0)</f>
        <v>0</v>
      </c>
      <c r="AU35" s="91">
        <f>IF(OR(E34="生活保護",E34="非課税"),0,SUMIFS(単価表!$H:$H,単価表!$B:$B,F34,単価表!$C:$C,"平日",単価表!$D:$D,H35,単価表!$E:$E,"半日")*AY34+
SUMIFS(単価表!$H:$H,単価表!$B:$B,F34,単価表!$C:$C,"休日",単価表!$D:$D,H35,単価表!$E:$E,"半日")*AZ34+
SUMIFS(単価表!$H:$H,単価表!$B:$B,F34,単価表!$C:$C,"平日",単価表!$D:$D,H35,単価表!$E:$E,"一日")*AY35+
SUMIFS(単価表!$H:$H,単価表!$B:$B,F34,単価表!$C:$C,"休日",単価表!$D:$D,H35,単価表!$E:$E,"一日")*AZ35)</f>
        <v>0</v>
      </c>
      <c r="AV35" s="91">
        <f>IF(AV34="対象",MIN(SUMIFS(単価表!M:M,単価表!J:J,E34,単価表!K:K,K34,単価表!L:L,I35),SUM(BA34:BA35)-AU35),0)</f>
        <v>0</v>
      </c>
      <c r="AW35" s="111"/>
      <c r="AX35" s="91">
        <f>IF(AX34="対象",MIN(SUMIFS(単価表!M:M,単価表!J:J,E34,単価表!K:K,K34,単価表!L:L,I35),SUM(BA34:BA35)-AU35),0)</f>
        <v>0</v>
      </c>
      <c r="AY35" s="92">
        <f t="shared" ref="AY35:AZ35" si="14">COUNTIFS($N35:$AR35,"&lt;&gt;"&amp;"",$N$9:$AR$9,AY$11)</f>
        <v>0</v>
      </c>
      <c r="AZ35" s="92">
        <f t="shared" si="14"/>
        <v>0</v>
      </c>
      <c r="BA35" s="93">
        <f>SUMIFS(単価表!$F:$F,単価表!$B:$B,E34,単価表!$C:$C,"平日",単価表!$D:$D,H35,単価表!$E:$E,"一日")*AY35+
SUMIFS(単価表!$F:$F,単価表!$B:$B,E34,単価表!$C:$C,"休日",単価表!$D:$D,H35,単価表!$E:$E,"一日")*AZ35</f>
        <v>0</v>
      </c>
      <c r="BB35" s="142"/>
      <c r="BC35" s="142"/>
    </row>
    <row r="36" spans="2:55" ht="22.5" customHeight="1">
      <c r="B36" s="112">
        <v>13</v>
      </c>
      <c r="C36" s="135"/>
      <c r="D36" s="135"/>
      <c r="E36" s="137"/>
      <c r="F36" s="137"/>
      <c r="G36" s="54"/>
      <c r="H36" s="81" t="str">
        <f>IF(G37="","",DATEDIF(G37,DATE($C$3,$C$4,2),"y"))</f>
        <v/>
      </c>
      <c r="I36" s="81" t="str">
        <f>IF(G37="","",
IF($C$4&lt;4,IF(G37&gt;DATE($C$3-1,4,1),0,DATEDIF(G37,DATE($C$3-1,4,1),"y")),IF(G37&gt;DATE($C$3,4,1),0,DATEDIF(G37,DATE($C$3,4,1),"y"))))</f>
        <v/>
      </c>
      <c r="J36" s="125"/>
      <c r="K36" s="139"/>
      <c r="L36" s="140"/>
      <c r="M36" s="82" t="s">
        <v>50</v>
      </c>
      <c r="N36" s="96"/>
      <c r="O36" s="96"/>
      <c r="P36" s="96"/>
      <c r="Q36" s="96"/>
      <c r="R36" s="96"/>
      <c r="S36" s="96"/>
      <c r="T36" s="96"/>
      <c r="U36" s="96"/>
      <c r="V36" s="96"/>
      <c r="W36" s="96"/>
      <c r="X36" s="96"/>
      <c r="Y36" s="96"/>
      <c r="Z36" s="96"/>
      <c r="AA36" s="96"/>
      <c r="AB36" s="96"/>
      <c r="AC36" s="96"/>
      <c r="AD36" s="96"/>
      <c r="AE36" s="96"/>
      <c r="AF36" s="96"/>
      <c r="AG36" s="96"/>
      <c r="AH36" s="96"/>
      <c r="AI36" s="96"/>
      <c r="AJ36" s="96"/>
      <c r="AK36" s="96"/>
      <c r="AL36" s="96"/>
      <c r="AM36" s="96"/>
      <c r="AN36" s="96"/>
      <c r="AO36" s="96"/>
      <c r="AP36" s="96"/>
      <c r="AQ36" s="96"/>
      <c r="AR36" s="95"/>
      <c r="AS36" s="83">
        <f>COUNTA(N36:AR36)</f>
        <v>0</v>
      </c>
      <c r="AT36" s="84" t="str">
        <f>IF(OR(E36="非課税",E36="生活保護"),"対象","対象外")</f>
        <v>対象外</v>
      </c>
      <c r="AU36" s="84" t="str">
        <f>IF(OR(F36="１００％減免",F36="５０％　減免",F36="２５％　減免"),"対象","対象外")</f>
        <v>対象外</v>
      </c>
      <c r="AV36" s="84" t="str">
        <f>IF(AND(OR(E36="非課税",E36="生活保護"),K36="あり"),"対象","対象外")</f>
        <v>対象外</v>
      </c>
      <c r="AW36" s="110">
        <f>SUM(BA36:BA37)-AV37-AT37-AU37</f>
        <v>0</v>
      </c>
      <c r="AX36" s="84" t="str">
        <f>IF(AND(I36&gt;=3,I36&lt;=5,E36="その他",K36="あり"),"対象","対象外")</f>
        <v>対象外</v>
      </c>
      <c r="AY36" s="85">
        <f t="shared" si="0"/>
        <v>0</v>
      </c>
      <c r="AZ36" s="85">
        <f t="shared" si="0"/>
        <v>0</v>
      </c>
      <c r="BA36" s="86">
        <f>SUMIFS(単価表!$F:$F,単価表!$B:$B,E36,単価表!$C:$C,"平日",単価表!$D:$D,H37,単価表!$E:$E,"半日")*AY36+
SUMIFS(単価表!$F:$F,単価表!$B:$B,E36,単価表!$C:$C,"休日",単価表!$D:$D,H37,単価表!$E:$E,"半日")*AZ36</f>
        <v>0</v>
      </c>
      <c r="BB36" s="141">
        <f>AS36</f>
        <v>0</v>
      </c>
      <c r="BC36" s="141">
        <f>AS37</f>
        <v>0</v>
      </c>
    </row>
    <row r="37" spans="2:55" ht="22.5" customHeight="1">
      <c r="B37" s="112"/>
      <c r="C37" s="136"/>
      <c r="D37" s="136"/>
      <c r="E37" s="138"/>
      <c r="F37" s="138"/>
      <c r="G37" s="55"/>
      <c r="H37" s="87" t="str">
        <f>IF(G37="","",IF(H36&gt;=3,"3歳以上",IF(H36&lt;3,"3歳未満","")))</f>
        <v/>
      </c>
      <c r="I37" s="87" t="str">
        <f>IF(G37="","",IF(I36&gt;=3,"3歳以上",IF(I36&lt;3,"3歳未満","")))</f>
        <v/>
      </c>
      <c r="J37" s="125"/>
      <c r="K37" s="88" t="s">
        <v>51</v>
      </c>
      <c r="L37" s="56"/>
      <c r="M37" s="89" t="s">
        <v>52</v>
      </c>
      <c r="N37" s="97"/>
      <c r="O37" s="97"/>
      <c r="P37" s="97"/>
      <c r="Q37" s="97"/>
      <c r="R37" s="97"/>
      <c r="S37" s="97"/>
      <c r="T37" s="97"/>
      <c r="U37" s="97"/>
      <c r="V37" s="97"/>
      <c r="W37" s="97"/>
      <c r="X37" s="97"/>
      <c r="Y37" s="97"/>
      <c r="Z37" s="97"/>
      <c r="AA37" s="97"/>
      <c r="AB37" s="97"/>
      <c r="AC37" s="97"/>
      <c r="AD37" s="97"/>
      <c r="AE37" s="97"/>
      <c r="AF37" s="97"/>
      <c r="AG37" s="97"/>
      <c r="AH37" s="97"/>
      <c r="AI37" s="97"/>
      <c r="AJ37" s="97"/>
      <c r="AK37" s="97"/>
      <c r="AL37" s="97"/>
      <c r="AM37" s="97"/>
      <c r="AN37" s="97"/>
      <c r="AO37" s="97"/>
      <c r="AP37" s="97"/>
      <c r="AQ37" s="97"/>
      <c r="AR37" s="98"/>
      <c r="AS37" s="90">
        <f t="shared" ref="AS37" si="15">COUNTA(N37:AR37)</f>
        <v>0</v>
      </c>
      <c r="AT37" s="91">
        <f>IF(AT36="対象",SUM(BA36:BA37)-AV37-AX37,0)</f>
        <v>0</v>
      </c>
      <c r="AU37" s="91">
        <f>IF(OR(E36="生活保護",E36="非課税"),0,SUMIFS(単価表!$H:$H,単価表!$B:$B,F36,単価表!$C:$C,"平日",単価表!$D:$D,H37,単価表!$E:$E,"半日")*AY36+
SUMIFS(単価表!$H:$H,単価表!$B:$B,F36,単価表!$C:$C,"休日",単価表!$D:$D,H37,単価表!$E:$E,"半日")*AZ36+
SUMIFS(単価表!$H:$H,単価表!$B:$B,F36,単価表!$C:$C,"平日",単価表!$D:$D,H37,単価表!$E:$E,"一日")*AY37+
SUMIFS(単価表!$H:$H,単価表!$B:$B,F36,単価表!$C:$C,"休日",単価表!$D:$D,H37,単価表!$E:$E,"一日")*AZ37)</f>
        <v>0</v>
      </c>
      <c r="AV37" s="91">
        <f>IF(AV36="対象",MIN(SUMIFS(単価表!M:M,単価表!J:J,E36,単価表!K:K,K36,単価表!L:L,I37),SUM(BA36:BA37)-AU37),0)</f>
        <v>0</v>
      </c>
      <c r="AW37" s="111"/>
      <c r="AX37" s="91">
        <f>IF(AX36="対象",MIN(SUMIFS(単価表!M:M,単価表!J:J,E36,単価表!K:K,K36,単価表!L:L,I37),SUM(BA36:BA37)-AU37),0)</f>
        <v>0</v>
      </c>
      <c r="AY37" s="92">
        <f t="shared" ref="AY37:AZ37" si="16">COUNTIFS($N37:$AR37,"&lt;&gt;"&amp;"",$N$9:$AR$9,AY$11)</f>
        <v>0</v>
      </c>
      <c r="AZ37" s="92">
        <f t="shared" si="16"/>
        <v>0</v>
      </c>
      <c r="BA37" s="93">
        <f>SUMIFS(単価表!$F:$F,単価表!$B:$B,E36,単価表!$C:$C,"平日",単価表!$D:$D,H37,単価表!$E:$E,"一日")*AY37+
SUMIFS(単価表!$F:$F,単価表!$B:$B,E36,単価表!$C:$C,"休日",単価表!$D:$D,H37,単価表!$E:$E,"一日")*AZ37</f>
        <v>0</v>
      </c>
      <c r="BB37" s="142"/>
      <c r="BC37" s="142"/>
    </row>
    <row r="38" spans="2:55" ht="22.5" customHeight="1">
      <c r="B38" s="112">
        <v>14</v>
      </c>
      <c r="C38" s="135"/>
      <c r="D38" s="135"/>
      <c r="E38" s="137"/>
      <c r="F38" s="137"/>
      <c r="G38" s="54"/>
      <c r="H38" s="81" t="str">
        <f>IF(G39="","",DATEDIF(G39,DATE($C$3,$C$4,2),"y"))</f>
        <v/>
      </c>
      <c r="I38" s="81" t="str">
        <f>IF(G39="","",
IF($C$4&lt;4,IF(G39&gt;DATE($C$3-1,4,1),0,DATEDIF(G39,DATE($C$3-1,4,1),"y")),IF(G39&gt;DATE($C$3,4,1),0,DATEDIF(G39,DATE($C$3,4,1),"y"))))</f>
        <v/>
      </c>
      <c r="J38" s="125"/>
      <c r="K38" s="139"/>
      <c r="L38" s="140"/>
      <c r="M38" s="82" t="s">
        <v>50</v>
      </c>
      <c r="N38" s="96"/>
      <c r="O38" s="96"/>
      <c r="P38" s="96"/>
      <c r="Q38" s="96"/>
      <c r="R38" s="96"/>
      <c r="S38" s="96"/>
      <c r="T38" s="96"/>
      <c r="U38" s="96"/>
      <c r="V38" s="96"/>
      <c r="W38" s="96"/>
      <c r="X38" s="96"/>
      <c r="Y38" s="96"/>
      <c r="Z38" s="96"/>
      <c r="AA38" s="96"/>
      <c r="AB38" s="96"/>
      <c r="AC38" s="96"/>
      <c r="AD38" s="96"/>
      <c r="AE38" s="96"/>
      <c r="AF38" s="96"/>
      <c r="AG38" s="96"/>
      <c r="AH38" s="96"/>
      <c r="AI38" s="96"/>
      <c r="AJ38" s="96"/>
      <c r="AK38" s="96"/>
      <c r="AL38" s="96"/>
      <c r="AM38" s="96"/>
      <c r="AN38" s="96"/>
      <c r="AO38" s="96"/>
      <c r="AP38" s="96"/>
      <c r="AQ38" s="96"/>
      <c r="AR38" s="95"/>
      <c r="AS38" s="83">
        <f>COUNTA(N38:AR38)</f>
        <v>0</v>
      </c>
      <c r="AT38" s="84" t="str">
        <f>IF(OR(E38="非課税",E38="生活保護"),"対象","対象外")</f>
        <v>対象外</v>
      </c>
      <c r="AU38" s="84" t="str">
        <f>IF(OR(F38="１００％減免",F38="５０％　減免",F38="２５％　減免"),"対象","対象外")</f>
        <v>対象外</v>
      </c>
      <c r="AV38" s="84" t="str">
        <f>IF(AND(OR(E38="非課税",E38="生活保護"),K38="あり"),"対象","対象外")</f>
        <v>対象外</v>
      </c>
      <c r="AW38" s="110">
        <f>SUM(BA38:BA39)-AV39-AT39-AU39</f>
        <v>0</v>
      </c>
      <c r="AX38" s="84" t="str">
        <f>IF(AND(I38&gt;=3,I38&lt;=5,E38="その他",K38="あり"),"対象","対象外")</f>
        <v>対象外</v>
      </c>
      <c r="AY38" s="85">
        <f t="shared" si="0"/>
        <v>0</v>
      </c>
      <c r="AZ38" s="85">
        <f t="shared" si="0"/>
        <v>0</v>
      </c>
      <c r="BA38" s="86">
        <f>SUMIFS(単価表!$F:$F,単価表!$B:$B,E38,単価表!$C:$C,"平日",単価表!$D:$D,H39,単価表!$E:$E,"半日")*AY38+
SUMIFS(単価表!$F:$F,単価表!$B:$B,E38,単価表!$C:$C,"休日",単価表!$D:$D,H39,単価表!$E:$E,"半日")*AZ38</f>
        <v>0</v>
      </c>
      <c r="BB38" s="141">
        <f>AS38</f>
        <v>0</v>
      </c>
      <c r="BC38" s="141">
        <f>AS39</f>
        <v>0</v>
      </c>
    </row>
    <row r="39" spans="2:55" ht="22.5" customHeight="1">
      <c r="B39" s="112"/>
      <c r="C39" s="136"/>
      <c r="D39" s="136"/>
      <c r="E39" s="138"/>
      <c r="F39" s="138"/>
      <c r="G39" s="55"/>
      <c r="H39" s="87" t="str">
        <f>IF(G39="","",IF(H38&gt;=3,"3歳以上",IF(H38&lt;3,"3歳未満","")))</f>
        <v/>
      </c>
      <c r="I39" s="87" t="str">
        <f>IF(G39="","",IF(I38&gt;=3,"3歳以上",IF(I38&lt;3,"3歳未満","")))</f>
        <v/>
      </c>
      <c r="J39" s="125"/>
      <c r="K39" s="88" t="s">
        <v>51</v>
      </c>
      <c r="L39" s="56"/>
      <c r="M39" s="89" t="s">
        <v>52</v>
      </c>
      <c r="N39" s="97"/>
      <c r="O39" s="97"/>
      <c r="P39" s="97"/>
      <c r="Q39" s="97"/>
      <c r="R39" s="97"/>
      <c r="S39" s="97"/>
      <c r="T39" s="97"/>
      <c r="U39" s="97"/>
      <c r="V39" s="97"/>
      <c r="W39" s="97"/>
      <c r="X39" s="97"/>
      <c r="Y39" s="97"/>
      <c r="Z39" s="97"/>
      <c r="AA39" s="97"/>
      <c r="AB39" s="97"/>
      <c r="AC39" s="97"/>
      <c r="AD39" s="97"/>
      <c r="AE39" s="97"/>
      <c r="AF39" s="97"/>
      <c r="AG39" s="97"/>
      <c r="AH39" s="97"/>
      <c r="AI39" s="97"/>
      <c r="AJ39" s="97"/>
      <c r="AK39" s="97"/>
      <c r="AL39" s="97"/>
      <c r="AM39" s="97"/>
      <c r="AN39" s="97"/>
      <c r="AO39" s="97"/>
      <c r="AP39" s="97"/>
      <c r="AQ39" s="97"/>
      <c r="AR39" s="98"/>
      <c r="AS39" s="90">
        <f t="shared" ref="AS39" si="17">COUNTA(N39:AR39)</f>
        <v>0</v>
      </c>
      <c r="AT39" s="91">
        <f>IF(AT38="対象",SUM(BA38:BA39)-AV39-AX39,0)</f>
        <v>0</v>
      </c>
      <c r="AU39" s="91">
        <f>IF(OR(E38="生活保護",E38="非課税"),0,SUMIFS(単価表!$H:$H,単価表!$B:$B,F38,単価表!$C:$C,"平日",単価表!$D:$D,H39,単価表!$E:$E,"半日")*AY38+
SUMIFS(単価表!$H:$H,単価表!$B:$B,F38,単価表!$C:$C,"休日",単価表!$D:$D,H39,単価表!$E:$E,"半日")*AZ38+
SUMIFS(単価表!$H:$H,単価表!$B:$B,F38,単価表!$C:$C,"平日",単価表!$D:$D,H39,単価表!$E:$E,"一日")*AY39+
SUMIFS(単価表!$H:$H,単価表!$B:$B,F38,単価表!$C:$C,"休日",単価表!$D:$D,H39,単価表!$E:$E,"一日")*AZ39)</f>
        <v>0</v>
      </c>
      <c r="AV39" s="91">
        <f>IF(AV38="対象",MIN(SUMIFS(単価表!M:M,単価表!J:J,E38,単価表!K:K,K38,単価表!L:L,I39),SUM(BA38:BA39)-AU39),0)</f>
        <v>0</v>
      </c>
      <c r="AW39" s="111"/>
      <c r="AX39" s="91">
        <f>IF(AX38="対象",MIN(SUMIFS(単価表!M:M,単価表!J:J,E38,単価表!K:K,K38,単価表!L:L,I39),SUM(BA38:BA39)-AU39),0)</f>
        <v>0</v>
      </c>
      <c r="AY39" s="92">
        <f t="shared" ref="AY39:AZ39" si="18">COUNTIFS($N39:$AR39,"&lt;&gt;"&amp;"",$N$9:$AR$9,AY$11)</f>
        <v>0</v>
      </c>
      <c r="AZ39" s="92">
        <f t="shared" si="18"/>
        <v>0</v>
      </c>
      <c r="BA39" s="93">
        <f>SUMIFS(単価表!$F:$F,単価表!$B:$B,E38,単価表!$C:$C,"平日",単価表!$D:$D,H39,単価表!$E:$E,"一日")*AY39+
SUMIFS(単価表!$F:$F,単価表!$B:$B,E38,単価表!$C:$C,"休日",単価表!$D:$D,H39,単価表!$E:$E,"一日")*AZ39</f>
        <v>0</v>
      </c>
      <c r="BB39" s="142"/>
      <c r="BC39" s="142"/>
    </row>
    <row r="40" spans="2:55" ht="22.5" customHeight="1">
      <c r="B40" s="112">
        <v>15</v>
      </c>
      <c r="C40" s="135"/>
      <c r="D40" s="135"/>
      <c r="E40" s="137"/>
      <c r="F40" s="137"/>
      <c r="G40" s="54"/>
      <c r="H40" s="81" t="str">
        <f>IF(G41="","",DATEDIF(G41,DATE($C$3,$C$4,2),"y"))</f>
        <v/>
      </c>
      <c r="I40" s="81" t="str">
        <f>IF(G41="","",
IF($C$4&lt;4,IF(G41&gt;DATE($C$3-1,4,1),0,DATEDIF(G41,DATE($C$3-1,4,1),"y")),IF(G41&gt;DATE($C$3,4,1),0,DATEDIF(G41,DATE($C$3,4,1),"y"))))</f>
        <v/>
      </c>
      <c r="J40" s="125"/>
      <c r="K40" s="139"/>
      <c r="L40" s="140"/>
      <c r="M40" s="82" t="s">
        <v>50</v>
      </c>
      <c r="N40" s="96"/>
      <c r="O40" s="96"/>
      <c r="P40" s="96"/>
      <c r="Q40" s="96"/>
      <c r="R40" s="96"/>
      <c r="S40" s="96"/>
      <c r="T40" s="96"/>
      <c r="U40" s="96"/>
      <c r="V40" s="96"/>
      <c r="W40" s="96"/>
      <c r="X40" s="96"/>
      <c r="Y40" s="96"/>
      <c r="Z40" s="96"/>
      <c r="AA40" s="96"/>
      <c r="AB40" s="96"/>
      <c r="AC40" s="96"/>
      <c r="AD40" s="96"/>
      <c r="AE40" s="96"/>
      <c r="AF40" s="96"/>
      <c r="AG40" s="96"/>
      <c r="AH40" s="96"/>
      <c r="AI40" s="96"/>
      <c r="AJ40" s="96"/>
      <c r="AK40" s="96"/>
      <c r="AL40" s="96"/>
      <c r="AM40" s="96"/>
      <c r="AN40" s="96"/>
      <c r="AO40" s="96"/>
      <c r="AP40" s="96"/>
      <c r="AQ40" s="96"/>
      <c r="AR40" s="95"/>
      <c r="AS40" s="83">
        <f>COUNTA(N40:AR40)</f>
        <v>0</v>
      </c>
      <c r="AT40" s="84" t="str">
        <f>IF(OR(E40="非課税",E40="生活保護"),"対象","対象外")</f>
        <v>対象外</v>
      </c>
      <c r="AU40" s="84" t="str">
        <f>IF(OR(F40="１００％減免",F40="５０％　減免",F40="２５％　減免"),"対象","対象外")</f>
        <v>対象外</v>
      </c>
      <c r="AV40" s="84" t="str">
        <f>IF(AND(OR(E40="非課税",E40="生活保護"),K40="あり"),"対象","対象外")</f>
        <v>対象外</v>
      </c>
      <c r="AW40" s="110">
        <f>SUM(BA40:BA41)-AV41-AT41-AU41</f>
        <v>0</v>
      </c>
      <c r="AX40" s="84" t="str">
        <f>IF(AND(I40&gt;=3,I40&lt;=5,E40="その他",K40="あり"),"対象","対象外")</f>
        <v>対象外</v>
      </c>
      <c r="AY40" s="85">
        <f t="shared" si="0"/>
        <v>0</v>
      </c>
      <c r="AZ40" s="85">
        <f t="shared" si="0"/>
        <v>0</v>
      </c>
      <c r="BA40" s="86">
        <f>SUMIFS(単価表!$F:$F,単価表!$B:$B,E40,単価表!$C:$C,"平日",単価表!$D:$D,H41,単価表!$E:$E,"半日")*AY40+
SUMIFS(単価表!$F:$F,単価表!$B:$B,E40,単価表!$C:$C,"休日",単価表!$D:$D,H41,単価表!$E:$E,"半日")*AZ40</f>
        <v>0</v>
      </c>
      <c r="BB40" s="141">
        <f>AS40</f>
        <v>0</v>
      </c>
      <c r="BC40" s="141">
        <f>AS41</f>
        <v>0</v>
      </c>
    </row>
    <row r="41" spans="2:55" ht="22.5" customHeight="1">
      <c r="B41" s="112"/>
      <c r="C41" s="136"/>
      <c r="D41" s="136"/>
      <c r="E41" s="138"/>
      <c r="F41" s="138"/>
      <c r="G41" s="55"/>
      <c r="H41" s="87" t="str">
        <f>IF(G41="","",IF(H40&gt;=3,"3歳以上",IF(H40&lt;3,"3歳未満","")))</f>
        <v/>
      </c>
      <c r="I41" s="87" t="str">
        <f>IF(G41="","",IF(I40&gt;=3,"3歳以上",IF(I40&lt;3,"3歳未満","")))</f>
        <v/>
      </c>
      <c r="J41" s="125"/>
      <c r="K41" s="88" t="s">
        <v>51</v>
      </c>
      <c r="L41" s="56"/>
      <c r="M41" s="89" t="s">
        <v>52</v>
      </c>
      <c r="N41" s="97"/>
      <c r="O41" s="97"/>
      <c r="P41" s="97"/>
      <c r="Q41" s="97"/>
      <c r="R41" s="97"/>
      <c r="S41" s="97"/>
      <c r="T41" s="97"/>
      <c r="U41" s="97"/>
      <c r="V41" s="97"/>
      <c r="W41" s="97"/>
      <c r="X41" s="97"/>
      <c r="Y41" s="97"/>
      <c r="Z41" s="97"/>
      <c r="AA41" s="97"/>
      <c r="AB41" s="97"/>
      <c r="AC41" s="97"/>
      <c r="AD41" s="97"/>
      <c r="AE41" s="97"/>
      <c r="AF41" s="97"/>
      <c r="AG41" s="97"/>
      <c r="AH41" s="97"/>
      <c r="AI41" s="97"/>
      <c r="AJ41" s="97"/>
      <c r="AK41" s="97"/>
      <c r="AL41" s="97"/>
      <c r="AM41" s="97"/>
      <c r="AN41" s="97"/>
      <c r="AO41" s="97"/>
      <c r="AP41" s="97"/>
      <c r="AQ41" s="97"/>
      <c r="AR41" s="98"/>
      <c r="AS41" s="90">
        <f t="shared" ref="AS41" si="19">COUNTA(N41:AR41)</f>
        <v>0</v>
      </c>
      <c r="AT41" s="91">
        <f>IF(AT40="対象",SUM(BA40:BA41)-AV41-AX41,0)</f>
        <v>0</v>
      </c>
      <c r="AU41" s="91">
        <f>IF(OR(E40="生活保護",E40="非課税"),0,SUMIFS(単価表!$H:$H,単価表!$B:$B,F40,単価表!$C:$C,"平日",単価表!$D:$D,H41,単価表!$E:$E,"半日")*AY40+
SUMIFS(単価表!$H:$H,単価表!$B:$B,F40,単価表!$C:$C,"休日",単価表!$D:$D,H41,単価表!$E:$E,"半日")*AZ40+
SUMIFS(単価表!$H:$H,単価表!$B:$B,F40,単価表!$C:$C,"平日",単価表!$D:$D,H41,単価表!$E:$E,"一日")*AY41+
SUMIFS(単価表!$H:$H,単価表!$B:$B,F40,単価表!$C:$C,"休日",単価表!$D:$D,H41,単価表!$E:$E,"一日")*AZ41)</f>
        <v>0</v>
      </c>
      <c r="AV41" s="91">
        <f>IF(AV40="対象",MIN(SUMIFS(単価表!M:M,単価表!J:J,E40,単価表!K:K,K40,単価表!L:L,I41),SUM(BA40:BA41)-AU41),0)</f>
        <v>0</v>
      </c>
      <c r="AW41" s="111"/>
      <c r="AX41" s="91">
        <f>IF(AX40="対象",MIN(SUMIFS(単価表!M:M,単価表!J:J,E40,単価表!K:K,K40,単価表!L:L,I41),SUM(BA40:BA41)-AU41),0)</f>
        <v>0</v>
      </c>
      <c r="AY41" s="92">
        <f t="shared" ref="AY41:AZ41" si="20">COUNTIFS($N41:$AR41,"&lt;&gt;"&amp;"",$N$9:$AR$9,AY$11)</f>
        <v>0</v>
      </c>
      <c r="AZ41" s="92">
        <f t="shared" si="20"/>
        <v>0</v>
      </c>
      <c r="BA41" s="93">
        <f>SUMIFS(単価表!$F:$F,単価表!$B:$B,E40,単価表!$C:$C,"平日",単価表!$D:$D,H41,単価表!$E:$E,"一日")*AY41+
SUMIFS(単価表!$F:$F,単価表!$B:$B,E40,単価表!$C:$C,"休日",単価表!$D:$D,H41,単価表!$E:$E,"一日")*AZ41</f>
        <v>0</v>
      </c>
      <c r="BB41" s="142"/>
      <c r="BC41" s="142"/>
    </row>
    <row r="42" spans="2:55" ht="22.5" customHeight="1">
      <c r="B42" s="112">
        <v>16</v>
      </c>
      <c r="C42" s="135"/>
      <c r="D42" s="135"/>
      <c r="E42" s="137"/>
      <c r="F42" s="137"/>
      <c r="G42" s="54"/>
      <c r="H42" s="81" t="str">
        <f>IF(G43="","",DATEDIF(G43,DATE($C$3,$C$4,2),"y"))</f>
        <v/>
      </c>
      <c r="I42" s="81" t="str">
        <f>IF(G43="","",
IF($C$4&lt;4,IF(G43&gt;DATE($C$3-1,4,1),0,DATEDIF(G43,DATE($C$3-1,4,1),"y")),IF(G43&gt;DATE($C$3,4,1),0,DATEDIF(G43,DATE($C$3,4,1),"y"))))</f>
        <v/>
      </c>
      <c r="J42" s="125"/>
      <c r="K42" s="139"/>
      <c r="L42" s="140"/>
      <c r="M42" s="82" t="s">
        <v>50</v>
      </c>
      <c r="N42" s="96"/>
      <c r="O42" s="96"/>
      <c r="P42" s="96"/>
      <c r="Q42" s="96"/>
      <c r="R42" s="96"/>
      <c r="S42" s="96"/>
      <c r="T42" s="96"/>
      <c r="U42" s="96"/>
      <c r="V42" s="96"/>
      <c r="W42" s="96"/>
      <c r="X42" s="96"/>
      <c r="Y42" s="96"/>
      <c r="Z42" s="96"/>
      <c r="AA42" s="96"/>
      <c r="AB42" s="96"/>
      <c r="AC42" s="96"/>
      <c r="AD42" s="96"/>
      <c r="AE42" s="96"/>
      <c r="AF42" s="96"/>
      <c r="AG42" s="96"/>
      <c r="AH42" s="96"/>
      <c r="AI42" s="96"/>
      <c r="AJ42" s="96"/>
      <c r="AK42" s="96"/>
      <c r="AL42" s="96"/>
      <c r="AM42" s="96"/>
      <c r="AN42" s="96"/>
      <c r="AO42" s="96"/>
      <c r="AP42" s="96"/>
      <c r="AQ42" s="96"/>
      <c r="AR42" s="95"/>
      <c r="AS42" s="83">
        <f>COUNTA(N42:AR42)</f>
        <v>0</v>
      </c>
      <c r="AT42" s="84" t="str">
        <f>IF(OR(E42="非課税",E42="生活保護"),"対象","対象外")</f>
        <v>対象外</v>
      </c>
      <c r="AU42" s="84" t="str">
        <f>IF(OR(F42="１００％減免",F42="５０％　減免",F42="２５％　減免"),"対象","対象外")</f>
        <v>対象外</v>
      </c>
      <c r="AV42" s="84" t="str">
        <f>IF(AND(OR(E42="非課税",E42="生活保護"),K42="あり"),"対象","対象外")</f>
        <v>対象外</v>
      </c>
      <c r="AW42" s="110">
        <f>SUM(BA42:BA43)-AV43-AT43-AU43</f>
        <v>0</v>
      </c>
      <c r="AX42" s="84" t="str">
        <f>IF(AND(I42&gt;=3,I42&lt;=5,E42="その他",K42="あり"),"対象","対象外")</f>
        <v>対象外</v>
      </c>
      <c r="AY42" s="85">
        <f t="shared" si="0"/>
        <v>0</v>
      </c>
      <c r="AZ42" s="85">
        <f t="shared" si="0"/>
        <v>0</v>
      </c>
      <c r="BA42" s="86">
        <f>SUMIFS(単価表!$F:$F,単価表!$B:$B,E42,単価表!$C:$C,"平日",単価表!$D:$D,H43,単価表!$E:$E,"半日")*AY42+
SUMIFS(単価表!$F:$F,単価表!$B:$B,E42,単価表!$C:$C,"休日",単価表!$D:$D,H43,単価表!$E:$E,"半日")*AZ42</f>
        <v>0</v>
      </c>
      <c r="BB42" s="141">
        <f>AS42</f>
        <v>0</v>
      </c>
      <c r="BC42" s="141">
        <f>AS43</f>
        <v>0</v>
      </c>
    </row>
    <row r="43" spans="2:55" ht="22.5" customHeight="1">
      <c r="B43" s="112"/>
      <c r="C43" s="136"/>
      <c r="D43" s="136"/>
      <c r="E43" s="138"/>
      <c r="F43" s="138"/>
      <c r="G43" s="55"/>
      <c r="H43" s="87" t="str">
        <f>IF(G43="","",IF(H42&gt;=3,"3歳以上",IF(H42&lt;3,"3歳未満","")))</f>
        <v/>
      </c>
      <c r="I43" s="87" t="str">
        <f>IF(G43="","",IF(I42&gt;=3,"3歳以上",IF(I42&lt;3,"3歳未満","")))</f>
        <v/>
      </c>
      <c r="J43" s="125"/>
      <c r="K43" s="88" t="s">
        <v>51</v>
      </c>
      <c r="L43" s="56"/>
      <c r="M43" s="89" t="s">
        <v>52</v>
      </c>
      <c r="N43" s="97"/>
      <c r="O43" s="97"/>
      <c r="P43" s="97"/>
      <c r="Q43" s="97"/>
      <c r="R43" s="97"/>
      <c r="S43" s="97"/>
      <c r="T43" s="97"/>
      <c r="U43" s="97"/>
      <c r="V43" s="97"/>
      <c r="W43" s="97"/>
      <c r="X43" s="97"/>
      <c r="Y43" s="97"/>
      <c r="Z43" s="97"/>
      <c r="AA43" s="97"/>
      <c r="AB43" s="97"/>
      <c r="AC43" s="97"/>
      <c r="AD43" s="97"/>
      <c r="AE43" s="97"/>
      <c r="AF43" s="97"/>
      <c r="AG43" s="97"/>
      <c r="AH43" s="97"/>
      <c r="AI43" s="97"/>
      <c r="AJ43" s="97"/>
      <c r="AK43" s="97"/>
      <c r="AL43" s="97"/>
      <c r="AM43" s="97"/>
      <c r="AN43" s="97"/>
      <c r="AO43" s="97"/>
      <c r="AP43" s="97"/>
      <c r="AQ43" s="97"/>
      <c r="AR43" s="98"/>
      <c r="AS43" s="90">
        <f t="shared" ref="AS43" si="21">COUNTA(N43:AR43)</f>
        <v>0</v>
      </c>
      <c r="AT43" s="91">
        <f>IF(AT42="対象",SUM(BA42:BA43)-AV43-AX43,0)</f>
        <v>0</v>
      </c>
      <c r="AU43" s="91">
        <f>IF(OR(E42="生活保護",E42="非課税"),0,SUMIFS(単価表!$H:$H,単価表!$B:$B,F42,単価表!$C:$C,"平日",単価表!$D:$D,H43,単価表!$E:$E,"半日")*AY42+
SUMIFS(単価表!$H:$H,単価表!$B:$B,F42,単価表!$C:$C,"休日",単価表!$D:$D,H43,単価表!$E:$E,"半日")*AZ42+
SUMIFS(単価表!$H:$H,単価表!$B:$B,F42,単価表!$C:$C,"平日",単価表!$D:$D,H43,単価表!$E:$E,"一日")*AY43+
SUMIFS(単価表!$H:$H,単価表!$B:$B,F42,単価表!$C:$C,"休日",単価表!$D:$D,H43,単価表!$E:$E,"一日")*AZ43)</f>
        <v>0</v>
      </c>
      <c r="AV43" s="91">
        <f>IF(AV42="対象",MIN(SUMIFS(単価表!M:M,単価表!J:J,E42,単価表!K:K,K42,単価表!L:L,I43),SUM(BA42:BA43)-AU43),0)</f>
        <v>0</v>
      </c>
      <c r="AW43" s="111"/>
      <c r="AX43" s="91">
        <f>IF(AX42="対象",MIN(SUMIFS(単価表!M:M,単価表!J:J,E42,単価表!K:K,K42,単価表!L:L,I43),SUM(BA42:BA43)-AU43),0)</f>
        <v>0</v>
      </c>
      <c r="AY43" s="92">
        <f t="shared" ref="AY43:AZ43" si="22">COUNTIFS($N43:$AR43,"&lt;&gt;"&amp;"",$N$9:$AR$9,AY$11)</f>
        <v>0</v>
      </c>
      <c r="AZ43" s="92">
        <f t="shared" si="22"/>
        <v>0</v>
      </c>
      <c r="BA43" s="93">
        <f>SUMIFS(単価表!$F:$F,単価表!$B:$B,E42,単価表!$C:$C,"平日",単価表!$D:$D,H43,単価表!$E:$E,"一日")*AY43+
SUMIFS(単価表!$F:$F,単価表!$B:$B,E42,単価表!$C:$C,"休日",単価表!$D:$D,H43,単価表!$E:$E,"一日")*AZ43</f>
        <v>0</v>
      </c>
      <c r="BB43" s="142"/>
      <c r="BC43" s="142"/>
    </row>
    <row r="44" spans="2:55" ht="22.5" customHeight="1">
      <c r="B44" s="112">
        <v>17</v>
      </c>
      <c r="C44" s="135"/>
      <c r="D44" s="135"/>
      <c r="E44" s="137"/>
      <c r="F44" s="137"/>
      <c r="G44" s="54"/>
      <c r="H44" s="81" t="str">
        <f>IF(G45="","",DATEDIF(G45,DATE($C$3,$C$4,2),"y"))</f>
        <v/>
      </c>
      <c r="I44" s="81" t="str">
        <f>IF(G45="","",
IF($C$4&lt;4,IF(G45&gt;DATE($C$3-1,4,1),0,DATEDIF(G45,DATE($C$3-1,4,1),"y")),IF(G45&gt;DATE($C$3,4,1),0,DATEDIF(G45,DATE($C$3,4,1),"y"))))</f>
        <v/>
      </c>
      <c r="J44" s="125"/>
      <c r="K44" s="139"/>
      <c r="L44" s="140"/>
      <c r="M44" s="82" t="s">
        <v>50</v>
      </c>
      <c r="N44" s="96"/>
      <c r="O44" s="96"/>
      <c r="P44" s="96"/>
      <c r="Q44" s="96"/>
      <c r="R44" s="96"/>
      <c r="S44" s="96"/>
      <c r="T44" s="96"/>
      <c r="U44" s="96"/>
      <c r="V44" s="96"/>
      <c r="W44" s="96"/>
      <c r="X44" s="96"/>
      <c r="Y44" s="96"/>
      <c r="Z44" s="96"/>
      <c r="AA44" s="96"/>
      <c r="AB44" s="96"/>
      <c r="AC44" s="96"/>
      <c r="AD44" s="96"/>
      <c r="AE44" s="96"/>
      <c r="AF44" s="96"/>
      <c r="AG44" s="96"/>
      <c r="AH44" s="96"/>
      <c r="AI44" s="96"/>
      <c r="AJ44" s="96"/>
      <c r="AK44" s="96"/>
      <c r="AL44" s="96"/>
      <c r="AM44" s="96"/>
      <c r="AN44" s="96"/>
      <c r="AO44" s="96"/>
      <c r="AP44" s="96"/>
      <c r="AQ44" s="96"/>
      <c r="AR44" s="95"/>
      <c r="AS44" s="83">
        <f>COUNTA(N44:AR44)</f>
        <v>0</v>
      </c>
      <c r="AT44" s="84" t="str">
        <f>IF(OR(E44="非課税",E44="生活保護"),"対象","対象外")</f>
        <v>対象外</v>
      </c>
      <c r="AU44" s="84" t="str">
        <f>IF(OR(F44="１００％減免",F44="５０％　減免",F44="２５％　減免"),"対象","対象外")</f>
        <v>対象外</v>
      </c>
      <c r="AV44" s="84" t="str">
        <f>IF(AND(OR(E44="非課税",E44="生活保護"),K44="あり"),"対象","対象外")</f>
        <v>対象外</v>
      </c>
      <c r="AW44" s="110">
        <f>SUM(BA44:BA45)-AV45-AT45-AU45</f>
        <v>0</v>
      </c>
      <c r="AX44" s="84" t="str">
        <f>IF(AND(I44&gt;=3,I44&lt;=5,E44="その他",K44="あり"),"対象","対象外")</f>
        <v>対象外</v>
      </c>
      <c r="AY44" s="85">
        <f t="shared" si="0"/>
        <v>0</v>
      </c>
      <c r="AZ44" s="85">
        <f t="shared" si="0"/>
        <v>0</v>
      </c>
      <c r="BA44" s="86">
        <f>SUMIFS(単価表!$F:$F,単価表!$B:$B,E44,単価表!$C:$C,"平日",単価表!$D:$D,H45,単価表!$E:$E,"半日")*AY44+
SUMIFS(単価表!$F:$F,単価表!$B:$B,E44,単価表!$C:$C,"休日",単価表!$D:$D,H45,単価表!$E:$E,"半日")*AZ44</f>
        <v>0</v>
      </c>
      <c r="BB44" s="141">
        <f>AS44</f>
        <v>0</v>
      </c>
      <c r="BC44" s="141">
        <f>AS45</f>
        <v>0</v>
      </c>
    </row>
    <row r="45" spans="2:55" ht="22.5" customHeight="1">
      <c r="B45" s="112"/>
      <c r="C45" s="136"/>
      <c r="D45" s="136"/>
      <c r="E45" s="138"/>
      <c r="F45" s="138"/>
      <c r="G45" s="55"/>
      <c r="H45" s="87" t="str">
        <f>IF(G45="","",IF(H44&gt;=3,"3歳以上",IF(H44&lt;3,"3歳未満","")))</f>
        <v/>
      </c>
      <c r="I45" s="87" t="str">
        <f>IF(G45="","",IF(I44&gt;=3,"3歳以上",IF(I44&lt;3,"3歳未満","")))</f>
        <v/>
      </c>
      <c r="J45" s="125"/>
      <c r="K45" s="88" t="s">
        <v>51</v>
      </c>
      <c r="L45" s="56"/>
      <c r="M45" s="89" t="s">
        <v>52</v>
      </c>
      <c r="N45" s="97"/>
      <c r="O45" s="97"/>
      <c r="P45" s="97"/>
      <c r="Q45" s="97"/>
      <c r="R45" s="97"/>
      <c r="S45" s="97"/>
      <c r="T45" s="97"/>
      <c r="U45" s="97"/>
      <c r="V45" s="97"/>
      <c r="W45" s="97"/>
      <c r="X45" s="97"/>
      <c r="Y45" s="97"/>
      <c r="Z45" s="97"/>
      <c r="AA45" s="97"/>
      <c r="AB45" s="97"/>
      <c r="AC45" s="97"/>
      <c r="AD45" s="97"/>
      <c r="AE45" s="97"/>
      <c r="AF45" s="97"/>
      <c r="AG45" s="97"/>
      <c r="AH45" s="97"/>
      <c r="AI45" s="97"/>
      <c r="AJ45" s="97"/>
      <c r="AK45" s="97"/>
      <c r="AL45" s="97"/>
      <c r="AM45" s="97"/>
      <c r="AN45" s="97"/>
      <c r="AO45" s="97"/>
      <c r="AP45" s="97"/>
      <c r="AQ45" s="97"/>
      <c r="AR45" s="98"/>
      <c r="AS45" s="90">
        <f t="shared" ref="AS45" si="23">COUNTA(N45:AR45)</f>
        <v>0</v>
      </c>
      <c r="AT45" s="91">
        <f>IF(AT44="対象",SUM(BA44:BA45)-AV45-AX45,0)</f>
        <v>0</v>
      </c>
      <c r="AU45" s="91">
        <f>IF(OR(E44="生活保護",E44="非課税"),0,SUMIFS(単価表!$H:$H,単価表!$B:$B,F44,単価表!$C:$C,"平日",単価表!$D:$D,H45,単価表!$E:$E,"半日")*AY44+
SUMIFS(単価表!$H:$H,単価表!$B:$B,F44,単価表!$C:$C,"休日",単価表!$D:$D,H45,単価表!$E:$E,"半日")*AZ44+
SUMIFS(単価表!$H:$H,単価表!$B:$B,F44,単価表!$C:$C,"平日",単価表!$D:$D,H45,単価表!$E:$E,"一日")*AY45+
SUMIFS(単価表!$H:$H,単価表!$B:$B,F44,単価表!$C:$C,"休日",単価表!$D:$D,H45,単価表!$E:$E,"一日")*AZ45)</f>
        <v>0</v>
      </c>
      <c r="AV45" s="91">
        <f>IF(AV44="対象",MIN(SUMIFS(単価表!M:M,単価表!J:J,E44,単価表!K:K,K44,単価表!L:L,I45),SUM(BA44:BA45)-AU45),0)</f>
        <v>0</v>
      </c>
      <c r="AW45" s="111"/>
      <c r="AX45" s="91">
        <f>IF(AX44="対象",MIN(SUMIFS(単価表!M:M,単価表!J:J,E44,単価表!K:K,K44,単価表!L:L,I45),SUM(BA44:BA45)-AU45),0)</f>
        <v>0</v>
      </c>
      <c r="AY45" s="92">
        <f t="shared" ref="AY45:AZ45" si="24">COUNTIFS($N45:$AR45,"&lt;&gt;"&amp;"",$N$9:$AR$9,AY$11)</f>
        <v>0</v>
      </c>
      <c r="AZ45" s="92">
        <f t="shared" si="24"/>
        <v>0</v>
      </c>
      <c r="BA45" s="93">
        <f>SUMIFS(単価表!$F:$F,単価表!$B:$B,E44,単価表!$C:$C,"平日",単価表!$D:$D,H45,単価表!$E:$E,"一日")*AY45+
SUMIFS(単価表!$F:$F,単価表!$B:$B,E44,単価表!$C:$C,"休日",単価表!$D:$D,H45,単価表!$E:$E,"一日")*AZ45</f>
        <v>0</v>
      </c>
      <c r="BB45" s="142"/>
      <c r="BC45" s="142"/>
    </row>
    <row r="46" spans="2:55" ht="22.5" customHeight="1">
      <c r="B46" s="112">
        <v>18</v>
      </c>
      <c r="C46" s="135"/>
      <c r="D46" s="135"/>
      <c r="E46" s="137"/>
      <c r="F46" s="137"/>
      <c r="G46" s="54"/>
      <c r="H46" s="81" t="str">
        <f>IF(G47="","",DATEDIF(G47,DATE($C$3,$C$4,2),"y"))</f>
        <v/>
      </c>
      <c r="I46" s="81" t="str">
        <f>IF(G47="","",
IF($C$4&lt;4,IF(G47&gt;DATE($C$3-1,4,1),0,DATEDIF(G47,DATE($C$3-1,4,1),"y")),IF(G47&gt;DATE($C$3,4,1),0,DATEDIF(G47,DATE($C$3,4,1),"y"))))</f>
        <v/>
      </c>
      <c r="J46" s="125"/>
      <c r="K46" s="139"/>
      <c r="L46" s="140"/>
      <c r="M46" s="82" t="s">
        <v>50</v>
      </c>
      <c r="N46" s="96"/>
      <c r="O46" s="96"/>
      <c r="P46" s="96"/>
      <c r="Q46" s="96"/>
      <c r="R46" s="96"/>
      <c r="S46" s="96"/>
      <c r="T46" s="96"/>
      <c r="U46" s="96"/>
      <c r="V46" s="96"/>
      <c r="W46" s="96"/>
      <c r="X46" s="96"/>
      <c r="Y46" s="96"/>
      <c r="Z46" s="96"/>
      <c r="AA46" s="96"/>
      <c r="AB46" s="96"/>
      <c r="AC46" s="96"/>
      <c r="AD46" s="96"/>
      <c r="AE46" s="96"/>
      <c r="AF46" s="96"/>
      <c r="AG46" s="96"/>
      <c r="AH46" s="96"/>
      <c r="AI46" s="96"/>
      <c r="AJ46" s="96"/>
      <c r="AK46" s="96"/>
      <c r="AL46" s="96"/>
      <c r="AM46" s="96"/>
      <c r="AN46" s="96"/>
      <c r="AO46" s="96"/>
      <c r="AP46" s="96"/>
      <c r="AQ46" s="96"/>
      <c r="AR46" s="95"/>
      <c r="AS46" s="83">
        <f>COUNTA(N46:AR46)</f>
        <v>0</v>
      </c>
      <c r="AT46" s="84" t="str">
        <f>IF(OR(E46="非課税",E46="生活保護"),"対象","対象外")</f>
        <v>対象外</v>
      </c>
      <c r="AU46" s="84" t="str">
        <f>IF(OR(F46="１００％減免",F46="５０％　減免",F46="２５％　減免"),"対象","対象外")</f>
        <v>対象外</v>
      </c>
      <c r="AV46" s="84" t="str">
        <f>IF(AND(OR(E46="非課税",E46="生活保護"),K46="あり"),"対象","対象外")</f>
        <v>対象外</v>
      </c>
      <c r="AW46" s="110">
        <f>SUM(BA46:BA47)-AV47-AT47-AU47</f>
        <v>0</v>
      </c>
      <c r="AX46" s="84" t="str">
        <f>IF(AND(I46&gt;=3,I46&lt;=5,E46="その他",K46="あり"),"対象","対象外")</f>
        <v>対象外</v>
      </c>
      <c r="AY46" s="85">
        <f t="shared" si="0"/>
        <v>0</v>
      </c>
      <c r="AZ46" s="85">
        <f t="shared" si="0"/>
        <v>0</v>
      </c>
      <c r="BA46" s="86">
        <f>SUMIFS(単価表!$F:$F,単価表!$B:$B,E46,単価表!$C:$C,"平日",単価表!$D:$D,H47,単価表!$E:$E,"半日")*AY46+
SUMIFS(単価表!$F:$F,単価表!$B:$B,E46,単価表!$C:$C,"休日",単価表!$D:$D,H47,単価表!$E:$E,"半日")*AZ46</f>
        <v>0</v>
      </c>
      <c r="BB46" s="141">
        <f>AS46</f>
        <v>0</v>
      </c>
      <c r="BC46" s="141">
        <f>AS47</f>
        <v>0</v>
      </c>
    </row>
    <row r="47" spans="2:55" ht="22.5" customHeight="1">
      <c r="B47" s="112"/>
      <c r="C47" s="136"/>
      <c r="D47" s="136"/>
      <c r="E47" s="138"/>
      <c r="F47" s="138"/>
      <c r="G47" s="55"/>
      <c r="H47" s="87" t="str">
        <f>IF(G47="","",IF(H46&gt;=3,"3歳以上",IF(H46&lt;3,"3歳未満","")))</f>
        <v/>
      </c>
      <c r="I47" s="87" t="str">
        <f>IF(G47="","",IF(I46&gt;=3,"3歳以上",IF(I46&lt;3,"3歳未満","")))</f>
        <v/>
      </c>
      <c r="J47" s="125"/>
      <c r="K47" s="88" t="s">
        <v>51</v>
      </c>
      <c r="L47" s="56"/>
      <c r="M47" s="89" t="s">
        <v>52</v>
      </c>
      <c r="N47" s="97"/>
      <c r="O47" s="97"/>
      <c r="P47" s="97"/>
      <c r="Q47" s="97"/>
      <c r="R47" s="97"/>
      <c r="S47" s="97"/>
      <c r="T47" s="97"/>
      <c r="U47" s="97"/>
      <c r="V47" s="97"/>
      <c r="W47" s="97"/>
      <c r="X47" s="97"/>
      <c r="Y47" s="97"/>
      <c r="Z47" s="97"/>
      <c r="AA47" s="97"/>
      <c r="AB47" s="97"/>
      <c r="AC47" s="97"/>
      <c r="AD47" s="97"/>
      <c r="AE47" s="97"/>
      <c r="AF47" s="97"/>
      <c r="AG47" s="97"/>
      <c r="AH47" s="97"/>
      <c r="AI47" s="97"/>
      <c r="AJ47" s="97"/>
      <c r="AK47" s="97"/>
      <c r="AL47" s="97"/>
      <c r="AM47" s="97"/>
      <c r="AN47" s="97"/>
      <c r="AO47" s="97"/>
      <c r="AP47" s="97"/>
      <c r="AQ47" s="97"/>
      <c r="AR47" s="98"/>
      <c r="AS47" s="90">
        <f t="shared" ref="AS47" si="25">COUNTA(N47:AR47)</f>
        <v>0</v>
      </c>
      <c r="AT47" s="91">
        <f>IF(AT46="対象",SUM(BA46:BA47)-AV47-AX47,0)</f>
        <v>0</v>
      </c>
      <c r="AU47" s="91">
        <f>IF(OR(E46="生活保護",E46="非課税"),0,SUMIFS(単価表!$H:$H,単価表!$B:$B,F46,単価表!$C:$C,"平日",単価表!$D:$D,H47,単価表!$E:$E,"半日")*AY46+
SUMIFS(単価表!$H:$H,単価表!$B:$B,F46,単価表!$C:$C,"休日",単価表!$D:$D,H47,単価表!$E:$E,"半日")*AZ46+
SUMIFS(単価表!$H:$H,単価表!$B:$B,F46,単価表!$C:$C,"平日",単価表!$D:$D,H47,単価表!$E:$E,"一日")*AY47+
SUMIFS(単価表!$H:$H,単価表!$B:$B,F46,単価表!$C:$C,"休日",単価表!$D:$D,H47,単価表!$E:$E,"一日")*AZ47)</f>
        <v>0</v>
      </c>
      <c r="AV47" s="91">
        <f>IF(AV46="対象",MIN(SUMIFS(単価表!M:M,単価表!J:J,E46,単価表!K:K,K46,単価表!L:L,I47),SUM(BA46:BA47)-AU47),0)</f>
        <v>0</v>
      </c>
      <c r="AW47" s="111"/>
      <c r="AX47" s="91">
        <f>IF(AX46="対象",MIN(SUMIFS(単価表!M:M,単価表!J:J,E46,単価表!K:K,K46,単価表!L:L,I47),SUM(BA46:BA47)-AU47),0)</f>
        <v>0</v>
      </c>
      <c r="AY47" s="92">
        <f t="shared" ref="AY47:AZ47" si="26">COUNTIFS($N47:$AR47,"&lt;&gt;"&amp;"",$N$9:$AR$9,AY$11)</f>
        <v>0</v>
      </c>
      <c r="AZ47" s="92">
        <f t="shared" si="26"/>
        <v>0</v>
      </c>
      <c r="BA47" s="93">
        <f>SUMIFS(単価表!$F:$F,単価表!$B:$B,E46,単価表!$C:$C,"平日",単価表!$D:$D,H47,単価表!$E:$E,"一日")*AY47+
SUMIFS(単価表!$F:$F,単価表!$B:$B,E46,単価表!$C:$C,"休日",単価表!$D:$D,H47,単価表!$E:$E,"一日")*AZ47</f>
        <v>0</v>
      </c>
      <c r="BB47" s="142"/>
      <c r="BC47" s="142"/>
    </row>
    <row r="48" spans="2:55" ht="22.5" customHeight="1">
      <c r="B48" s="112">
        <v>19</v>
      </c>
      <c r="C48" s="135"/>
      <c r="D48" s="135"/>
      <c r="E48" s="137"/>
      <c r="F48" s="137"/>
      <c r="G48" s="54"/>
      <c r="H48" s="81" t="str">
        <f>IF(G49="","",DATEDIF(G49,DATE($C$3,$C$4,2),"y"))</f>
        <v/>
      </c>
      <c r="I48" s="81" t="str">
        <f>IF(G49="","",
IF($C$4&lt;4,IF(G49&gt;DATE($C$3-1,4,1),0,DATEDIF(G49,DATE($C$3-1,4,1),"y")),IF(G49&gt;DATE($C$3,4,1),0,DATEDIF(G49,DATE($C$3,4,1),"y"))))</f>
        <v/>
      </c>
      <c r="J48" s="125"/>
      <c r="K48" s="139"/>
      <c r="L48" s="140"/>
      <c r="M48" s="82" t="s">
        <v>50</v>
      </c>
      <c r="N48" s="96"/>
      <c r="O48" s="96"/>
      <c r="P48" s="96"/>
      <c r="Q48" s="96"/>
      <c r="R48" s="96"/>
      <c r="S48" s="96"/>
      <c r="T48" s="96"/>
      <c r="U48" s="96"/>
      <c r="V48" s="96"/>
      <c r="W48" s="96"/>
      <c r="X48" s="96"/>
      <c r="Y48" s="96"/>
      <c r="Z48" s="96"/>
      <c r="AA48" s="96"/>
      <c r="AB48" s="96"/>
      <c r="AC48" s="96"/>
      <c r="AD48" s="96"/>
      <c r="AE48" s="96"/>
      <c r="AF48" s="96"/>
      <c r="AG48" s="96"/>
      <c r="AH48" s="96"/>
      <c r="AI48" s="96"/>
      <c r="AJ48" s="96"/>
      <c r="AK48" s="96"/>
      <c r="AL48" s="96"/>
      <c r="AM48" s="96"/>
      <c r="AN48" s="96"/>
      <c r="AO48" s="96"/>
      <c r="AP48" s="96"/>
      <c r="AQ48" s="96"/>
      <c r="AR48" s="95"/>
      <c r="AS48" s="83">
        <f>COUNTA(N48:AR48)</f>
        <v>0</v>
      </c>
      <c r="AT48" s="84" t="str">
        <f>IF(OR(E48="非課税",E48="生活保護"),"対象","対象外")</f>
        <v>対象外</v>
      </c>
      <c r="AU48" s="84" t="str">
        <f>IF(OR(F48="１００％減免",F48="５０％　減免",F48="２５％　減免"),"対象","対象外")</f>
        <v>対象外</v>
      </c>
      <c r="AV48" s="84" t="str">
        <f>IF(AND(OR(E48="非課税",E48="生活保護"),K48="あり"),"対象","対象外")</f>
        <v>対象外</v>
      </c>
      <c r="AW48" s="110">
        <f>SUM(BA48:BA49)-AV49-AT49-AU49</f>
        <v>0</v>
      </c>
      <c r="AX48" s="84" t="str">
        <f>IF(AND(I48&gt;=3,I48&lt;=5,E48="その他",K48="あり"),"対象","対象外")</f>
        <v>対象外</v>
      </c>
      <c r="AY48" s="85">
        <f t="shared" si="0"/>
        <v>0</v>
      </c>
      <c r="AZ48" s="85">
        <f t="shared" si="0"/>
        <v>0</v>
      </c>
      <c r="BA48" s="86">
        <f>SUMIFS(単価表!$F:$F,単価表!$B:$B,E48,単価表!$C:$C,"平日",単価表!$D:$D,H49,単価表!$E:$E,"半日")*AY48+
SUMIFS(単価表!$F:$F,単価表!$B:$B,E48,単価表!$C:$C,"休日",単価表!$D:$D,H49,単価表!$E:$E,"半日")*AZ48</f>
        <v>0</v>
      </c>
      <c r="BB48" s="141">
        <f>AS48</f>
        <v>0</v>
      </c>
      <c r="BC48" s="141">
        <f>AS49</f>
        <v>0</v>
      </c>
    </row>
    <row r="49" spans="2:55" ht="22.5" customHeight="1">
      <c r="B49" s="112"/>
      <c r="C49" s="136"/>
      <c r="D49" s="136"/>
      <c r="E49" s="138"/>
      <c r="F49" s="138"/>
      <c r="G49" s="55"/>
      <c r="H49" s="87" t="str">
        <f>IF(G49="","",IF(H48&gt;=3,"3歳以上",IF(H48&lt;3,"3歳未満","")))</f>
        <v/>
      </c>
      <c r="I49" s="87" t="str">
        <f>IF(G49="","",IF(I48&gt;=3,"3歳以上",IF(I48&lt;3,"3歳未満","")))</f>
        <v/>
      </c>
      <c r="J49" s="125"/>
      <c r="K49" s="88" t="s">
        <v>51</v>
      </c>
      <c r="L49" s="56"/>
      <c r="M49" s="89" t="s">
        <v>52</v>
      </c>
      <c r="N49" s="97"/>
      <c r="O49" s="97"/>
      <c r="P49" s="97"/>
      <c r="Q49" s="97"/>
      <c r="R49" s="97"/>
      <c r="S49" s="97"/>
      <c r="T49" s="97"/>
      <c r="U49" s="97"/>
      <c r="V49" s="97"/>
      <c r="W49" s="97"/>
      <c r="X49" s="97"/>
      <c r="Y49" s="97"/>
      <c r="Z49" s="97"/>
      <c r="AA49" s="97"/>
      <c r="AB49" s="97"/>
      <c r="AC49" s="97"/>
      <c r="AD49" s="97"/>
      <c r="AE49" s="97"/>
      <c r="AF49" s="97"/>
      <c r="AG49" s="97"/>
      <c r="AH49" s="97"/>
      <c r="AI49" s="97"/>
      <c r="AJ49" s="97"/>
      <c r="AK49" s="97"/>
      <c r="AL49" s="97"/>
      <c r="AM49" s="97"/>
      <c r="AN49" s="97"/>
      <c r="AO49" s="97"/>
      <c r="AP49" s="97"/>
      <c r="AQ49" s="97"/>
      <c r="AR49" s="98"/>
      <c r="AS49" s="90">
        <f t="shared" ref="AS49" si="27">COUNTA(N49:AR49)</f>
        <v>0</v>
      </c>
      <c r="AT49" s="91">
        <f>IF(AT48="対象",SUM(BA48:BA49)-AV49-AX49,0)</f>
        <v>0</v>
      </c>
      <c r="AU49" s="91">
        <f>IF(OR(E48="生活保護",E48="非課税"),0,SUMIFS(単価表!$H:$H,単価表!$B:$B,F48,単価表!$C:$C,"平日",単価表!$D:$D,H49,単価表!$E:$E,"半日")*AY48+
SUMIFS(単価表!$H:$H,単価表!$B:$B,F48,単価表!$C:$C,"休日",単価表!$D:$D,H49,単価表!$E:$E,"半日")*AZ48+
SUMIFS(単価表!$H:$H,単価表!$B:$B,F48,単価表!$C:$C,"平日",単価表!$D:$D,H49,単価表!$E:$E,"一日")*AY49+
SUMIFS(単価表!$H:$H,単価表!$B:$B,F48,単価表!$C:$C,"休日",単価表!$D:$D,H49,単価表!$E:$E,"一日")*AZ49)</f>
        <v>0</v>
      </c>
      <c r="AV49" s="91">
        <f>IF(AV48="対象",MIN(SUMIFS(単価表!M:M,単価表!J:J,E48,単価表!K:K,K48,単価表!L:L,I49),SUM(BA48:BA49)-AU49),0)</f>
        <v>0</v>
      </c>
      <c r="AW49" s="111"/>
      <c r="AX49" s="91">
        <f>IF(AX48="対象",MIN(SUMIFS(単価表!M:M,単価表!J:J,E48,単価表!K:K,K48,単価表!L:L,I49),SUM(BA48:BA49)-AU49),0)</f>
        <v>0</v>
      </c>
      <c r="AY49" s="92">
        <f t="shared" ref="AY49:AZ49" si="28">COUNTIFS($N49:$AR49,"&lt;&gt;"&amp;"",$N$9:$AR$9,AY$11)</f>
        <v>0</v>
      </c>
      <c r="AZ49" s="92">
        <f t="shared" si="28"/>
        <v>0</v>
      </c>
      <c r="BA49" s="93">
        <f>SUMIFS(単価表!$F:$F,単価表!$B:$B,E48,単価表!$C:$C,"平日",単価表!$D:$D,H49,単価表!$E:$E,"一日")*AY49+
SUMIFS(単価表!$F:$F,単価表!$B:$B,E48,単価表!$C:$C,"休日",単価表!$D:$D,H49,単価表!$E:$E,"一日")*AZ49</f>
        <v>0</v>
      </c>
      <c r="BB49" s="142"/>
      <c r="BC49" s="142"/>
    </row>
    <row r="50" spans="2:55" ht="22.5" customHeight="1">
      <c r="B50" s="112">
        <v>20</v>
      </c>
      <c r="C50" s="135"/>
      <c r="D50" s="135"/>
      <c r="E50" s="137"/>
      <c r="F50" s="137"/>
      <c r="G50" s="54"/>
      <c r="H50" s="81" t="str">
        <f>IF(G51="","",DATEDIF(G51,DATE($C$3,$C$4,2),"y"))</f>
        <v/>
      </c>
      <c r="I50" s="81" t="str">
        <f>IF(G51="","",
IF($C$4&lt;4,IF(G51&gt;DATE($C$3-1,4,1),0,DATEDIF(G51,DATE($C$3-1,4,1),"y")),IF(G51&gt;DATE($C$3,4,1),0,DATEDIF(G51,DATE($C$3,4,1),"y"))))</f>
        <v/>
      </c>
      <c r="J50" s="125"/>
      <c r="K50" s="139"/>
      <c r="L50" s="140"/>
      <c r="M50" s="82" t="s">
        <v>50</v>
      </c>
      <c r="N50" s="96"/>
      <c r="O50" s="96"/>
      <c r="P50" s="96"/>
      <c r="Q50" s="96"/>
      <c r="R50" s="96"/>
      <c r="S50" s="96"/>
      <c r="T50" s="96"/>
      <c r="U50" s="96"/>
      <c r="V50" s="96"/>
      <c r="W50" s="96"/>
      <c r="X50" s="96"/>
      <c r="Y50" s="96"/>
      <c r="Z50" s="96"/>
      <c r="AA50" s="96"/>
      <c r="AB50" s="96"/>
      <c r="AC50" s="96"/>
      <c r="AD50" s="96"/>
      <c r="AE50" s="96"/>
      <c r="AF50" s="96"/>
      <c r="AG50" s="96"/>
      <c r="AH50" s="96"/>
      <c r="AI50" s="96"/>
      <c r="AJ50" s="96"/>
      <c r="AK50" s="96"/>
      <c r="AL50" s="96"/>
      <c r="AM50" s="96"/>
      <c r="AN50" s="96"/>
      <c r="AO50" s="96"/>
      <c r="AP50" s="96"/>
      <c r="AQ50" s="96"/>
      <c r="AR50" s="95"/>
      <c r="AS50" s="83">
        <f>COUNTA(N50:AR50)</f>
        <v>0</v>
      </c>
      <c r="AT50" s="84" t="str">
        <f>IF(OR(E50="非課税",E50="生活保護"),"対象","対象外")</f>
        <v>対象外</v>
      </c>
      <c r="AU50" s="84" t="str">
        <f>IF(OR(F50="１００％減免",F50="５０％　減免",F50="２５％　減免"),"対象","対象外")</f>
        <v>対象外</v>
      </c>
      <c r="AV50" s="84" t="str">
        <f>IF(AND(OR(E50="非課税",E50="生活保護"),K50="あり"),"対象","対象外")</f>
        <v>対象外</v>
      </c>
      <c r="AW50" s="110">
        <f>SUM(BA50:BA51)-AV51-AT51-AU51</f>
        <v>0</v>
      </c>
      <c r="AX50" s="84" t="str">
        <f>IF(AND(I50&gt;=3,I50&lt;=5,E50="その他",K50="あり"),"対象","対象外")</f>
        <v>対象外</v>
      </c>
      <c r="AY50" s="85">
        <f t="shared" si="0"/>
        <v>0</v>
      </c>
      <c r="AZ50" s="85">
        <f t="shared" si="0"/>
        <v>0</v>
      </c>
      <c r="BA50" s="86">
        <f>SUMIFS(単価表!$F:$F,単価表!$B:$B,E50,単価表!$C:$C,"平日",単価表!$D:$D,H51,単価表!$E:$E,"半日")*AY50+
SUMIFS(単価表!$F:$F,単価表!$B:$B,E50,単価表!$C:$C,"休日",単価表!$D:$D,H51,単価表!$E:$E,"半日")*AZ50</f>
        <v>0</v>
      </c>
      <c r="BB50" s="141">
        <f>AS50</f>
        <v>0</v>
      </c>
      <c r="BC50" s="141">
        <f>AS51</f>
        <v>0</v>
      </c>
    </row>
    <row r="51" spans="2:55" ht="22.5" customHeight="1">
      <c r="B51" s="112"/>
      <c r="C51" s="136"/>
      <c r="D51" s="136"/>
      <c r="E51" s="138"/>
      <c r="F51" s="138"/>
      <c r="G51" s="55"/>
      <c r="H51" s="87" t="str">
        <f>IF(G51="","",IF(H50&gt;=3,"3歳以上",IF(H50&lt;3,"3歳未満","")))</f>
        <v/>
      </c>
      <c r="I51" s="87" t="str">
        <f>IF(G51="","",IF(I50&gt;=3,"3歳以上",IF(I50&lt;3,"3歳未満","")))</f>
        <v/>
      </c>
      <c r="J51" s="125"/>
      <c r="K51" s="88" t="s">
        <v>51</v>
      </c>
      <c r="L51" s="56"/>
      <c r="M51" s="89" t="s">
        <v>52</v>
      </c>
      <c r="N51" s="97"/>
      <c r="O51" s="97"/>
      <c r="P51" s="97"/>
      <c r="Q51" s="97"/>
      <c r="R51" s="97"/>
      <c r="S51" s="97"/>
      <c r="T51" s="97"/>
      <c r="U51" s="97"/>
      <c r="V51" s="97"/>
      <c r="W51" s="97"/>
      <c r="X51" s="97"/>
      <c r="Y51" s="97"/>
      <c r="Z51" s="97"/>
      <c r="AA51" s="97"/>
      <c r="AB51" s="97"/>
      <c r="AC51" s="97"/>
      <c r="AD51" s="97"/>
      <c r="AE51" s="97"/>
      <c r="AF51" s="97"/>
      <c r="AG51" s="97"/>
      <c r="AH51" s="97"/>
      <c r="AI51" s="97"/>
      <c r="AJ51" s="97"/>
      <c r="AK51" s="97"/>
      <c r="AL51" s="97"/>
      <c r="AM51" s="97"/>
      <c r="AN51" s="97"/>
      <c r="AO51" s="97"/>
      <c r="AP51" s="97"/>
      <c r="AQ51" s="97"/>
      <c r="AR51" s="98"/>
      <c r="AS51" s="90">
        <f t="shared" ref="AS51" si="29">COUNTA(N51:AR51)</f>
        <v>0</v>
      </c>
      <c r="AT51" s="91">
        <f>IF(AT50="対象",SUM(BA50:BA51)-AV51-AX51,0)</f>
        <v>0</v>
      </c>
      <c r="AU51" s="91">
        <f>IF(OR(E50="生活保護",E50="非課税"),0,SUMIFS(単価表!$H:$H,単価表!$B:$B,F50,単価表!$C:$C,"平日",単価表!$D:$D,H51,単価表!$E:$E,"半日")*AY50+
SUMIFS(単価表!$H:$H,単価表!$B:$B,F50,単価表!$C:$C,"休日",単価表!$D:$D,H51,単価表!$E:$E,"半日")*AZ50+
SUMIFS(単価表!$H:$H,単価表!$B:$B,F50,単価表!$C:$C,"平日",単価表!$D:$D,H51,単価表!$E:$E,"一日")*AY51+
SUMIFS(単価表!$H:$H,単価表!$B:$B,F50,単価表!$C:$C,"休日",単価表!$D:$D,H51,単価表!$E:$E,"一日")*AZ51)</f>
        <v>0</v>
      </c>
      <c r="AV51" s="91">
        <f>IF(AV50="対象",MIN(SUMIFS(単価表!M:M,単価表!J:J,E50,単価表!K:K,K50,単価表!L:L,I51),SUM(BA50:BA51)-AU51),0)</f>
        <v>0</v>
      </c>
      <c r="AW51" s="111"/>
      <c r="AX51" s="91">
        <f>IF(AX50="対象",MIN(SUMIFS(単価表!M:M,単価表!J:J,E50,単価表!K:K,K50,単価表!L:L,I51),SUM(BA50:BA51)-AU51),0)</f>
        <v>0</v>
      </c>
      <c r="AY51" s="92">
        <f t="shared" ref="AY51:AZ51" si="30">COUNTIFS($N51:$AR51,"&lt;&gt;"&amp;"",$N$9:$AR$9,AY$11)</f>
        <v>0</v>
      </c>
      <c r="AZ51" s="92">
        <f t="shared" si="30"/>
        <v>0</v>
      </c>
      <c r="BA51" s="93">
        <f>SUMIFS(単価表!$F:$F,単価表!$B:$B,E50,単価表!$C:$C,"平日",単価表!$D:$D,H51,単価表!$E:$E,"一日")*AY51+
SUMIFS(単価表!$F:$F,単価表!$B:$B,E50,単価表!$C:$C,"休日",単価表!$D:$D,H51,単価表!$E:$E,"一日")*AZ51</f>
        <v>0</v>
      </c>
      <c r="BB51" s="142"/>
      <c r="BC51" s="142"/>
    </row>
    <row r="52" spans="2:55" ht="22.5" customHeight="1">
      <c r="B52" s="112">
        <v>21</v>
      </c>
      <c r="C52" s="135"/>
      <c r="D52" s="135"/>
      <c r="E52" s="137"/>
      <c r="F52" s="137"/>
      <c r="G52" s="54"/>
      <c r="H52" s="81" t="str">
        <f>IF(G53="","",DATEDIF(G53,DATE($C$3,$C$4,2),"y"))</f>
        <v/>
      </c>
      <c r="I52" s="81" t="str">
        <f>IF(G53="","",
IF($C$4&lt;4,IF(G53&gt;DATE($C$3-1,4,1),0,DATEDIF(G53,DATE($C$3-1,4,1),"y")),IF(G53&gt;DATE($C$3,4,1),0,DATEDIF(G53,DATE($C$3,4,1),"y"))))</f>
        <v/>
      </c>
      <c r="J52" s="125"/>
      <c r="K52" s="139"/>
      <c r="L52" s="140"/>
      <c r="M52" s="82" t="s">
        <v>50</v>
      </c>
      <c r="N52" s="96"/>
      <c r="O52" s="96"/>
      <c r="P52" s="96"/>
      <c r="Q52" s="96"/>
      <c r="R52" s="96"/>
      <c r="S52" s="96"/>
      <c r="T52" s="96"/>
      <c r="U52" s="96"/>
      <c r="V52" s="96"/>
      <c r="W52" s="96"/>
      <c r="X52" s="96"/>
      <c r="Y52" s="96"/>
      <c r="Z52" s="96"/>
      <c r="AA52" s="96"/>
      <c r="AB52" s="96"/>
      <c r="AC52" s="96"/>
      <c r="AD52" s="96"/>
      <c r="AE52" s="96"/>
      <c r="AF52" s="96"/>
      <c r="AG52" s="96"/>
      <c r="AH52" s="96"/>
      <c r="AI52" s="96"/>
      <c r="AJ52" s="96"/>
      <c r="AK52" s="96"/>
      <c r="AL52" s="96"/>
      <c r="AM52" s="96"/>
      <c r="AN52" s="96"/>
      <c r="AO52" s="96"/>
      <c r="AP52" s="96"/>
      <c r="AQ52" s="96"/>
      <c r="AR52" s="95"/>
      <c r="AS52" s="83">
        <f>COUNTA(N52:AR52)</f>
        <v>0</v>
      </c>
      <c r="AT52" s="84" t="str">
        <f>IF(OR(E52="非課税",E52="生活保護"),"対象","対象外")</f>
        <v>対象外</v>
      </c>
      <c r="AU52" s="84" t="str">
        <f>IF(OR(F52="１００％減免",F52="５０％　減免",F52="２５％　減免"),"対象","対象外")</f>
        <v>対象外</v>
      </c>
      <c r="AV52" s="84" t="str">
        <f>IF(AND(OR(E52="非課税",E52="生活保護"),K52="あり"),"対象","対象外")</f>
        <v>対象外</v>
      </c>
      <c r="AW52" s="110">
        <f>SUM(BA52:BA53)-AV53-AT53-AU53</f>
        <v>0</v>
      </c>
      <c r="AX52" s="84" t="str">
        <f>IF(AND(I52&gt;=3,I52&lt;=5,E52="その他",K52="あり"),"対象","対象外")</f>
        <v>対象外</v>
      </c>
      <c r="AY52" s="85">
        <f t="shared" si="0"/>
        <v>0</v>
      </c>
      <c r="AZ52" s="85">
        <f t="shared" si="0"/>
        <v>0</v>
      </c>
      <c r="BA52" s="86">
        <f>SUMIFS(単価表!$F:$F,単価表!$B:$B,E52,単価表!$C:$C,"平日",単価表!$D:$D,H53,単価表!$E:$E,"半日")*AY52+
SUMIFS(単価表!$F:$F,単価表!$B:$B,E52,単価表!$C:$C,"休日",単価表!$D:$D,H53,単価表!$E:$E,"半日")*AZ52</f>
        <v>0</v>
      </c>
      <c r="BB52" s="141">
        <f>AS52</f>
        <v>0</v>
      </c>
      <c r="BC52" s="141">
        <f>AS53</f>
        <v>0</v>
      </c>
    </row>
    <row r="53" spans="2:55" ht="22.5" customHeight="1">
      <c r="B53" s="112"/>
      <c r="C53" s="136"/>
      <c r="D53" s="136"/>
      <c r="E53" s="138"/>
      <c r="F53" s="138"/>
      <c r="G53" s="55"/>
      <c r="H53" s="87" t="str">
        <f>IF(G53="","",IF(H52&gt;=3,"3歳以上",IF(H52&lt;3,"3歳未満","")))</f>
        <v/>
      </c>
      <c r="I53" s="87" t="str">
        <f>IF(G53="","",IF(I52&gt;=3,"3歳以上",IF(I52&lt;3,"3歳未満","")))</f>
        <v/>
      </c>
      <c r="J53" s="125"/>
      <c r="K53" s="88" t="s">
        <v>51</v>
      </c>
      <c r="L53" s="56"/>
      <c r="M53" s="89" t="s">
        <v>52</v>
      </c>
      <c r="N53" s="97"/>
      <c r="O53" s="97"/>
      <c r="P53" s="97"/>
      <c r="Q53" s="97"/>
      <c r="R53" s="97"/>
      <c r="S53" s="97"/>
      <c r="T53" s="97"/>
      <c r="U53" s="97"/>
      <c r="V53" s="97"/>
      <c r="W53" s="97"/>
      <c r="X53" s="97"/>
      <c r="Y53" s="97"/>
      <c r="Z53" s="97"/>
      <c r="AA53" s="97"/>
      <c r="AB53" s="97"/>
      <c r="AC53" s="97"/>
      <c r="AD53" s="97"/>
      <c r="AE53" s="97"/>
      <c r="AF53" s="97"/>
      <c r="AG53" s="97"/>
      <c r="AH53" s="97"/>
      <c r="AI53" s="97"/>
      <c r="AJ53" s="97"/>
      <c r="AK53" s="97"/>
      <c r="AL53" s="97"/>
      <c r="AM53" s="97"/>
      <c r="AN53" s="97"/>
      <c r="AO53" s="97"/>
      <c r="AP53" s="97"/>
      <c r="AQ53" s="97"/>
      <c r="AR53" s="98"/>
      <c r="AS53" s="90">
        <f t="shared" ref="AS53" si="31">COUNTA(N53:AR53)</f>
        <v>0</v>
      </c>
      <c r="AT53" s="91">
        <f>IF(AT52="対象",SUM(BA52:BA53)-AV53-AX53,0)</f>
        <v>0</v>
      </c>
      <c r="AU53" s="91">
        <f>IF(OR(E52="生活保護",E52="非課税"),0,SUMIFS(単価表!$H:$H,単価表!$B:$B,F52,単価表!$C:$C,"平日",単価表!$D:$D,H53,単価表!$E:$E,"半日")*AY52+
SUMIFS(単価表!$H:$H,単価表!$B:$B,F52,単価表!$C:$C,"休日",単価表!$D:$D,H53,単価表!$E:$E,"半日")*AZ52+
SUMIFS(単価表!$H:$H,単価表!$B:$B,F52,単価表!$C:$C,"平日",単価表!$D:$D,H53,単価表!$E:$E,"一日")*AY53+
SUMIFS(単価表!$H:$H,単価表!$B:$B,F52,単価表!$C:$C,"休日",単価表!$D:$D,H53,単価表!$E:$E,"一日")*AZ53)</f>
        <v>0</v>
      </c>
      <c r="AV53" s="91">
        <f>IF(AV52="対象",MIN(SUMIFS(単価表!M:M,単価表!J:J,E52,単価表!K:K,K52,単価表!L:L,I53),SUM(BA52:BA53)-AU53),0)</f>
        <v>0</v>
      </c>
      <c r="AW53" s="111"/>
      <c r="AX53" s="91">
        <f>IF(AX52="対象",MIN(SUMIFS(単価表!M:M,単価表!J:J,E52,単価表!K:K,K52,単価表!L:L,I53),SUM(BA52:BA53)-AU53),0)</f>
        <v>0</v>
      </c>
      <c r="AY53" s="92">
        <f t="shared" ref="AY53:AZ53" si="32">COUNTIFS($N53:$AR53,"&lt;&gt;"&amp;"",$N$9:$AR$9,AY$11)</f>
        <v>0</v>
      </c>
      <c r="AZ53" s="92">
        <f t="shared" si="32"/>
        <v>0</v>
      </c>
      <c r="BA53" s="93">
        <f>SUMIFS(単価表!$F:$F,単価表!$B:$B,E52,単価表!$C:$C,"平日",単価表!$D:$D,H53,単価表!$E:$E,"一日")*AY53+
SUMIFS(単価表!$F:$F,単価表!$B:$B,E52,単価表!$C:$C,"休日",単価表!$D:$D,H53,単価表!$E:$E,"一日")*AZ53</f>
        <v>0</v>
      </c>
      <c r="BB53" s="142"/>
      <c r="BC53" s="142"/>
    </row>
    <row r="54" spans="2:55" ht="22.5" customHeight="1">
      <c r="B54" s="112">
        <v>22</v>
      </c>
      <c r="C54" s="135"/>
      <c r="D54" s="135"/>
      <c r="E54" s="137"/>
      <c r="F54" s="137"/>
      <c r="G54" s="54"/>
      <c r="H54" s="81" t="str">
        <f>IF(G55="","",DATEDIF(G55,DATE($C$3,$C$4,2),"y"))</f>
        <v/>
      </c>
      <c r="I54" s="81" t="str">
        <f>IF(G55="","",
IF($C$4&lt;4,IF(G55&gt;DATE($C$3-1,4,1),0,DATEDIF(G55,DATE($C$3-1,4,1),"y")),IF(G55&gt;DATE($C$3,4,1),0,DATEDIF(G55,DATE($C$3,4,1),"y"))))</f>
        <v/>
      </c>
      <c r="J54" s="125"/>
      <c r="K54" s="139"/>
      <c r="L54" s="140"/>
      <c r="M54" s="82" t="s">
        <v>50</v>
      </c>
      <c r="N54" s="96"/>
      <c r="O54" s="96"/>
      <c r="P54" s="96"/>
      <c r="Q54" s="96"/>
      <c r="R54" s="96"/>
      <c r="S54" s="96"/>
      <c r="T54" s="96"/>
      <c r="U54" s="96"/>
      <c r="V54" s="96"/>
      <c r="W54" s="96"/>
      <c r="X54" s="96"/>
      <c r="Y54" s="96"/>
      <c r="Z54" s="96"/>
      <c r="AA54" s="96"/>
      <c r="AB54" s="96"/>
      <c r="AC54" s="96"/>
      <c r="AD54" s="96"/>
      <c r="AE54" s="96"/>
      <c r="AF54" s="96"/>
      <c r="AG54" s="96"/>
      <c r="AH54" s="96"/>
      <c r="AI54" s="96"/>
      <c r="AJ54" s="96"/>
      <c r="AK54" s="96"/>
      <c r="AL54" s="96"/>
      <c r="AM54" s="96"/>
      <c r="AN54" s="96"/>
      <c r="AO54" s="96"/>
      <c r="AP54" s="96"/>
      <c r="AQ54" s="96"/>
      <c r="AR54" s="95"/>
      <c r="AS54" s="83">
        <f>COUNTA(N54:AR54)</f>
        <v>0</v>
      </c>
      <c r="AT54" s="84" t="str">
        <f>IF(OR(E54="非課税",E54="生活保護"),"対象","対象外")</f>
        <v>対象外</v>
      </c>
      <c r="AU54" s="84" t="str">
        <f>IF(OR(F54="１００％減免",F54="５０％　減免",F54="２５％　減免"),"対象","対象外")</f>
        <v>対象外</v>
      </c>
      <c r="AV54" s="84" t="str">
        <f>IF(AND(OR(E54="非課税",E54="生活保護"),K54="あり"),"対象","対象外")</f>
        <v>対象外</v>
      </c>
      <c r="AW54" s="110">
        <f>SUM(BA54:BA55)-AV55-AT55-AU55</f>
        <v>0</v>
      </c>
      <c r="AX54" s="84" t="str">
        <f>IF(AND(I54&gt;=3,I54&lt;=5,E54="その他",K54="あり"),"対象","対象外")</f>
        <v>対象外</v>
      </c>
      <c r="AY54" s="85">
        <f t="shared" si="0"/>
        <v>0</v>
      </c>
      <c r="AZ54" s="85">
        <f t="shared" si="0"/>
        <v>0</v>
      </c>
      <c r="BA54" s="86">
        <f>SUMIFS(単価表!$F:$F,単価表!$B:$B,E54,単価表!$C:$C,"平日",単価表!$D:$D,H55,単価表!$E:$E,"半日")*AY54+
SUMIFS(単価表!$F:$F,単価表!$B:$B,E54,単価表!$C:$C,"休日",単価表!$D:$D,H55,単価表!$E:$E,"半日")*AZ54</f>
        <v>0</v>
      </c>
      <c r="BB54" s="141">
        <f>AS54</f>
        <v>0</v>
      </c>
      <c r="BC54" s="141">
        <f>AS55</f>
        <v>0</v>
      </c>
    </row>
    <row r="55" spans="2:55" ht="22.5" customHeight="1">
      <c r="B55" s="112"/>
      <c r="C55" s="136"/>
      <c r="D55" s="136"/>
      <c r="E55" s="138"/>
      <c r="F55" s="138"/>
      <c r="G55" s="55"/>
      <c r="H55" s="87" t="str">
        <f>IF(G55="","",IF(H54&gt;=3,"3歳以上",IF(H54&lt;3,"3歳未満","")))</f>
        <v/>
      </c>
      <c r="I55" s="87" t="str">
        <f>IF(G55="","",IF(I54&gt;=3,"3歳以上",IF(I54&lt;3,"3歳未満","")))</f>
        <v/>
      </c>
      <c r="J55" s="125"/>
      <c r="K55" s="88" t="s">
        <v>51</v>
      </c>
      <c r="L55" s="56"/>
      <c r="M55" s="89" t="s">
        <v>52</v>
      </c>
      <c r="N55" s="97"/>
      <c r="O55" s="97"/>
      <c r="P55" s="97"/>
      <c r="Q55" s="97"/>
      <c r="R55" s="97"/>
      <c r="S55" s="97"/>
      <c r="T55" s="97"/>
      <c r="U55" s="97"/>
      <c r="V55" s="97"/>
      <c r="W55" s="97"/>
      <c r="X55" s="97"/>
      <c r="Y55" s="97"/>
      <c r="Z55" s="97"/>
      <c r="AA55" s="97"/>
      <c r="AB55" s="97"/>
      <c r="AC55" s="97"/>
      <c r="AD55" s="97"/>
      <c r="AE55" s="97"/>
      <c r="AF55" s="97"/>
      <c r="AG55" s="97"/>
      <c r="AH55" s="97"/>
      <c r="AI55" s="97"/>
      <c r="AJ55" s="97"/>
      <c r="AK55" s="97"/>
      <c r="AL55" s="97"/>
      <c r="AM55" s="97"/>
      <c r="AN55" s="97"/>
      <c r="AO55" s="97"/>
      <c r="AP55" s="97"/>
      <c r="AQ55" s="97"/>
      <c r="AR55" s="98"/>
      <c r="AS55" s="90">
        <f t="shared" ref="AS55" si="33">COUNTA(N55:AR55)</f>
        <v>0</v>
      </c>
      <c r="AT55" s="91">
        <f>IF(AT54="対象",SUM(BA54:BA55)-AV55-AX55,0)</f>
        <v>0</v>
      </c>
      <c r="AU55" s="91">
        <f>IF(OR(E54="生活保護",E54="非課税"),0,SUMIFS(単価表!$H:$H,単価表!$B:$B,F54,単価表!$C:$C,"平日",単価表!$D:$D,H55,単価表!$E:$E,"半日")*AY54+
SUMIFS(単価表!$H:$H,単価表!$B:$B,F54,単価表!$C:$C,"休日",単価表!$D:$D,H55,単価表!$E:$E,"半日")*AZ54+
SUMIFS(単価表!$H:$H,単価表!$B:$B,F54,単価表!$C:$C,"平日",単価表!$D:$D,H55,単価表!$E:$E,"一日")*AY55+
SUMIFS(単価表!$H:$H,単価表!$B:$B,F54,単価表!$C:$C,"休日",単価表!$D:$D,H55,単価表!$E:$E,"一日")*AZ55)</f>
        <v>0</v>
      </c>
      <c r="AV55" s="91">
        <f>IF(AV54="対象",MIN(SUMIFS(単価表!M:M,単価表!J:J,E54,単価表!K:K,K54,単価表!L:L,I55),SUM(BA54:BA55)-AU55),0)</f>
        <v>0</v>
      </c>
      <c r="AW55" s="111"/>
      <c r="AX55" s="91">
        <f>IF(AX54="対象",MIN(SUMIFS(単価表!M:M,単価表!J:J,E54,単価表!K:K,K54,単価表!L:L,I55),SUM(BA54:BA55)-AU55),0)</f>
        <v>0</v>
      </c>
      <c r="AY55" s="92">
        <f t="shared" ref="AY55:AZ55" si="34">COUNTIFS($N55:$AR55,"&lt;&gt;"&amp;"",$N$9:$AR$9,AY$11)</f>
        <v>0</v>
      </c>
      <c r="AZ55" s="92">
        <f t="shared" si="34"/>
        <v>0</v>
      </c>
      <c r="BA55" s="93">
        <f>SUMIFS(単価表!$F:$F,単価表!$B:$B,E54,単価表!$C:$C,"平日",単価表!$D:$D,H55,単価表!$E:$E,"一日")*AY55+
SUMIFS(単価表!$F:$F,単価表!$B:$B,E54,単価表!$C:$C,"休日",単価表!$D:$D,H55,単価表!$E:$E,"一日")*AZ55</f>
        <v>0</v>
      </c>
      <c r="BB55" s="142"/>
      <c r="BC55" s="142"/>
    </row>
    <row r="56" spans="2:55" ht="22.5" customHeight="1">
      <c r="B56" s="112">
        <v>23</v>
      </c>
      <c r="C56" s="135"/>
      <c r="D56" s="135"/>
      <c r="E56" s="137"/>
      <c r="F56" s="137"/>
      <c r="G56" s="54"/>
      <c r="H56" s="81" t="str">
        <f>IF(G57="","",DATEDIF(G57,DATE($C$3,$C$4,2),"y"))</f>
        <v/>
      </c>
      <c r="I56" s="81" t="str">
        <f>IF(G57="","",
IF($C$4&lt;4,IF(G57&gt;DATE($C$3-1,4,1),0,DATEDIF(G57,DATE($C$3-1,4,1),"y")),IF(G57&gt;DATE($C$3,4,1),0,DATEDIF(G57,DATE($C$3,4,1),"y"))))</f>
        <v/>
      </c>
      <c r="J56" s="125"/>
      <c r="K56" s="139"/>
      <c r="L56" s="140"/>
      <c r="M56" s="82" t="s">
        <v>50</v>
      </c>
      <c r="N56" s="96"/>
      <c r="O56" s="96"/>
      <c r="P56" s="96"/>
      <c r="Q56" s="96"/>
      <c r="R56" s="96"/>
      <c r="S56" s="96"/>
      <c r="T56" s="96"/>
      <c r="U56" s="96"/>
      <c r="V56" s="96"/>
      <c r="W56" s="96"/>
      <c r="X56" s="96"/>
      <c r="Y56" s="96"/>
      <c r="Z56" s="96"/>
      <c r="AA56" s="96"/>
      <c r="AB56" s="96"/>
      <c r="AC56" s="96"/>
      <c r="AD56" s="96"/>
      <c r="AE56" s="96"/>
      <c r="AF56" s="96"/>
      <c r="AG56" s="96"/>
      <c r="AH56" s="96"/>
      <c r="AI56" s="96"/>
      <c r="AJ56" s="96"/>
      <c r="AK56" s="96"/>
      <c r="AL56" s="96"/>
      <c r="AM56" s="96"/>
      <c r="AN56" s="96"/>
      <c r="AO56" s="96"/>
      <c r="AP56" s="96"/>
      <c r="AQ56" s="96"/>
      <c r="AR56" s="95"/>
      <c r="AS56" s="83">
        <f>COUNTA(N56:AR56)</f>
        <v>0</v>
      </c>
      <c r="AT56" s="84" t="str">
        <f>IF(OR(E56="非課税",E56="生活保護"),"対象","対象外")</f>
        <v>対象外</v>
      </c>
      <c r="AU56" s="84" t="str">
        <f>IF(OR(F56="１００％減免",F56="５０％　減免",F56="２５％　減免"),"対象","対象外")</f>
        <v>対象外</v>
      </c>
      <c r="AV56" s="84" t="str">
        <f>IF(AND(OR(E56="非課税",E56="生活保護"),K56="あり"),"対象","対象外")</f>
        <v>対象外</v>
      </c>
      <c r="AW56" s="110">
        <f>SUM(BA56:BA57)-AV57-AT57-AU57</f>
        <v>0</v>
      </c>
      <c r="AX56" s="84" t="str">
        <f>IF(AND(I56&gt;=3,I56&lt;=5,E56="その他",K56="あり"),"対象","対象外")</f>
        <v>対象外</v>
      </c>
      <c r="AY56" s="85">
        <f t="shared" si="0"/>
        <v>0</v>
      </c>
      <c r="AZ56" s="85">
        <f t="shared" si="0"/>
        <v>0</v>
      </c>
      <c r="BA56" s="86">
        <f>SUMIFS(単価表!$F:$F,単価表!$B:$B,E56,単価表!$C:$C,"平日",単価表!$D:$D,H57,単価表!$E:$E,"半日")*AY56+
SUMIFS(単価表!$F:$F,単価表!$B:$B,E56,単価表!$C:$C,"休日",単価表!$D:$D,H57,単価表!$E:$E,"半日")*AZ56</f>
        <v>0</v>
      </c>
      <c r="BB56" s="141">
        <f>AS56</f>
        <v>0</v>
      </c>
      <c r="BC56" s="141">
        <f>AS57</f>
        <v>0</v>
      </c>
    </row>
    <row r="57" spans="2:55" ht="22.5" customHeight="1">
      <c r="B57" s="112"/>
      <c r="C57" s="136"/>
      <c r="D57" s="136"/>
      <c r="E57" s="138"/>
      <c r="F57" s="138"/>
      <c r="G57" s="55"/>
      <c r="H57" s="87" t="str">
        <f>IF(G57="","",IF(H56&gt;=3,"3歳以上",IF(H56&lt;3,"3歳未満","")))</f>
        <v/>
      </c>
      <c r="I57" s="87" t="str">
        <f>IF(G57="","",IF(I56&gt;=3,"3歳以上",IF(I56&lt;3,"3歳未満","")))</f>
        <v/>
      </c>
      <c r="J57" s="125"/>
      <c r="K57" s="88" t="s">
        <v>51</v>
      </c>
      <c r="L57" s="56"/>
      <c r="M57" s="89" t="s">
        <v>52</v>
      </c>
      <c r="N57" s="97"/>
      <c r="O57" s="97"/>
      <c r="P57" s="97"/>
      <c r="Q57" s="97"/>
      <c r="R57" s="97"/>
      <c r="S57" s="97"/>
      <c r="T57" s="97"/>
      <c r="U57" s="97"/>
      <c r="V57" s="97"/>
      <c r="W57" s="97"/>
      <c r="X57" s="97"/>
      <c r="Y57" s="97"/>
      <c r="Z57" s="97"/>
      <c r="AA57" s="97"/>
      <c r="AB57" s="97"/>
      <c r="AC57" s="97"/>
      <c r="AD57" s="97"/>
      <c r="AE57" s="97"/>
      <c r="AF57" s="97"/>
      <c r="AG57" s="97"/>
      <c r="AH57" s="97"/>
      <c r="AI57" s="97"/>
      <c r="AJ57" s="97"/>
      <c r="AK57" s="97"/>
      <c r="AL57" s="97"/>
      <c r="AM57" s="97"/>
      <c r="AN57" s="97"/>
      <c r="AO57" s="97"/>
      <c r="AP57" s="97"/>
      <c r="AQ57" s="97"/>
      <c r="AR57" s="98"/>
      <c r="AS57" s="90">
        <f t="shared" ref="AS57" si="35">COUNTA(N57:AR57)</f>
        <v>0</v>
      </c>
      <c r="AT57" s="91">
        <f>IF(AT56="対象",SUM(BA56:BA57)-AV57-AX57,0)</f>
        <v>0</v>
      </c>
      <c r="AU57" s="91">
        <f>IF(OR(E56="生活保護",E56="非課税"),0,SUMIFS(単価表!$H:$H,単価表!$B:$B,F56,単価表!$C:$C,"平日",単価表!$D:$D,H57,単価表!$E:$E,"半日")*AY56+
SUMIFS(単価表!$H:$H,単価表!$B:$B,F56,単価表!$C:$C,"休日",単価表!$D:$D,H57,単価表!$E:$E,"半日")*AZ56+
SUMIFS(単価表!$H:$H,単価表!$B:$B,F56,単価表!$C:$C,"平日",単価表!$D:$D,H57,単価表!$E:$E,"一日")*AY57+
SUMIFS(単価表!$H:$H,単価表!$B:$B,F56,単価表!$C:$C,"休日",単価表!$D:$D,H57,単価表!$E:$E,"一日")*AZ57)</f>
        <v>0</v>
      </c>
      <c r="AV57" s="91">
        <f>IF(AV56="対象",MIN(SUMIFS(単価表!M:M,単価表!J:J,E56,単価表!K:K,K56,単価表!L:L,I57),SUM(BA56:BA57)-AU57),0)</f>
        <v>0</v>
      </c>
      <c r="AW57" s="111"/>
      <c r="AX57" s="91">
        <f>IF(AX56="対象",MIN(SUMIFS(単価表!M:M,単価表!J:J,E56,単価表!K:K,K56,単価表!L:L,I57),SUM(BA56:BA57)-AU57),0)</f>
        <v>0</v>
      </c>
      <c r="AY57" s="92">
        <f t="shared" ref="AY57:AZ57" si="36">COUNTIFS($N57:$AR57,"&lt;&gt;"&amp;"",$N$9:$AR$9,AY$11)</f>
        <v>0</v>
      </c>
      <c r="AZ57" s="92">
        <f t="shared" si="36"/>
        <v>0</v>
      </c>
      <c r="BA57" s="93">
        <f>SUMIFS(単価表!$F:$F,単価表!$B:$B,E56,単価表!$C:$C,"平日",単価表!$D:$D,H57,単価表!$E:$E,"一日")*AY57+
SUMIFS(単価表!$F:$F,単価表!$B:$B,E56,単価表!$C:$C,"休日",単価表!$D:$D,H57,単価表!$E:$E,"一日")*AZ57</f>
        <v>0</v>
      </c>
      <c r="BB57" s="142"/>
      <c r="BC57" s="142"/>
    </row>
    <row r="58" spans="2:55" ht="22.5" customHeight="1">
      <c r="B58" s="112">
        <v>24</v>
      </c>
      <c r="C58" s="135"/>
      <c r="D58" s="135"/>
      <c r="E58" s="137"/>
      <c r="F58" s="137"/>
      <c r="G58" s="54"/>
      <c r="H58" s="81" t="str">
        <f>IF(G59="","",DATEDIF(G59,DATE($C$3,$C$4,2),"y"))</f>
        <v/>
      </c>
      <c r="I58" s="81" t="str">
        <f>IF(G59="","",
IF($C$4&lt;4,IF(G59&gt;DATE($C$3-1,4,1),0,DATEDIF(G59,DATE($C$3-1,4,1),"y")),IF(G59&gt;DATE($C$3,4,1),0,DATEDIF(G59,DATE($C$3,4,1),"y"))))</f>
        <v/>
      </c>
      <c r="J58" s="125"/>
      <c r="K58" s="139"/>
      <c r="L58" s="140"/>
      <c r="M58" s="82" t="s">
        <v>50</v>
      </c>
      <c r="N58" s="96"/>
      <c r="O58" s="96"/>
      <c r="P58" s="96"/>
      <c r="Q58" s="96"/>
      <c r="R58" s="96"/>
      <c r="S58" s="96"/>
      <c r="T58" s="96"/>
      <c r="U58" s="96"/>
      <c r="V58" s="96"/>
      <c r="W58" s="96"/>
      <c r="X58" s="96"/>
      <c r="Y58" s="96"/>
      <c r="Z58" s="96"/>
      <c r="AA58" s="96"/>
      <c r="AB58" s="96"/>
      <c r="AC58" s="96"/>
      <c r="AD58" s="96"/>
      <c r="AE58" s="96"/>
      <c r="AF58" s="96"/>
      <c r="AG58" s="96"/>
      <c r="AH58" s="96"/>
      <c r="AI58" s="96"/>
      <c r="AJ58" s="96"/>
      <c r="AK58" s="96"/>
      <c r="AL58" s="96"/>
      <c r="AM58" s="96"/>
      <c r="AN58" s="96"/>
      <c r="AO58" s="96"/>
      <c r="AP58" s="96"/>
      <c r="AQ58" s="96"/>
      <c r="AR58" s="95"/>
      <c r="AS58" s="83">
        <f>COUNTA(N58:AR58)</f>
        <v>0</v>
      </c>
      <c r="AT58" s="84" t="str">
        <f>IF(OR(E58="非課税",E58="生活保護"),"対象","対象外")</f>
        <v>対象外</v>
      </c>
      <c r="AU58" s="84" t="str">
        <f>IF(OR(F58="１００％減免",F58="５０％　減免",F58="２５％　減免"),"対象","対象外")</f>
        <v>対象外</v>
      </c>
      <c r="AV58" s="84" t="str">
        <f>IF(AND(OR(E58="非課税",E58="生活保護"),K58="あり"),"対象","対象外")</f>
        <v>対象外</v>
      </c>
      <c r="AW58" s="110">
        <f>SUM(BA58:BA59)-AV59-AT59-AU59</f>
        <v>0</v>
      </c>
      <c r="AX58" s="84" t="str">
        <f>IF(AND(I58&gt;=3,I58&lt;=5,E58="その他",K58="あり"),"対象","対象外")</f>
        <v>対象外</v>
      </c>
      <c r="AY58" s="85">
        <f t="shared" si="0"/>
        <v>0</v>
      </c>
      <c r="AZ58" s="85">
        <f t="shared" si="0"/>
        <v>0</v>
      </c>
      <c r="BA58" s="86">
        <f>SUMIFS(単価表!$F:$F,単価表!$B:$B,E58,単価表!$C:$C,"平日",単価表!$D:$D,H59,単価表!$E:$E,"半日")*AY58+
SUMIFS(単価表!$F:$F,単価表!$B:$B,E58,単価表!$C:$C,"休日",単価表!$D:$D,H59,単価表!$E:$E,"半日")*AZ58</f>
        <v>0</v>
      </c>
      <c r="BB58" s="141">
        <f>AS58</f>
        <v>0</v>
      </c>
      <c r="BC58" s="141">
        <f>AS59</f>
        <v>0</v>
      </c>
    </row>
    <row r="59" spans="2:55" ht="22.5" customHeight="1">
      <c r="B59" s="112"/>
      <c r="C59" s="136"/>
      <c r="D59" s="136"/>
      <c r="E59" s="138"/>
      <c r="F59" s="138"/>
      <c r="G59" s="55"/>
      <c r="H59" s="87" t="str">
        <f>IF(G59="","",IF(H58&gt;=3,"3歳以上",IF(H58&lt;3,"3歳未満","")))</f>
        <v/>
      </c>
      <c r="I59" s="87" t="str">
        <f>IF(G59="","",IF(I58&gt;=3,"3歳以上",IF(I58&lt;3,"3歳未満","")))</f>
        <v/>
      </c>
      <c r="J59" s="125"/>
      <c r="K59" s="88" t="s">
        <v>51</v>
      </c>
      <c r="L59" s="56"/>
      <c r="M59" s="89" t="s">
        <v>52</v>
      </c>
      <c r="N59" s="97"/>
      <c r="O59" s="97"/>
      <c r="P59" s="97"/>
      <c r="Q59" s="97"/>
      <c r="R59" s="97"/>
      <c r="S59" s="97"/>
      <c r="T59" s="97"/>
      <c r="U59" s="97"/>
      <c r="V59" s="97"/>
      <c r="W59" s="97"/>
      <c r="X59" s="97"/>
      <c r="Y59" s="97"/>
      <c r="Z59" s="97"/>
      <c r="AA59" s="97"/>
      <c r="AB59" s="97"/>
      <c r="AC59" s="97"/>
      <c r="AD59" s="97"/>
      <c r="AE59" s="97"/>
      <c r="AF59" s="97"/>
      <c r="AG59" s="97"/>
      <c r="AH59" s="97"/>
      <c r="AI59" s="97"/>
      <c r="AJ59" s="97"/>
      <c r="AK59" s="97"/>
      <c r="AL59" s="97"/>
      <c r="AM59" s="97"/>
      <c r="AN59" s="97"/>
      <c r="AO59" s="97"/>
      <c r="AP59" s="97"/>
      <c r="AQ59" s="97"/>
      <c r="AR59" s="98"/>
      <c r="AS59" s="90">
        <f t="shared" ref="AS59" si="37">COUNTA(N59:AR59)</f>
        <v>0</v>
      </c>
      <c r="AT59" s="91">
        <f>IF(AT58="対象",SUM(BA58:BA59)-AV59-AX59,0)</f>
        <v>0</v>
      </c>
      <c r="AU59" s="91">
        <f>IF(OR(E58="生活保護",E58="非課税"),0,SUMIFS(単価表!$H:$H,単価表!$B:$B,F58,単価表!$C:$C,"平日",単価表!$D:$D,H59,単価表!$E:$E,"半日")*AY58+
SUMIFS(単価表!$H:$H,単価表!$B:$B,F58,単価表!$C:$C,"休日",単価表!$D:$D,H59,単価表!$E:$E,"半日")*AZ58+
SUMIFS(単価表!$H:$H,単価表!$B:$B,F58,単価表!$C:$C,"平日",単価表!$D:$D,H59,単価表!$E:$E,"一日")*AY59+
SUMIFS(単価表!$H:$H,単価表!$B:$B,F58,単価表!$C:$C,"休日",単価表!$D:$D,H59,単価表!$E:$E,"一日")*AZ59)</f>
        <v>0</v>
      </c>
      <c r="AV59" s="91">
        <f>IF(AV58="対象",MIN(SUMIFS(単価表!M:M,単価表!J:J,E58,単価表!K:K,K58,単価表!L:L,I59),SUM(BA58:BA59)-AU59),0)</f>
        <v>0</v>
      </c>
      <c r="AW59" s="111"/>
      <c r="AX59" s="91">
        <f>IF(AX58="対象",MIN(SUMIFS(単価表!M:M,単価表!J:J,E58,単価表!K:K,K58,単価表!L:L,I59),SUM(BA58:BA59)-AU59),0)</f>
        <v>0</v>
      </c>
      <c r="AY59" s="92">
        <f t="shared" ref="AY59:AZ59" si="38">COUNTIFS($N59:$AR59,"&lt;&gt;"&amp;"",$N$9:$AR$9,AY$11)</f>
        <v>0</v>
      </c>
      <c r="AZ59" s="92">
        <f t="shared" si="38"/>
        <v>0</v>
      </c>
      <c r="BA59" s="93">
        <f>SUMIFS(単価表!$F:$F,単価表!$B:$B,E58,単価表!$C:$C,"平日",単価表!$D:$D,H59,単価表!$E:$E,"一日")*AY59+
SUMIFS(単価表!$F:$F,単価表!$B:$B,E58,単価表!$C:$C,"休日",単価表!$D:$D,H59,単価表!$E:$E,"一日")*AZ59</f>
        <v>0</v>
      </c>
      <c r="BB59" s="142"/>
      <c r="BC59" s="142"/>
    </row>
    <row r="60" spans="2:55" ht="22.5" customHeight="1">
      <c r="B60" s="112">
        <v>25</v>
      </c>
      <c r="C60" s="135"/>
      <c r="D60" s="135"/>
      <c r="E60" s="137"/>
      <c r="F60" s="137"/>
      <c r="G60" s="54"/>
      <c r="H60" s="81" t="str">
        <f>IF(G61="","",DATEDIF(G61,DATE($C$3,$C$4,2),"y"))</f>
        <v/>
      </c>
      <c r="I60" s="81" t="str">
        <f>IF(G61="","",
IF($C$4&lt;4,IF(G61&gt;DATE($C$3-1,4,1),0,DATEDIF(G61,DATE($C$3-1,4,1),"y")),IF(G61&gt;DATE($C$3,4,1),0,DATEDIF(G61,DATE($C$3,4,1),"y"))))</f>
        <v/>
      </c>
      <c r="J60" s="125"/>
      <c r="K60" s="139"/>
      <c r="L60" s="140"/>
      <c r="M60" s="82" t="s">
        <v>50</v>
      </c>
      <c r="N60" s="96"/>
      <c r="O60" s="96"/>
      <c r="P60" s="96"/>
      <c r="Q60" s="96"/>
      <c r="R60" s="96"/>
      <c r="S60" s="96"/>
      <c r="T60" s="96"/>
      <c r="U60" s="96"/>
      <c r="V60" s="96"/>
      <c r="W60" s="96"/>
      <c r="X60" s="96"/>
      <c r="Y60" s="96"/>
      <c r="Z60" s="96"/>
      <c r="AA60" s="96"/>
      <c r="AB60" s="96"/>
      <c r="AC60" s="96"/>
      <c r="AD60" s="96"/>
      <c r="AE60" s="96"/>
      <c r="AF60" s="96"/>
      <c r="AG60" s="96"/>
      <c r="AH60" s="96"/>
      <c r="AI60" s="96"/>
      <c r="AJ60" s="96"/>
      <c r="AK60" s="96"/>
      <c r="AL60" s="96"/>
      <c r="AM60" s="96"/>
      <c r="AN60" s="96"/>
      <c r="AO60" s="96"/>
      <c r="AP60" s="96"/>
      <c r="AQ60" s="96"/>
      <c r="AR60" s="95"/>
      <c r="AS60" s="83">
        <f>COUNTA(N60:AR60)</f>
        <v>0</v>
      </c>
      <c r="AT60" s="84" t="str">
        <f>IF(OR(E60="非課税",E60="生活保護"),"対象","対象外")</f>
        <v>対象外</v>
      </c>
      <c r="AU60" s="84" t="str">
        <f>IF(OR(F60="１００％減免",F60="５０％　減免",F60="２５％　減免"),"対象","対象外")</f>
        <v>対象外</v>
      </c>
      <c r="AV60" s="84" t="str">
        <f>IF(AND(OR(E60="非課税",E60="生活保護"),K60="あり"),"対象","対象外")</f>
        <v>対象外</v>
      </c>
      <c r="AW60" s="110">
        <f>SUM(BA60:BA61)-AV61-AT61-AU61</f>
        <v>0</v>
      </c>
      <c r="AX60" s="84" t="str">
        <f>IF(AND(I60&gt;=3,I60&lt;=5,E60="その他",K60="あり"),"対象","対象外")</f>
        <v>対象外</v>
      </c>
      <c r="AY60" s="85">
        <f t="shared" si="0"/>
        <v>0</v>
      </c>
      <c r="AZ60" s="85">
        <f t="shared" si="0"/>
        <v>0</v>
      </c>
      <c r="BA60" s="86">
        <f>SUMIFS(単価表!$F:$F,単価表!$B:$B,E60,単価表!$C:$C,"平日",単価表!$D:$D,H61,単価表!$E:$E,"半日")*AY60+
SUMIFS(単価表!$F:$F,単価表!$B:$B,E60,単価表!$C:$C,"休日",単価表!$D:$D,H61,単価表!$E:$E,"半日")*AZ60</f>
        <v>0</v>
      </c>
      <c r="BB60" s="141">
        <f>AS60</f>
        <v>0</v>
      </c>
      <c r="BC60" s="141">
        <f>AS61</f>
        <v>0</v>
      </c>
    </row>
    <row r="61" spans="2:55" ht="22.5" customHeight="1">
      <c r="B61" s="112"/>
      <c r="C61" s="136"/>
      <c r="D61" s="136"/>
      <c r="E61" s="138"/>
      <c r="F61" s="138"/>
      <c r="G61" s="55"/>
      <c r="H61" s="87" t="str">
        <f>IF(G61="","",IF(H60&gt;=3,"3歳以上",IF(H60&lt;3,"3歳未満","")))</f>
        <v/>
      </c>
      <c r="I61" s="87" t="str">
        <f>IF(G61="","",IF(I60&gt;=3,"3歳以上",IF(I60&lt;3,"3歳未満","")))</f>
        <v/>
      </c>
      <c r="J61" s="125"/>
      <c r="K61" s="88" t="s">
        <v>51</v>
      </c>
      <c r="L61" s="56"/>
      <c r="M61" s="89" t="s">
        <v>52</v>
      </c>
      <c r="N61" s="97"/>
      <c r="O61" s="97"/>
      <c r="P61" s="97"/>
      <c r="Q61" s="97"/>
      <c r="R61" s="97"/>
      <c r="S61" s="97"/>
      <c r="T61" s="97"/>
      <c r="U61" s="97"/>
      <c r="V61" s="97"/>
      <c r="W61" s="97"/>
      <c r="X61" s="97"/>
      <c r="Y61" s="97"/>
      <c r="Z61" s="97"/>
      <c r="AA61" s="97"/>
      <c r="AB61" s="97"/>
      <c r="AC61" s="97"/>
      <c r="AD61" s="97"/>
      <c r="AE61" s="97"/>
      <c r="AF61" s="97"/>
      <c r="AG61" s="97"/>
      <c r="AH61" s="97"/>
      <c r="AI61" s="97"/>
      <c r="AJ61" s="97"/>
      <c r="AK61" s="97"/>
      <c r="AL61" s="97"/>
      <c r="AM61" s="97"/>
      <c r="AN61" s="97"/>
      <c r="AO61" s="97"/>
      <c r="AP61" s="97"/>
      <c r="AQ61" s="97"/>
      <c r="AR61" s="98"/>
      <c r="AS61" s="90">
        <f t="shared" ref="AS61" si="39">COUNTA(N61:AR61)</f>
        <v>0</v>
      </c>
      <c r="AT61" s="91">
        <f>IF(AT60="対象",SUM(BA60:BA61)-AV61-AX61,0)</f>
        <v>0</v>
      </c>
      <c r="AU61" s="91">
        <f>IF(OR(E60="生活保護",E60="非課税"),0,SUMIFS(単価表!$H:$H,単価表!$B:$B,F60,単価表!$C:$C,"平日",単価表!$D:$D,H61,単価表!$E:$E,"半日")*AY60+
SUMIFS(単価表!$H:$H,単価表!$B:$B,F60,単価表!$C:$C,"休日",単価表!$D:$D,H61,単価表!$E:$E,"半日")*AZ60+
SUMIFS(単価表!$H:$H,単価表!$B:$B,F60,単価表!$C:$C,"平日",単価表!$D:$D,H61,単価表!$E:$E,"一日")*AY61+
SUMIFS(単価表!$H:$H,単価表!$B:$B,F60,単価表!$C:$C,"休日",単価表!$D:$D,H61,単価表!$E:$E,"一日")*AZ61)</f>
        <v>0</v>
      </c>
      <c r="AV61" s="91">
        <f>IF(AV60="対象",MIN(SUMIFS(単価表!M:M,単価表!J:J,E60,単価表!K:K,K60,単価表!L:L,I61),SUM(BA60:BA61)-AU61),0)</f>
        <v>0</v>
      </c>
      <c r="AW61" s="111"/>
      <c r="AX61" s="91">
        <f>IF(AX60="対象",MIN(SUMIFS(単価表!M:M,単価表!J:J,E60,単価表!K:K,K60,単価表!L:L,I61),SUM(BA60:BA61)-AU61),0)</f>
        <v>0</v>
      </c>
      <c r="AY61" s="92">
        <f t="shared" ref="AY61:AZ61" si="40">COUNTIFS($N61:$AR61,"&lt;&gt;"&amp;"",$N$9:$AR$9,AY$11)</f>
        <v>0</v>
      </c>
      <c r="AZ61" s="92">
        <f t="shared" si="40"/>
        <v>0</v>
      </c>
      <c r="BA61" s="93">
        <f>SUMIFS(単価表!$F:$F,単価表!$B:$B,E60,単価表!$C:$C,"平日",単価表!$D:$D,H61,単価表!$E:$E,"一日")*AY61+
SUMIFS(単価表!$F:$F,単価表!$B:$B,E60,単価表!$C:$C,"休日",単価表!$D:$D,H61,単価表!$E:$E,"一日")*AZ61</f>
        <v>0</v>
      </c>
      <c r="BB61" s="142"/>
      <c r="BC61" s="142"/>
    </row>
    <row r="62" spans="2:55" ht="22.5" customHeight="1">
      <c r="B62" s="112">
        <v>26</v>
      </c>
      <c r="C62" s="135"/>
      <c r="D62" s="135"/>
      <c r="E62" s="137"/>
      <c r="F62" s="137"/>
      <c r="G62" s="54"/>
      <c r="H62" s="81" t="str">
        <f>IF(G63="","",DATEDIF(G63,DATE($C$3,$C$4,2),"y"))</f>
        <v/>
      </c>
      <c r="I62" s="81" t="str">
        <f>IF(G63="","",
IF($C$4&lt;4,IF(G63&gt;DATE($C$3-1,4,1),0,DATEDIF(G63,DATE($C$3-1,4,1),"y")),IF(G63&gt;DATE($C$3,4,1),0,DATEDIF(G63,DATE($C$3,4,1),"y"))))</f>
        <v/>
      </c>
      <c r="J62" s="125"/>
      <c r="K62" s="139"/>
      <c r="L62" s="140"/>
      <c r="M62" s="82" t="s">
        <v>50</v>
      </c>
      <c r="N62" s="96"/>
      <c r="O62" s="96"/>
      <c r="P62" s="96"/>
      <c r="Q62" s="96"/>
      <c r="R62" s="96"/>
      <c r="S62" s="96"/>
      <c r="T62" s="96"/>
      <c r="U62" s="96"/>
      <c r="V62" s="96"/>
      <c r="W62" s="96"/>
      <c r="X62" s="96"/>
      <c r="Y62" s="96"/>
      <c r="Z62" s="96"/>
      <c r="AA62" s="96"/>
      <c r="AB62" s="96"/>
      <c r="AC62" s="96"/>
      <c r="AD62" s="96"/>
      <c r="AE62" s="96"/>
      <c r="AF62" s="96"/>
      <c r="AG62" s="96"/>
      <c r="AH62" s="96"/>
      <c r="AI62" s="96"/>
      <c r="AJ62" s="96"/>
      <c r="AK62" s="96"/>
      <c r="AL62" s="96"/>
      <c r="AM62" s="96"/>
      <c r="AN62" s="96"/>
      <c r="AO62" s="96"/>
      <c r="AP62" s="96"/>
      <c r="AQ62" s="96"/>
      <c r="AR62" s="95"/>
      <c r="AS62" s="83">
        <f>COUNTA(N62:AR62)</f>
        <v>0</v>
      </c>
      <c r="AT62" s="84" t="str">
        <f>IF(OR(E62="非課税",E62="生活保護"),"対象","対象外")</f>
        <v>対象外</v>
      </c>
      <c r="AU62" s="84" t="str">
        <f>IF(OR(F62="１００％減免",F62="５０％　減免",F62="２５％　減免"),"対象","対象外")</f>
        <v>対象外</v>
      </c>
      <c r="AV62" s="84" t="str">
        <f>IF(AND(OR(E62="非課税",E62="生活保護"),K62="あり"),"対象","対象外")</f>
        <v>対象外</v>
      </c>
      <c r="AW62" s="110">
        <f>SUM(BA62:BA63)-AV63-AT63-AU63</f>
        <v>0</v>
      </c>
      <c r="AX62" s="84" t="str">
        <f>IF(AND(I62&gt;=3,I62&lt;=5,E62="その他",K62="あり"),"対象","対象外")</f>
        <v>対象外</v>
      </c>
      <c r="AY62" s="85">
        <f t="shared" si="0"/>
        <v>0</v>
      </c>
      <c r="AZ62" s="85">
        <f t="shared" si="0"/>
        <v>0</v>
      </c>
      <c r="BA62" s="86">
        <f>SUMIFS(単価表!$F:$F,単価表!$B:$B,E62,単価表!$C:$C,"平日",単価表!$D:$D,H63,単価表!$E:$E,"半日")*AY62+
SUMIFS(単価表!$F:$F,単価表!$B:$B,E62,単価表!$C:$C,"休日",単価表!$D:$D,H63,単価表!$E:$E,"半日")*AZ62</f>
        <v>0</v>
      </c>
      <c r="BB62" s="141">
        <f>AS62</f>
        <v>0</v>
      </c>
      <c r="BC62" s="141">
        <f>AS63</f>
        <v>0</v>
      </c>
    </row>
    <row r="63" spans="2:55" ht="22.5" customHeight="1">
      <c r="B63" s="112"/>
      <c r="C63" s="136"/>
      <c r="D63" s="136"/>
      <c r="E63" s="138"/>
      <c r="F63" s="138"/>
      <c r="G63" s="55"/>
      <c r="H63" s="87" t="str">
        <f>IF(G63="","",IF(H62&gt;=3,"3歳以上",IF(H62&lt;3,"3歳未満","")))</f>
        <v/>
      </c>
      <c r="I63" s="87" t="str">
        <f>IF(G63="","",IF(I62&gt;=3,"3歳以上",IF(I62&lt;3,"3歳未満","")))</f>
        <v/>
      </c>
      <c r="J63" s="125"/>
      <c r="K63" s="88" t="s">
        <v>51</v>
      </c>
      <c r="L63" s="56"/>
      <c r="M63" s="89" t="s">
        <v>52</v>
      </c>
      <c r="N63" s="97"/>
      <c r="O63" s="97"/>
      <c r="P63" s="97"/>
      <c r="Q63" s="97"/>
      <c r="R63" s="97"/>
      <c r="S63" s="97"/>
      <c r="T63" s="97"/>
      <c r="U63" s="97"/>
      <c r="V63" s="97"/>
      <c r="W63" s="97"/>
      <c r="X63" s="97"/>
      <c r="Y63" s="97"/>
      <c r="Z63" s="97"/>
      <c r="AA63" s="97"/>
      <c r="AB63" s="97"/>
      <c r="AC63" s="97"/>
      <c r="AD63" s="97"/>
      <c r="AE63" s="97"/>
      <c r="AF63" s="97"/>
      <c r="AG63" s="97"/>
      <c r="AH63" s="97"/>
      <c r="AI63" s="97"/>
      <c r="AJ63" s="97"/>
      <c r="AK63" s="97"/>
      <c r="AL63" s="97"/>
      <c r="AM63" s="97"/>
      <c r="AN63" s="97"/>
      <c r="AO63" s="97"/>
      <c r="AP63" s="97"/>
      <c r="AQ63" s="97"/>
      <c r="AR63" s="98"/>
      <c r="AS63" s="90">
        <f t="shared" ref="AS63" si="41">COUNTA(N63:AR63)</f>
        <v>0</v>
      </c>
      <c r="AT63" s="91">
        <f>IF(AT62="対象",SUM(BA62:BA63)-AV63-AX63,0)</f>
        <v>0</v>
      </c>
      <c r="AU63" s="91">
        <f>IF(OR(E62="生活保護",E62="非課税"),0,SUMIFS(単価表!$H:$H,単価表!$B:$B,F62,単価表!$C:$C,"平日",単価表!$D:$D,H63,単価表!$E:$E,"半日")*AY62+
SUMIFS(単価表!$H:$H,単価表!$B:$B,F62,単価表!$C:$C,"休日",単価表!$D:$D,H63,単価表!$E:$E,"半日")*AZ62+
SUMIFS(単価表!$H:$H,単価表!$B:$B,F62,単価表!$C:$C,"平日",単価表!$D:$D,H63,単価表!$E:$E,"一日")*AY63+
SUMIFS(単価表!$H:$H,単価表!$B:$B,F62,単価表!$C:$C,"休日",単価表!$D:$D,H63,単価表!$E:$E,"一日")*AZ63)</f>
        <v>0</v>
      </c>
      <c r="AV63" s="91">
        <f>IF(AV62="対象",MIN(SUMIFS(単価表!M:M,単価表!J:J,E62,単価表!K:K,K62,単価表!L:L,I63),SUM(BA62:BA63)-AU63),0)</f>
        <v>0</v>
      </c>
      <c r="AW63" s="111"/>
      <c r="AX63" s="91">
        <f>IF(AX62="対象",MIN(SUMIFS(単価表!M:M,単価表!J:J,E62,単価表!K:K,K62,単価表!L:L,I63),SUM(BA62:BA63)-AU63),0)</f>
        <v>0</v>
      </c>
      <c r="AY63" s="92">
        <f t="shared" ref="AY63:AZ63" si="42">COUNTIFS($N63:$AR63,"&lt;&gt;"&amp;"",$N$9:$AR$9,AY$11)</f>
        <v>0</v>
      </c>
      <c r="AZ63" s="92">
        <f t="shared" si="42"/>
        <v>0</v>
      </c>
      <c r="BA63" s="93">
        <f>SUMIFS(単価表!$F:$F,単価表!$B:$B,E62,単価表!$C:$C,"平日",単価表!$D:$D,H63,単価表!$E:$E,"一日")*AY63+
SUMIFS(単価表!$F:$F,単価表!$B:$B,E62,単価表!$C:$C,"休日",単価表!$D:$D,H63,単価表!$E:$E,"一日")*AZ63</f>
        <v>0</v>
      </c>
      <c r="BB63" s="142"/>
      <c r="BC63" s="142"/>
    </row>
    <row r="64" spans="2:55" ht="22.5" customHeight="1">
      <c r="B64" s="112">
        <v>27</v>
      </c>
      <c r="C64" s="135"/>
      <c r="D64" s="135"/>
      <c r="E64" s="137"/>
      <c r="F64" s="137"/>
      <c r="G64" s="54"/>
      <c r="H64" s="81" t="str">
        <f>IF(G65="","",DATEDIF(G65,DATE($C$3,$C$4,2),"y"))</f>
        <v/>
      </c>
      <c r="I64" s="81" t="str">
        <f>IF(G65="","",
IF($C$4&lt;4,IF(G65&gt;DATE($C$3-1,4,1),0,DATEDIF(G65,DATE($C$3-1,4,1),"y")),IF(G65&gt;DATE($C$3,4,1),0,DATEDIF(G65,DATE($C$3,4,1),"y"))))</f>
        <v/>
      </c>
      <c r="J64" s="125"/>
      <c r="K64" s="139"/>
      <c r="L64" s="140"/>
      <c r="M64" s="82" t="s">
        <v>50</v>
      </c>
      <c r="N64" s="96"/>
      <c r="O64" s="96"/>
      <c r="P64" s="96"/>
      <c r="Q64" s="96"/>
      <c r="R64" s="96"/>
      <c r="S64" s="96"/>
      <c r="T64" s="96"/>
      <c r="U64" s="96"/>
      <c r="V64" s="96"/>
      <c r="W64" s="96"/>
      <c r="X64" s="96"/>
      <c r="Y64" s="96"/>
      <c r="Z64" s="96"/>
      <c r="AA64" s="96"/>
      <c r="AB64" s="96"/>
      <c r="AC64" s="96"/>
      <c r="AD64" s="96"/>
      <c r="AE64" s="96"/>
      <c r="AF64" s="96"/>
      <c r="AG64" s="96"/>
      <c r="AH64" s="96"/>
      <c r="AI64" s="96"/>
      <c r="AJ64" s="96"/>
      <c r="AK64" s="96"/>
      <c r="AL64" s="96"/>
      <c r="AM64" s="96"/>
      <c r="AN64" s="96"/>
      <c r="AO64" s="96"/>
      <c r="AP64" s="96"/>
      <c r="AQ64" s="96"/>
      <c r="AR64" s="95"/>
      <c r="AS64" s="83">
        <f>COUNTA(N64:AR64)</f>
        <v>0</v>
      </c>
      <c r="AT64" s="84" t="str">
        <f>IF(OR(E64="非課税",E64="生活保護"),"対象","対象外")</f>
        <v>対象外</v>
      </c>
      <c r="AU64" s="84" t="str">
        <f>IF(OR(F64="１００％減免",F64="５０％　減免",F64="２５％　減免"),"対象","対象外")</f>
        <v>対象外</v>
      </c>
      <c r="AV64" s="84" t="str">
        <f>IF(AND(OR(E64="非課税",E64="生活保護"),K64="あり"),"対象","対象外")</f>
        <v>対象外</v>
      </c>
      <c r="AW64" s="110">
        <f>SUM(BA64:BA65)-AV65-AT65-AU65</f>
        <v>0</v>
      </c>
      <c r="AX64" s="84" t="str">
        <f>IF(AND(I64&gt;=3,I64&lt;=5,E64="その他",K64="あり"),"対象","対象外")</f>
        <v>対象外</v>
      </c>
      <c r="AY64" s="85">
        <f t="shared" si="0"/>
        <v>0</v>
      </c>
      <c r="AZ64" s="85">
        <f t="shared" si="0"/>
        <v>0</v>
      </c>
      <c r="BA64" s="86">
        <f>SUMIFS(単価表!$F:$F,単価表!$B:$B,E64,単価表!$C:$C,"平日",単価表!$D:$D,H65,単価表!$E:$E,"半日")*AY64+
SUMIFS(単価表!$F:$F,単価表!$B:$B,E64,単価表!$C:$C,"休日",単価表!$D:$D,H65,単価表!$E:$E,"半日")*AZ64</f>
        <v>0</v>
      </c>
      <c r="BB64" s="141">
        <f>AS64</f>
        <v>0</v>
      </c>
      <c r="BC64" s="141">
        <f>AS65</f>
        <v>0</v>
      </c>
    </row>
    <row r="65" spans="2:55" ht="22.5" customHeight="1">
      <c r="B65" s="112"/>
      <c r="C65" s="136"/>
      <c r="D65" s="136"/>
      <c r="E65" s="138"/>
      <c r="F65" s="138"/>
      <c r="G65" s="55"/>
      <c r="H65" s="87" t="str">
        <f>IF(G65="","",IF(H64&gt;=3,"3歳以上",IF(H64&lt;3,"3歳未満","")))</f>
        <v/>
      </c>
      <c r="I65" s="87" t="str">
        <f>IF(G65="","",IF(I64&gt;=3,"3歳以上",IF(I64&lt;3,"3歳未満","")))</f>
        <v/>
      </c>
      <c r="J65" s="125"/>
      <c r="K65" s="88" t="s">
        <v>51</v>
      </c>
      <c r="L65" s="56"/>
      <c r="M65" s="89" t="s">
        <v>52</v>
      </c>
      <c r="N65" s="97"/>
      <c r="O65" s="97"/>
      <c r="P65" s="97"/>
      <c r="Q65" s="97"/>
      <c r="R65" s="97"/>
      <c r="S65" s="97"/>
      <c r="T65" s="97"/>
      <c r="U65" s="97"/>
      <c r="V65" s="97"/>
      <c r="W65" s="97"/>
      <c r="X65" s="97"/>
      <c r="Y65" s="97"/>
      <c r="Z65" s="97"/>
      <c r="AA65" s="97"/>
      <c r="AB65" s="97"/>
      <c r="AC65" s="97"/>
      <c r="AD65" s="97"/>
      <c r="AE65" s="97"/>
      <c r="AF65" s="97"/>
      <c r="AG65" s="97"/>
      <c r="AH65" s="97"/>
      <c r="AI65" s="97"/>
      <c r="AJ65" s="97"/>
      <c r="AK65" s="97"/>
      <c r="AL65" s="97"/>
      <c r="AM65" s="97"/>
      <c r="AN65" s="97"/>
      <c r="AO65" s="97"/>
      <c r="AP65" s="97"/>
      <c r="AQ65" s="97"/>
      <c r="AR65" s="98"/>
      <c r="AS65" s="90">
        <f t="shared" ref="AS65" si="43">COUNTA(N65:AR65)</f>
        <v>0</v>
      </c>
      <c r="AT65" s="91">
        <f>IF(AT64="対象",SUM(BA64:BA65)-AV65-AX65,0)</f>
        <v>0</v>
      </c>
      <c r="AU65" s="91">
        <f>IF(OR(E64="生活保護",E64="非課税"),0,SUMIFS(単価表!$H:$H,単価表!$B:$B,F64,単価表!$C:$C,"平日",単価表!$D:$D,H65,単価表!$E:$E,"半日")*AY64+
SUMIFS(単価表!$H:$H,単価表!$B:$B,F64,単価表!$C:$C,"休日",単価表!$D:$D,H65,単価表!$E:$E,"半日")*AZ64+
SUMIFS(単価表!$H:$H,単価表!$B:$B,F64,単価表!$C:$C,"平日",単価表!$D:$D,H65,単価表!$E:$E,"一日")*AY65+
SUMIFS(単価表!$H:$H,単価表!$B:$B,F64,単価表!$C:$C,"休日",単価表!$D:$D,H65,単価表!$E:$E,"一日")*AZ65)</f>
        <v>0</v>
      </c>
      <c r="AV65" s="91">
        <f>IF(AV64="対象",MIN(SUMIFS(単価表!M:M,単価表!J:J,E64,単価表!K:K,K64,単価表!L:L,I65),SUM(BA64:BA65)-AU65),0)</f>
        <v>0</v>
      </c>
      <c r="AW65" s="111"/>
      <c r="AX65" s="91">
        <f>IF(AX64="対象",MIN(SUMIFS(単価表!M:M,単価表!J:J,E64,単価表!K:K,K64,単価表!L:L,I65),SUM(BA64:BA65)-AU65),0)</f>
        <v>0</v>
      </c>
      <c r="AY65" s="92">
        <f t="shared" ref="AY65:AZ65" si="44">COUNTIFS($N65:$AR65,"&lt;&gt;"&amp;"",$N$9:$AR$9,AY$11)</f>
        <v>0</v>
      </c>
      <c r="AZ65" s="92">
        <f t="shared" si="44"/>
        <v>0</v>
      </c>
      <c r="BA65" s="93">
        <f>SUMIFS(単価表!$F:$F,単価表!$B:$B,E64,単価表!$C:$C,"平日",単価表!$D:$D,H65,単価表!$E:$E,"一日")*AY65+
SUMIFS(単価表!$F:$F,単価表!$B:$B,E64,単価表!$C:$C,"休日",単価表!$D:$D,H65,単価表!$E:$E,"一日")*AZ65</f>
        <v>0</v>
      </c>
      <c r="BB65" s="142"/>
      <c r="BC65" s="142"/>
    </row>
    <row r="66" spans="2:55" ht="22.5" customHeight="1">
      <c r="B66" s="112">
        <v>28</v>
      </c>
      <c r="C66" s="135"/>
      <c r="D66" s="135"/>
      <c r="E66" s="137"/>
      <c r="F66" s="137"/>
      <c r="G66" s="54"/>
      <c r="H66" s="81" t="str">
        <f>IF(G67="","",DATEDIF(G67,DATE($C$3,$C$4,2),"y"))</f>
        <v/>
      </c>
      <c r="I66" s="81" t="str">
        <f>IF(G67="","",
IF($C$4&lt;4,IF(G67&gt;DATE($C$3-1,4,1),0,DATEDIF(G67,DATE($C$3-1,4,1),"y")),IF(G67&gt;DATE($C$3,4,1),0,DATEDIF(G67,DATE($C$3,4,1),"y"))))</f>
        <v/>
      </c>
      <c r="J66" s="125"/>
      <c r="K66" s="139"/>
      <c r="L66" s="140"/>
      <c r="M66" s="82" t="s">
        <v>50</v>
      </c>
      <c r="N66" s="96"/>
      <c r="O66" s="96"/>
      <c r="P66" s="96"/>
      <c r="Q66" s="96"/>
      <c r="R66" s="96"/>
      <c r="S66" s="96"/>
      <c r="T66" s="96"/>
      <c r="U66" s="96"/>
      <c r="V66" s="96"/>
      <c r="W66" s="96"/>
      <c r="X66" s="96"/>
      <c r="Y66" s="96"/>
      <c r="Z66" s="96"/>
      <c r="AA66" s="96"/>
      <c r="AB66" s="96"/>
      <c r="AC66" s="96"/>
      <c r="AD66" s="96"/>
      <c r="AE66" s="96"/>
      <c r="AF66" s="96"/>
      <c r="AG66" s="96"/>
      <c r="AH66" s="96"/>
      <c r="AI66" s="96"/>
      <c r="AJ66" s="96"/>
      <c r="AK66" s="96"/>
      <c r="AL66" s="96"/>
      <c r="AM66" s="96"/>
      <c r="AN66" s="96"/>
      <c r="AO66" s="96"/>
      <c r="AP66" s="96"/>
      <c r="AQ66" s="96"/>
      <c r="AR66" s="95"/>
      <c r="AS66" s="83">
        <f>COUNTA(N66:AR66)</f>
        <v>0</v>
      </c>
      <c r="AT66" s="84" t="str">
        <f>IF(OR(E66="非課税",E66="生活保護"),"対象","対象外")</f>
        <v>対象外</v>
      </c>
      <c r="AU66" s="84" t="str">
        <f>IF(OR(F66="１００％減免",F66="５０％　減免",F66="２５％　減免"),"対象","対象外")</f>
        <v>対象外</v>
      </c>
      <c r="AV66" s="84" t="str">
        <f>IF(AND(OR(E66="非課税",E66="生活保護"),K66="あり"),"対象","対象外")</f>
        <v>対象外</v>
      </c>
      <c r="AW66" s="110">
        <f>SUM(BA66:BA67)-AV67-AT67-AU67</f>
        <v>0</v>
      </c>
      <c r="AX66" s="84" t="str">
        <f>IF(AND(I66&gt;=3,I66&lt;=5,E66="その他",K66="あり"),"対象","対象外")</f>
        <v>対象外</v>
      </c>
      <c r="AY66" s="85">
        <f t="shared" si="0"/>
        <v>0</v>
      </c>
      <c r="AZ66" s="85">
        <f t="shared" si="0"/>
        <v>0</v>
      </c>
      <c r="BA66" s="86">
        <f>SUMIFS(単価表!$F:$F,単価表!$B:$B,E66,単価表!$C:$C,"平日",単価表!$D:$D,H67,単価表!$E:$E,"半日")*AY66+
SUMIFS(単価表!$F:$F,単価表!$B:$B,E66,単価表!$C:$C,"休日",単価表!$D:$D,H67,単価表!$E:$E,"半日")*AZ66</f>
        <v>0</v>
      </c>
      <c r="BB66" s="141">
        <f>AS66</f>
        <v>0</v>
      </c>
      <c r="BC66" s="141">
        <f>AS67</f>
        <v>0</v>
      </c>
    </row>
    <row r="67" spans="2:55" ht="22.5" customHeight="1">
      <c r="B67" s="112"/>
      <c r="C67" s="136"/>
      <c r="D67" s="136"/>
      <c r="E67" s="138"/>
      <c r="F67" s="138"/>
      <c r="G67" s="55"/>
      <c r="H67" s="87" t="str">
        <f>IF(G67="","",IF(H66&gt;=3,"3歳以上",IF(H66&lt;3,"3歳未満","")))</f>
        <v/>
      </c>
      <c r="I67" s="87" t="str">
        <f>IF(G67="","",IF(I66&gt;=3,"3歳以上",IF(I66&lt;3,"3歳未満","")))</f>
        <v/>
      </c>
      <c r="J67" s="125"/>
      <c r="K67" s="88" t="s">
        <v>51</v>
      </c>
      <c r="L67" s="56"/>
      <c r="M67" s="89" t="s">
        <v>52</v>
      </c>
      <c r="N67" s="97"/>
      <c r="O67" s="97"/>
      <c r="P67" s="97"/>
      <c r="Q67" s="97"/>
      <c r="R67" s="97"/>
      <c r="S67" s="97"/>
      <c r="T67" s="97"/>
      <c r="U67" s="97"/>
      <c r="V67" s="97"/>
      <c r="W67" s="97"/>
      <c r="X67" s="97"/>
      <c r="Y67" s="97"/>
      <c r="Z67" s="97"/>
      <c r="AA67" s="97"/>
      <c r="AB67" s="97"/>
      <c r="AC67" s="97"/>
      <c r="AD67" s="97"/>
      <c r="AE67" s="97"/>
      <c r="AF67" s="97"/>
      <c r="AG67" s="97"/>
      <c r="AH67" s="97"/>
      <c r="AI67" s="97"/>
      <c r="AJ67" s="97"/>
      <c r="AK67" s="97"/>
      <c r="AL67" s="97"/>
      <c r="AM67" s="97"/>
      <c r="AN67" s="97"/>
      <c r="AO67" s="97"/>
      <c r="AP67" s="97"/>
      <c r="AQ67" s="97"/>
      <c r="AR67" s="98"/>
      <c r="AS67" s="90">
        <f t="shared" ref="AS67" si="45">COUNTA(N67:AR67)</f>
        <v>0</v>
      </c>
      <c r="AT67" s="91">
        <f>IF(AT66="対象",SUM(BA66:BA67)-AV67-AX67,0)</f>
        <v>0</v>
      </c>
      <c r="AU67" s="91">
        <f>IF(OR(E66="生活保護",E66="非課税"),0,SUMIFS(単価表!$H:$H,単価表!$B:$B,F66,単価表!$C:$C,"平日",単価表!$D:$D,H67,単価表!$E:$E,"半日")*AY66+
SUMIFS(単価表!$H:$H,単価表!$B:$B,F66,単価表!$C:$C,"休日",単価表!$D:$D,H67,単価表!$E:$E,"半日")*AZ66+
SUMIFS(単価表!$H:$H,単価表!$B:$B,F66,単価表!$C:$C,"平日",単価表!$D:$D,H67,単価表!$E:$E,"一日")*AY67+
SUMIFS(単価表!$H:$H,単価表!$B:$B,F66,単価表!$C:$C,"休日",単価表!$D:$D,H67,単価表!$E:$E,"一日")*AZ67)</f>
        <v>0</v>
      </c>
      <c r="AV67" s="91">
        <f>IF(AV66="対象",MIN(SUMIFS(単価表!M:M,単価表!J:J,E66,単価表!K:K,K66,単価表!L:L,I67),SUM(BA66:BA67)-AU67),0)</f>
        <v>0</v>
      </c>
      <c r="AW67" s="111"/>
      <c r="AX67" s="91">
        <f>IF(AX66="対象",MIN(SUMIFS(単価表!M:M,単価表!J:J,E66,単価表!K:K,K66,単価表!L:L,I67),SUM(BA66:BA67)-AU67),0)</f>
        <v>0</v>
      </c>
      <c r="AY67" s="92">
        <f t="shared" ref="AY67:AZ67" si="46">COUNTIFS($N67:$AR67,"&lt;&gt;"&amp;"",$N$9:$AR$9,AY$11)</f>
        <v>0</v>
      </c>
      <c r="AZ67" s="92">
        <f t="shared" si="46"/>
        <v>0</v>
      </c>
      <c r="BA67" s="93">
        <f>SUMIFS(単価表!$F:$F,単価表!$B:$B,E66,単価表!$C:$C,"平日",単価表!$D:$D,H67,単価表!$E:$E,"一日")*AY67+
SUMIFS(単価表!$F:$F,単価表!$B:$B,E66,単価表!$C:$C,"休日",単価表!$D:$D,H67,単価表!$E:$E,"一日")*AZ67</f>
        <v>0</v>
      </c>
      <c r="BB67" s="142"/>
      <c r="BC67" s="142"/>
    </row>
    <row r="68" spans="2:55" ht="22.5" customHeight="1">
      <c r="B68" s="112">
        <v>29</v>
      </c>
      <c r="C68" s="135"/>
      <c r="D68" s="135"/>
      <c r="E68" s="137"/>
      <c r="F68" s="137"/>
      <c r="G68" s="54"/>
      <c r="H68" s="81" t="str">
        <f>IF(G69="","",DATEDIF(G69,DATE($C$3,$C$4,2),"y"))</f>
        <v/>
      </c>
      <c r="I68" s="81" t="str">
        <f>IF(G69="","",
IF($C$4&lt;4,IF(G69&gt;DATE($C$3-1,4,1),0,DATEDIF(G69,DATE($C$3-1,4,1),"y")),IF(G69&gt;DATE($C$3,4,1),0,DATEDIF(G69,DATE($C$3,4,1),"y"))))</f>
        <v/>
      </c>
      <c r="J68" s="125"/>
      <c r="K68" s="139"/>
      <c r="L68" s="140"/>
      <c r="M68" s="82" t="s">
        <v>50</v>
      </c>
      <c r="N68" s="96"/>
      <c r="O68" s="96"/>
      <c r="P68" s="96"/>
      <c r="Q68" s="96"/>
      <c r="R68" s="96"/>
      <c r="S68" s="96"/>
      <c r="T68" s="96"/>
      <c r="U68" s="96"/>
      <c r="V68" s="96"/>
      <c r="W68" s="96"/>
      <c r="X68" s="96"/>
      <c r="Y68" s="96"/>
      <c r="Z68" s="96"/>
      <c r="AA68" s="96"/>
      <c r="AB68" s="96"/>
      <c r="AC68" s="96"/>
      <c r="AD68" s="96"/>
      <c r="AE68" s="96"/>
      <c r="AF68" s="96"/>
      <c r="AG68" s="96"/>
      <c r="AH68" s="96"/>
      <c r="AI68" s="96"/>
      <c r="AJ68" s="96"/>
      <c r="AK68" s="96"/>
      <c r="AL68" s="96"/>
      <c r="AM68" s="96"/>
      <c r="AN68" s="96"/>
      <c r="AO68" s="96"/>
      <c r="AP68" s="96"/>
      <c r="AQ68" s="96"/>
      <c r="AR68" s="95"/>
      <c r="AS68" s="83">
        <f>COUNTA(N68:AR68)</f>
        <v>0</v>
      </c>
      <c r="AT68" s="84" t="str">
        <f>IF(OR(E68="非課税",E68="生活保護"),"対象","対象外")</f>
        <v>対象外</v>
      </c>
      <c r="AU68" s="84" t="str">
        <f>IF(OR(F68="１００％減免",F68="５０％　減免",F68="２５％　減免"),"対象","対象外")</f>
        <v>対象外</v>
      </c>
      <c r="AV68" s="84" t="str">
        <f>IF(AND(OR(E68="非課税",E68="生活保護"),K68="あり"),"対象","対象外")</f>
        <v>対象外</v>
      </c>
      <c r="AW68" s="110">
        <f>SUM(BA68:BA69)-AV69-AT69-AU69</f>
        <v>0</v>
      </c>
      <c r="AX68" s="84" t="str">
        <f>IF(AND(I68&gt;=3,I68&lt;=5,E68="その他",K68="あり"),"対象","対象外")</f>
        <v>対象外</v>
      </c>
      <c r="AY68" s="85">
        <f t="shared" si="0"/>
        <v>0</v>
      </c>
      <c r="AZ68" s="85">
        <f t="shared" si="0"/>
        <v>0</v>
      </c>
      <c r="BA68" s="86">
        <f>SUMIFS(単価表!$F:$F,単価表!$B:$B,E68,単価表!$C:$C,"平日",単価表!$D:$D,H69,単価表!$E:$E,"半日")*AY68+
SUMIFS(単価表!$F:$F,単価表!$B:$B,E68,単価表!$C:$C,"休日",単価表!$D:$D,H69,単価表!$E:$E,"半日")*AZ68</f>
        <v>0</v>
      </c>
      <c r="BB68" s="141">
        <f>AS68</f>
        <v>0</v>
      </c>
      <c r="BC68" s="141">
        <f>AS69</f>
        <v>0</v>
      </c>
    </row>
    <row r="69" spans="2:55" ht="22.5" customHeight="1">
      <c r="B69" s="112"/>
      <c r="C69" s="136"/>
      <c r="D69" s="136"/>
      <c r="E69" s="138"/>
      <c r="F69" s="138"/>
      <c r="G69" s="55"/>
      <c r="H69" s="87" t="str">
        <f>IF(G69="","",IF(H68&gt;=3,"3歳以上",IF(H68&lt;3,"3歳未満","")))</f>
        <v/>
      </c>
      <c r="I69" s="87" t="str">
        <f>IF(G69="","",IF(I68&gt;=3,"3歳以上",IF(I68&lt;3,"3歳未満","")))</f>
        <v/>
      </c>
      <c r="J69" s="125"/>
      <c r="K69" s="88" t="s">
        <v>51</v>
      </c>
      <c r="L69" s="56"/>
      <c r="M69" s="89" t="s">
        <v>52</v>
      </c>
      <c r="N69" s="97"/>
      <c r="O69" s="97"/>
      <c r="P69" s="97"/>
      <c r="Q69" s="97"/>
      <c r="R69" s="97"/>
      <c r="S69" s="97"/>
      <c r="T69" s="97"/>
      <c r="U69" s="97"/>
      <c r="V69" s="97"/>
      <c r="W69" s="97"/>
      <c r="X69" s="97"/>
      <c r="Y69" s="97"/>
      <c r="Z69" s="97"/>
      <c r="AA69" s="97"/>
      <c r="AB69" s="97"/>
      <c r="AC69" s="97"/>
      <c r="AD69" s="97"/>
      <c r="AE69" s="97"/>
      <c r="AF69" s="97"/>
      <c r="AG69" s="97"/>
      <c r="AH69" s="97"/>
      <c r="AI69" s="97"/>
      <c r="AJ69" s="97"/>
      <c r="AK69" s="97"/>
      <c r="AL69" s="97"/>
      <c r="AM69" s="97"/>
      <c r="AN69" s="97"/>
      <c r="AO69" s="97"/>
      <c r="AP69" s="97"/>
      <c r="AQ69" s="97"/>
      <c r="AR69" s="98"/>
      <c r="AS69" s="90">
        <f t="shared" ref="AS69" si="47">COUNTA(N69:AR69)</f>
        <v>0</v>
      </c>
      <c r="AT69" s="91">
        <f>IF(AT68="対象",SUM(BA68:BA69)-AV69-AX69,0)</f>
        <v>0</v>
      </c>
      <c r="AU69" s="91">
        <f>IF(OR(E68="生活保護",E68="非課税"),0,SUMIFS(単価表!$H:$H,単価表!$B:$B,F68,単価表!$C:$C,"平日",単価表!$D:$D,H69,単価表!$E:$E,"半日")*AY68+
SUMIFS(単価表!$H:$H,単価表!$B:$B,F68,単価表!$C:$C,"休日",単価表!$D:$D,H69,単価表!$E:$E,"半日")*AZ68+
SUMIFS(単価表!$H:$H,単価表!$B:$B,F68,単価表!$C:$C,"平日",単価表!$D:$D,H69,単価表!$E:$E,"一日")*AY69+
SUMIFS(単価表!$H:$H,単価表!$B:$B,F68,単価表!$C:$C,"休日",単価表!$D:$D,H69,単価表!$E:$E,"一日")*AZ69)</f>
        <v>0</v>
      </c>
      <c r="AV69" s="91">
        <f>IF(AV68="対象",MIN(SUMIFS(単価表!M:M,単価表!J:J,E68,単価表!K:K,K68,単価表!L:L,I69),SUM(BA68:BA69)-AU69),0)</f>
        <v>0</v>
      </c>
      <c r="AW69" s="111"/>
      <c r="AX69" s="91">
        <f>IF(AX68="対象",MIN(SUMIFS(単価表!M:M,単価表!J:J,E68,単価表!K:K,K68,単価表!L:L,I69),SUM(BA68:BA69)-AU69),0)</f>
        <v>0</v>
      </c>
      <c r="AY69" s="92">
        <f t="shared" ref="AY69:AZ69" si="48">COUNTIFS($N69:$AR69,"&lt;&gt;"&amp;"",$N$9:$AR$9,AY$11)</f>
        <v>0</v>
      </c>
      <c r="AZ69" s="92">
        <f t="shared" si="48"/>
        <v>0</v>
      </c>
      <c r="BA69" s="93">
        <f>SUMIFS(単価表!$F:$F,単価表!$B:$B,E68,単価表!$C:$C,"平日",単価表!$D:$D,H69,単価表!$E:$E,"一日")*AY69+
SUMIFS(単価表!$F:$F,単価表!$B:$B,E68,単価表!$C:$C,"休日",単価表!$D:$D,H69,単価表!$E:$E,"一日")*AZ69</f>
        <v>0</v>
      </c>
      <c r="BB69" s="142"/>
      <c r="BC69" s="142"/>
    </row>
    <row r="70" spans="2:55" ht="22.5" customHeight="1">
      <c r="B70" s="112">
        <v>30</v>
      </c>
      <c r="C70" s="135"/>
      <c r="D70" s="135"/>
      <c r="E70" s="137"/>
      <c r="F70" s="137"/>
      <c r="G70" s="54"/>
      <c r="H70" s="81" t="str">
        <f>IF(G71="","",DATEDIF(G71,DATE($C$3,$C$4,2),"y"))</f>
        <v/>
      </c>
      <c r="I70" s="81" t="str">
        <f>IF(G71="","",
IF($C$4&lt;4,IF(G71&gt;DATE($C$3-1,4,1),0,DATEDIF(G71,DATE($C$3-1,4,1),"y")),IF(G71&gt;DATE($C$3,4,1),0,DATEDIF(G71,DATE($C$3,4,1),"y"))))</f>
        <v/>
      </c>
      <c r="J70" s="125"/>
      <c r="K70" s="139"/>
      <c r="L70" s="140"/>
      <c r="M70" s="82" t="s">
        <v>50</v>
      </c>
      <c r="N70" s="96"/>
      <c r="O70" s="96"/>
      <c r="P70" s="96"/>
      <c r="Q70" s="96"/>
      <c r="R70" s="96"/>
      <c r="S70" s="96"/>
      <c r="T70" s="96"/>
      <c r="U70" s="96"/>
      <c r="V70" s="96"/>
      <c r="W70" s="96"/>
      <c r="X70" s="96"/>
      <c r="Y70" s="96"/>
      <c r="Z70" s="96"/>
      <c r="AA70" s="96"/>
      <c r="AB70" s="96"/>
      <c r="AC70" s="96"/>
      <c r="AD70" s="96"/>
      <c r="AE70" s="96"/>
      <c r="AF70" s="96"/>
      <c r="AG70" s="96"/>
      <c r="AH70" s="96"/>
      <c r="AI70" s="96"/>
      <c r="AJ70" s="96"/>
      <c r="AK70" s="96"/>
      <c r="AL70" s="96"/>
      <c r="AM70" s="96"/>
      <c r="AN70" s="96"/>
      <c r="AO70" s="96"/>
      <c r="AP70" s="96"/>
      <c r="AQ70" s="96"/>
      <c r="AR70" s="95"/>
      <c r="AS70" s="83">
        <f>COUNTA(N70:AR70)</f>
        <v>0</v>
      </c>
      <c r="AT70" s="84" t="str">
        <f>IF(OR(E70="非課税",E70="生活保護"),"対象","対象外")</f>
        <v>対象外</v>
      </c>
      <c r="AU70" s="84" t="str">
        <f>IF(OR(F70="１００％減免",F70="５０％　減免",F70="２５％　減免"),"対象","対象外")</f>
        <v>対象外</v>
      </c>
      <c r="AV70" s="84" t="str">
        <f>IF(AND(OR(E70="非課税",E70="生活保護"),K70="あり"),"対象","対象外")</f>
        <v>対象外</v>
      </c>
      <c r="AW70" s="110">
        <f>SUM(BA70:BA71)-AV71-AT71-AU71</f>
        <v>0</v>
      </c>
      <c r="AX70" s="84" t="str">
        <f>IF(AND(I70&gt;=3,I70&lt;=5,E70="その他",K70="あり"),"対象","対象外")</f>
        <v>対象外</v>
      </c>
      <c r="AY70" s="85">
        <f t="shared" si="0"/>
        <v>0</v>
      </c>
      <c r="AZ70" s="85">
        <f t="shared" si="0"/>
        <v>0</v>
      </c>
      <c r="BA70" s="86">
        <f>SUMIFS(単価表!$F:$F,単価表!$B:$B,E70,単価表!$C:$C,"平日",単価表!$D:$D,H71,単価表!$E:$E,"半日")*AY70+
SUMIFS(単価表!$F:$F,単価表!$B:$B,E70,単価表!$C:$C,"休日",単価表!$D:$D,H71,単価表!$E:$E,"半日")*AZ70</f>
        <v>0</v>
      </c>
      <c r="BB70" s="141">
        <f>AS70</f>
        <v>0</v>
      </c>
      <c r="BC70" s="141">
        <f>AS71</f>
        <v>0</v>
      </c>
    </row>
    <row r="71" spans="2:55" ht="22.5" customHeight="1">
      <c r="B71" s="112"/>
      <c r="C71" s="136"/>
      <c r="D71" s="136"/>
      <c r="E71" s="138"/>
      <c r="F71" s="138"/>
      <c r="G71" s="55"/>
      <c r="H71" s="87" t="str">
        <f>IF(G71="","",IF(H70&gt;=3,"3歳以上",IF(H70&lt;3,"3歳未満","")))</f>
        <v/>
      </c>
      <c r="I71" s="87" t="str">
        <f>IF(G71="","",IF(I70&gt;=3,"3歳以上",IF(I70&lt;3,"3歳未満","")))</f>
        <v/>
      </c>
      <c r="J71" s="125"/>
      <c r="K71" s="88" t="s">
        <v>51</v>
      </c>
      <c r="L71" s="56"/>
      <c r="M71" s="89" t="s">
        <v>52</v>
      </c>
      <c r="N71" s="97"/>
      <c r="O71" s="97"/>
      <c r="P71" s="97"/>
      <c r="Q71" s="97"/>
      <c r="R71" s="97"/>
      <c r="S71" s="97"/>
      <c r="T71" s="97"/>
      <c r="U71" s="97"/>
      <c r="V71" s="97"/>
      <c r="W71" s="97"/>
      <c r="X71" s="97"/>
      <c r="Y71" s="97"/>
      <c r="Z71" s="97"/>
      <c r="AA71" s="97"/>
      <c r="AB71" s="97"/>
      <c r="AC71" s="97"/>
      <c r="AD71" s="97"/>
      <c r="AE71" s="97"/>
      <c r="AF71" s="97"/>
      <c r="AG71" s="97"/>
      <c r="AH71" s="97"/>
      <c r="AI71" s="97"/>
      <c r="AJ71" s="97"/>
      <c r="AK71" s="97"/>
      <c r="AL71" s="97"/>
      <c r="AM71" s="97"/>
      <c r="AN71" s="97"/>
      <c r="AO71" s="97"/>
      <c r="AP71" s="97"/>
      <c r="AQ71" s="97"/>
      <c r="AR71" s="98"/>
      <c r="AS71" s="90">
        <f t="shared" ref="AS71" si="49">COUNTA(N71:AR71)</f>
        <v>0</v>
      </c>
      <c r="AT71" s="91">
        <f>IF(AT70="対象",SUM(BA70:BA71)-AV71-AX71,0)</f>
        <v>0</v>
      </c>
      <c r="AU71" s="91">
        <f>IF(OR(E70="生活保護",E70="非課税"),0,SUMIFS(単価表!$H:$H,単価表!$B:$B,F70,単価表!$C:$C,"平日",単価表!$D:$D,H71,単価表!$E:$E,"半日")*AY70+
SUMIFS(単価表!$H:$H,単価表!$B:$B,F70,単価表!$C:$C,"休日",単価表!$D:$D,H71,単価表!$E:$E,"半日")*AZ70+
SUMIFS(単価表!$H:$H,単価表!$B:$B,F70,単価表!$C:$C,"平日",単価表!$D:$D,H71,単価表!$E:$E,"一日")*AY71+
SUMIFS(単価表!$H:$H,単価表!$B:$B,F70,単価表!$C:$C,"休日",単価表!$D:$D,H71,単価表!$E:$E,"一日")*AZ71)</f>
        <v>0</v>
      </c>
      <c r="AV71" s="91">
        <f>IF(AV70="対象",MIN(SUMIFS(単価表!M:M,単価表!J:J,E70,単価表!K:K,K70,単価表!L:L,I71),SUM(BA70:BA71)-AU71),0)</f>
        <v>0</v>
      </c>
      <c r="AW71" s="111"/>
      <c r="AX71" s="91">
        <f>IF(AX70="対象",MIN(SUMIFS(単価表!M:M,単価表!J:J,E70,単価表!K:K,K70,単価表!L:L,I71),SUM(BA70:BA71)-AU71),0)</f>
        <v>0</v>
      </c>
      <c r="AY71" s="92">
        <f t="shared" ref="AY71:AZ71" si="50">COUNTIFS($N71:$AR71,"&lt;&gt;"&amp;"",$N$9:$AR$9,AY$11)</f>
        <v>0</v>
      </c>
      <c r="AZ71" s="92">
        <f t="shared" si="50"/>
        <v>0</v>
      </c>
      <c r="BA71" s="93">
        <f>SUMIFS(単価表!$F:$F,単価表!$B:$B,E70,単価表!$C:$C,"平日",単価表!$D:$D,H71,単価表!$E:$E,"一日")*AY71+
SUMIFS(単価表!$F:$F,単価表!$B:$B,E70,単価表!$C:$C,"休日",単価表!$D:$D,H71,単価表!$E:$E,"一日")*AZ71</f>
        <v>0</v>
      </c>
      <c r="BB71" s="142"/>
      <c r="BC71" s="142"/>
    </row>
    <row r="72" spans="2:55" ht="22.5" customHeight="1">
      <c r="B72" s="112">
        <v>31</v>
      </c>
      <c r="C72" s="135"/>
      <c r="D72" s="135"/>
      <c r="E72" s="137"/>
      <c r="F72" s="137"/>
      <c r="G72" s="54"/>
      <c r="H72" s="81" t="str">
        <f>IF(G73="","",DATEDIF(G73,DATE($C$3,$C$4,2),"y"))</f>
        <v/>
      </c>
      <c r="I72" s="81" t="str">
        <f>IF(G73="","",
IF($C$4&lt;4,IF(G73&gt;DATE($C$3-1,4,1),0,DATEDIF(G73,DATE($C$3-1,4,1),"y")),IF(G73&gt;DATE($C$3,4,1),0,DATEDIF(G73,DATE($C$3,4,1),"y"))))</f>
        <v/>
      </c>
      <c r="J72" s="125"/>
      <c r="K72" s="139"/>
      <c r="L72" s="140"/>
      <c r="M72" s="82" t="s">
        <v>50</v>
      </c>
      <c r="N72" s="96"/>
      <c r="O72" s="96"/>
      <c r="P72" s="96"/>
      <c r="Q72" s="96"/>
      <c r="R72" s="96"/>
      <c r="S72" s="96"/>
      <c r="T72" s="96"/>
      <c r="U72" s="96"/>
      <c r="V72" s="96"/>
      <c r="W72" s="96"/>
      <c r="X72" s="96"/>
      <c r="Y72" s="96"/>
      <c r="Z72" s="96"/>
      <c r="AA72" s="96"/>
      <c r="AB72" s="96"/>
      <c r="AC72" s="96"/>
      <c r="AD72" s="96"/>
      <c r="AE72" s="96"/>
      <c r="AF72" s="96"/>
      <c r="AG72" s="96"/>
      <c r="AH72" s="96"/>
      <c r="AI72" s="96"/>
      <c r="AJ72" s="96"/>
      <c r="AK72" s="96"/>
      <c r="AL72" s="96"/>
      <c r="AM72" s="96"/>
      <c r="AN72" s="96"/>
      <c r="AO72" s="96"/>
      <c r="AP72" s="96"/>
      <c r="AQ72" s="96"/>
      <c r="AR72" s="95"/>
      <c r="AS72" s="83">
        <f>COUNTA(N72:AR72)</f>
        <v>0</v>
      </c>
      <c r="AT72" s="84" t="str">
        <f>IF(OR(E72="非課税",E72="生活保護"),"対象","対象外")</f>
        <v>対象外</v>
      </c>
      <c r="AU72" s="84" t="str">
        <f>IF(OR(F72="１００％減免",F72="５０％　減免",F72="２５％　減免"),"対象","対象外")</f>
        <v>対象外</v>
      </c>
      <c r="AV72" s="84" t="str">
        <f>IF(AND(OR(E72="非課税",E72="生活保護"),K72="あり"),"対象","対象外")</f>
        <v>対象外</v>
      </c>
      <c r="AW72" s="110">
        <f>SUM(BA72:BA73)-AV73-AT73-AU73</f>
        <v>0</v>
      </c>
      <c r="AX72" s="84" t="str">
        <f>IF(AND(I72&gt;=3,I72&lt;=5,E72="その他",K72="あり"),"対象","対象外")</f>
        <v>対象外</v>
      </c>
      <c r="AY72" s="85">
        <f t="shared" si="0"/>
        <v>0</v>
      </c>
      <c r="AZ72" s="85">
        <f t="shared" si="0"/>
        <v>0</v>
      </c>
      <c r="BA72" s="86">
        <f>SUMIFS(単価表!$F:$F,単価表!$B:$B,E72,単価表!$C:$C,"平日",単価表!$D:$D,H73,単価表!$E:$E,"半日")*AY72+
SUMIFS(単価表!$F:$F,単価表!$B:$B,E72,単価表!$C:$C,"休日",単価表!$D:$D,H73,単価表!$E:$E,"半日")*AZ72</f>
        <v>0</v>
      </c>
      <c r="BB72" s="141">
        <f>AS72</f>
        <v>0</v>
      </c>
      <c r="BC72" s="141">
        <f>AS73</f>
        <v>0</v>
      </c>
    </row>
    <row r="73" spans="2:55" ht="22.5" customHeight="1">
      <c r="B73" s="112"/>
      <c r="C73" s="136"/>
      <c r="D73" s="136"/>
      <c r="E73" s="138"/>
      <c r="F73" s="138"/>
      <c r="G73" s="55"/>
      <c r="H73" s="87" t="str">
        <f>IF(G73="","",IF(H72&gt;=3,"3歳以上",IF(H72&lt;3,"3歳未満","")))</f>
        <v/>
      </c>
      <c r="I73" s="87" t="str">
        <f>IF(G73="","",IF(I72&gt;=3,"3歳以上",IF(I72&lt;3,"3歳未満","")))</f>
        <v/>
      </c>
      <c r="J73" s="125"/>
      <c r="K73" s="88" t="s">
        <v>51</v>
      </c>
      <c r="L73" s="56"/>
      <c r="M73" s="89" t="s">
        <v>52</v>
      </c>
      <c r="N73" s="97"/>
      <c r="O73" s="97"/>
      <c r="P73" s="97"/>
      <c r="Q73" s="97"/>
      <c r="R73" s="97"/>
      <c r="S73" s="97"/>
      <c r="T73" s="97"/>
      <c r="U73" s="97"/>
      <c r="V73" s="97"/>
      <c r="W73" s="97"/>
      <c r="X73" s="97"/>
      <c r="Y73" s="97"/>
      <c r="Z73" s="97"/>
      <c r="AA73" s="97"/>
      <c r="AB73" s="97"/>
      <c r="AC73" s="97"/>
      <c r="AD73" s="97"/>
      <c r="AE73" s="97"/>
      <c r="AF73" s="97"/>
      <c r="AG73" s="97"/>
      <c r="AH73" s="97"/>
      <c r="AI73" s="97"/>
      <c r="AJ73" s="97"/>
      <c r="AK73" s="97"/>
      <c r="AL73" s="97"/>
      <c r="AM73" s="97"/>
      <c r="AN73" s="97"/>
      <c r="AO73" s="97"/>
      <c r="AP73" s="97"/>
      <c r="AQ73" s="97"/>
      <c r="AR73" s="98"/>
      <c r="AS73" s="90">
        <f t="shared" ref="AS73" si="51">COUNTA(N73:AR73)</f>
        <v>0</v>
      </c>
      <c r="AT73" s="91">
        <f>IF(AT72="対象",SUM(BA72:BA73)-AV73-AX73,0)</f>
        <v>0</v>
      </c>
      <c r="AU73" s="91">
        <f>IF(OR(E72="生活保護",E72="非課税"),0,SUMIFS(単価表!$H:$H,単価表!$B:$B,F72,単価表!$C:$C,"平日",単価表!$D:$D,H73,単価表!$E:$E,"半日")*AY72+
SUMIFS(単価表!$H:$H,単価表!$B:$B,F72,単価表!$C:$C,"休日",単価表!$D:$D,H73,単価表!$E:$E,"半日")*AZ72+
SUMIFS(単価表!$H:$H,単価表!$B:$B,F72,単価表!$C:$C,"平日",単価表!$D:$D,H73,単価表!$E:$E,"一日")*AY73+
SUMIFS(単価表!$H:$H,単価表!$B:$B,F72,単価表!$C:$C,"休日",単価表!$D:$D,H73,単価表!$E:$E,"一日")*AZ73)</f>
        <v>0</v>
      </c>
      <c r="AV73" s="91">
        <f>IF(AV72="対象",MIN(SUMIFS(単価表!M:M,単価表!J:J,E72,単価表!K:K,K72,単価表!L:L,I73),SUM(BA72:BA73)-AU73),0)</f>
        <v>0</v>
      </c>
      <c r="AW73" s="111"/>
      <c r="AX73" s="91">
        <f>IF(AX72="対象",MIN(SUMIFS(単価表!M:M,単価表!J:J,E72,単価表!K:K,K72,単価表!L:L,I73),SUM(BA72:BA73)-AU73),0)</f>
        <v>0</v>
      </c>
      <c r="AY73" s="92">
        <f t="shared" ref="AY73:AZ73" si="52">COUNTIFS($N73:$AR73,"&lt;&gt;"&amp;"",$N$9:$AR$9,AY$11)</f>
        <v>0</v>
      </c>
      <c r="AZ73" s="92">
        <f t="shared" si="52"/>
        <v>0</v>
      </c>
      <c r="BA73" s="93">
        <f>SUMIFS(単価表!$F:$F,単価表!$B:$B,E72,単価表!$C:$C,"平日",単価表!$D:$D,H73,単価表!$E:$E,"一日")*AY73+
SUMIFS(単価表!$F:$F,単価表!$B:$B,E72,単価表!$C:$C,"休日",単価表!$D:$D,H73,単価表!$E:$E,"一日")*AZ73</f>
        <v>0</v>
      </c>
      <c r="BB73" s="142"/>
      <c r="BC73" s="142"/>
    </row>
    <row r="74" spans="2:55" ht="22.5" customHeight="1">
      <c r="B74" s="112">
        <v>32</v>
      </c>
      <c r="C74" s="135"/>
      <c r="D74" s="135"/>
      <c r="E74" s="137"/>
      <c r="F74" s="137"/>
      <c r="G74" s="54"/>
      <c r="H74" s="81" t="str">
        <f>IF(G75="","",DATEDIF(G75,DATE($C$3,$C$4,2),"y"))</f>
        <v/>
      </c>
      <c r="I74" s="81" t="str">
        <f>IF(G75="","",
IF($C$4&lt;4,IF(G75&gt;DATE($C$3-1,4,1),0,DATEDIF(G75,DATE($C$3-1,4,1),"y")),IF(G75&gt;DATE($C$3,4,1),0,DATEDIF(G75,DATE($C$3,4,1),"y"))))</f>
        <v/>
      </c>
      <c r="J74" s="125"/>
      <c r="K74" s="139"/>
      <c r="L74" s="140"/>
      <c r="M74" s="82" t="s">
        <v>50</v>
      </c>
      <c r="N74" s="96"/>
      <c r="O74" s="96"/>
      <c r="P74" s="96"/>
      <c r="Q74" s="96"/>
      <c r="R74" s="96"/>
      <c r="S74" s="96"/>
      <c r="T74" s="96"/>
      <c r="U74" s="96"/>
      <c r="V74" s="96"/>
      <c r="W74" s="96"/>
      <c r="X74" s="96"/>
      <c r="Y74" s="96"/>
      <c r="Z74" s="96"/>
      <c r="AA74" s="96"/>
      <c r="AB74" s="96"/>
      <c r="AC74" s="96"/>
      <c r="AD74" s="96"/>
      <c r="AE74" s="96"/>
      <c r="AF74" s="96"/>
      <c r="AG74" s="96"/>
      <c r="AH74" s="96"/>
      <c r="AI74" s="96"/>
      <c r="AJ74" s="96"/>
      <c r="AK74" s="96"/>
      <c r="AL74" s="96"/>
      <c r="AM74" s="96"/>
      <c r="AN74" s="96"/>
      <c r="AO74" s="96"/>
      <c r="AP74" s="96"/>
      <c r="AQ74" s="96"/>
      <c r="AR74" s="95"/>
      <c r="AS74" s="83">
        <f>COUNTA(N74:AR74)</f>
        <v>0</v>
      </c>
      <c r="AT74" s="84" t="str">
        <f>IF(OR(E74="非課税",E74="生活保護"),"対象","対象外")</f>
        <v>対象外</v>
      </c>
      <c r="AU74" s="84" t="str">
        <f>IF(OR(F74="１００％減免",F74="５０％　減免",F74="２５％　減免"),"対象","対象外")</f>
        <v>対象外</v>
      </c>
      <c r="AV74" s="84" t="str">
        <f>IF(AND(OR(E74="非課税",E74="生活保護"),K74="あり"),"対象","対象外")</f>
        <v>対象外</v>
      </c>
      <c r="AW74" s="110">
        <f>SUM(BA74:BA75)-AV75-AT75-AU75</f>
        <v>0</v>
      </c>
      <c r="AX74" s="84" t="str">
        <f>IF(AND(I74&gt;=3,I74&lt;=5,E74="その他",K74="あり"),"対象","対象外")</f>
        <v>対象外</v>
      </c>
      <c r="AY74" s="85">
        <f t="shared" si="0"/>
        <v>0</v>
      </c>
      <c r="AZ74" s="85">
        <f t="shared" si="0"/>
        <v>0</v>
      </c>
      <c r="BA74" s="86">
        <f>SUMIFS(単価表!$F:$F,単価表!$B:$B,E74,単価表!$C:$C,"平日",単価表!$D:$D,H75,単価表!$E:$E,"半日")*AY74+
SUMIFS(単価表!$F:$F,単価表!$B:$B,E74,単価表!$C:$C,"休日",単価表!$D:$D,H75,単価表!$E:$E,"半日")*AZ74</f>
        <v>0</v>
      </c>
      <c r="BB74" s="141">
        <f>AS74</f>
        <v>0</v>
      </c>
      <c r="BC74" s="141">
        <f>AS75</f>
        <v>0</v>
      </c>
    </row>
    <row r="75" spans="2:55" ht="22.5" customHeight="1">
      <c r="B75" s="112"/>
      <c r="C75" s="136"/>
      <c r="D75" s="136"/>
      <c r="E75" s="138"/>
      <c r="F75" s="138"/>
      <c r="G75" s="55"/>
      <c r="H75" s="87" t="str">
        <f>IF(G75="","",IF(H74&gt;=3,"3歳以上",IF(H74&lt;3,"3歳未満","")))</f>
        <v/>
      </c>
      <c r="I75" s="87" t="str">
        <f>IF(G75="","",IF(I74&gt;=3,"3歳以上",IF(I74&lt;3,"3歳未満","")))</f>
        <v/>
      </c>
      <c r="J75" s="125"/>
      <c r="K75" s="88" t="s">
        <v>51</v>
      </c>
      <c r="L75" s="56"/>
      <c r="M75" s="89" t="s">
        <v>52</v>
      </c>
      <c r="N75" s="97"/>
      <c r="O75" s="97"/>
      <c r="P75" s="97"/>
      <c r="Q75" s="97"/>
      <c r="R75" s="97"/>
      <c r="S75" s="97"/>
      <c r="T75" s="97"/>
      <c r="U75" s="97"/>
      <c r="V75" s="97"/>
      <c r="W75" s="97"/>
      <c r="X75" s="97"/>
      <c r="Y75" s="97"/>
      <c r="Z75" s="97"/>
      <c r="AA75" s="97"/>
      <c r="AB75" s="97"/>
      <c r="AC75" s="97"/>
      <c r="AD75" s="97"/>
      <c r="AE75" s="97"/>
      <c r="AF75" s="97"/>
      <c r="AG75" s="97"/>
      <c r="AH75" s="97"/>
      <c r="AI75" s="97"/>
      <c r="AJ75" s="97"/>
      <c r="AK75" s="97"/>
      <c r="AL75" s="97"/>
      <c r="AM75" s="97"/>
      <c r="AN75" s="97"/>
      <c r="AO75" s="97"/>
      <c r="AP75" s="97"/>
      <c r="AQ75" s="97"/>
      <c r="AR75" s="98"/>
      <c r="AS75" s="90">
        <f t="shared" ref="AS75" si="53">COUNTA(N75:AR75)</f>
        <v>0</v>
      </c>
      <c r="AT75" s="91">
        <f>IF(AT74="対象",SUM(BA74:BA75)-AV75-AX75,0)</f>
        <v>0</v>
      </c>
      <c r="AU75" s="91">
        <f>IF(OR(E74="生活保護",E74="非課税"),0,SUMIFS(単価表!$H:$H,単価表!$B:$B,F74,単価表!$C:$C,"平日",単価表!$D:$D,H75,単価表!$E:$E,"半日")*AY74+
SUMIFS(単価表!$H:$H,単価表!$B:$B,F74,単価表!$C:$C,"休日",単価表!$D:$D,H75,単価表!$E:$E,"半日")*AZ74+
SUMIFS(単価表!$H:$H,単価表!$B:$B,F74,単価表!$C:$C,"平日",単価表!$D:$D,H75,単価表!$E:$E,"一日")*AY75+
SUMIFS(単価表!$H:$H,単価表!$B:$B,F74,単価表!$C:$C,"休日",単価表!$D:$D,H75,単価表!$E:$E,"一日")*AZ75)</f>
        <v>0</v>
      </c>
      <c r="AV75" s="91">
        <f>IF(AV74="対象",MIN(SUMIFS(単価表!M:M,単価表!J:J,E74,単価表!K:K,K74,単価表!L:L,I75),SUM(BA74:BA75)-AU75),0)</f>
        <v>0</v>
      </c>
      <c r="AW75" s="111"/>
      <c r="AX75" s="91">
        <f>IF(AX74="対象",MIN(SUMIFS(単価表!M:M,単価表!J:J,E74,単価表!K:K,K74,単価表!L:L,I75),SUM(BA74:BA75)-AU75),0)</f>
        <v>0</v>
      </c>
      <c r="AY75" s="92">
        <f t="shared" ref="AY75:AZ75" si="54">COUNTIFS($N75:$AR75,"&lt;&gt;"&amp;"",$N$9:$AR$9,AY$11)</f>
        <v>0</v>
      </c>
      <c r="AZ75" s="92">
        <f t="shared" si="54"/>
        <v>0</v>
      </c>
      <c r="BA75" s="93">
        <f>SUMIFS(単価表!$F:$F,単価表!$B:$B,E74,単価表!$C:$C,"平日",単価表!$D:$D,H75,単価表!$E:$E,"一日")*AY75+
SUMIFS(単価表!$F:$F,単価表!$B:$B,E74,単価表!$C:$C,"休日",単価表!$D:$D,H75,単価表!$E:$E,"一日")*AZ75</f>
        <v>0</v>
      </c>
      <c r="BB75" s="142"/>
      <c r="BC75" s="142"/>
    </row>
    <row r="76" spans="2:55" ht="22.5" customHeight="1">
      <c r="B76" s="112">
        <v>33</v>
      </c>
      <c r="C76" s="135"/>
      <c r="D76" s="135"/>
      <c r="E76" s="137"/>
      <c r="F76" s="137"/>
      <c r="G76" s="54"/>
      <c r="H76" s="81" t="str">
        <f>IF(G77="","",DATEDIF(G77,DATE($C$3,$C$4,2),"y"))</f>
        <v/>
      </c>
      <c r="I76" s="81" t="str">
        <f>IF(G77="","",
IF($C$4&lt;4,IF(G77&gt;DATE($C$3-1,4,1),0,DATEDIF(G77,DATE($C$3-1,4,1),"y")),IF(G77&gt;DATE($C$3,4,1),0,DATEDIF(G77,DATE($C$3,4,1),"y"))))</f>
        <v/>
      </c>
      <c r="J76" s="125"/>
      <c r="K76" s="139"/>
      <c r="L76" s="140"/>
      <c r="M76" s="82" t="s">
        <v>50</v>
      </c>
      <c r="N76" s="96"/>
      <c r="O76" s="96"/>
      <c r="P76" s="96"/>
      <c r="Q76" s="96"/>
      <c r="R76" s="96"/>
      <c r="S76" s="96"/>
      <c r="T76" s="96"/>
      <c r="U76" s="96"/>
      <c r="V76" s="96"/>
      <c r="W76" s="96"/>
      <c r="X76" s="96"/>
      <c r="Y76" s="96"/>
      <c r="Z76" s="96"/>
      <c r="AA76" s="96"/>
      <c r="AB76" s="96"/>
      <c r="AC76" s="96"/>
      <c r="AD76" s="96"/>
      <c r="AE76" s="96"/>
      <c r="AF76" s="96"/>
      <c r="AG76" s="96"/>
      <c r="AH76" s="96"/>
      <c r="AI76" s="96"/>
      <c r="AJ76" s="96"/>
      <c r="AK76" s="96"/>
      <c r="AL76" s="96"/>
      <c r="AM76" s="96"/>
      <c r="AN76" s="96"/>
      <c r="AO76" s="96"/>
      <c r="AP76" s="96"/>
      <c r="AQ76" s="96"/>
      <c r="AR76" s="95"/>
      <c r="AS76" s="83">
        <f>COUNTA(N76:AR76)</f>
        <v>0</v>
      </c>
      <c r="AT76" s="84" t="str">
        <f>IF(OR(E76="非課税",E76="生活保護"),"対象","対象外")</f>
        <v>対象外</v>
      </c>
      <c r="AU76" s="84" t="str">
        <f>IF(OR(F76="１００％減免",F76="５０％　減免",F76="２５％　減免"),"対象","対象外")</f>
        <v>対象外</v>
      </c>
      <c r="AV76" s="84" t="str">
        <f>IF(AND(OR(E76="非課税",E76="生活保護"),K76="あり"),"対象","対象外")</f>
        <v>対象外</v>
      </c>
      <c r="AW76" s="110">
        <f>SUM(BA76:BA77)-AV77-AT77-AU77</f>
        <v>0</v>
      </c>
      <c r="AX76" s="84" t="str">
        <f>IF(AND(I76&gt;=3,I76&lt;=5,E76="その他",K76="あり"),"対象","対象外")</f>
        <v>対象外</v>
      </c>
      <c r="AY76" s="85">
        <f t="shared" si="0"/>
        <v>0</v>
      </c>
      <c r="AZ76" s="85">
        <f t="shared" si="0"/>
        <v>0</v>
      </c>
      <c r="BA76" s="86">
        <f>SUMIFS(単価表!$F:$F,単価表!$B:$B,E76,単価表!$C:$C,"平日",単価表!$D:$D,H77,単価表!$E:$E,"半日")*AY76+
SUMIFS(単価表!$F:$F,単価表!$B:$B,E76,単価表!$C:$C,"休日",単価表!$D:$D,H77,単価表!$E:$E,"半日")*AZ76</f>
        <v>0</v>
      </c>
      <c r="BB76" s="141">
        <f>AS76</f>
        <v>0</v>
      </c>
      <c r="BC76" s="141">
        <f>AS77</f>
        <v>0</v>
      </c>
    </row>
    <row r="77" spans="2:55" ht="22.5" customHeight="1">
      <c r="B77" s="112"/>
      <c r="C77" s="136"/>
      <c r="D77" s="136"/>
      <c r="E77" s="138"/>
      <c r="F77" s="138"/>
      <c r="G77" s="55"/>
      <c r="H77" s="87" t="str">
        <f>IF(G77="","",IF(H76&gt;=3,"3歳以上",IF(H76&lt;3,"3歳未満","")))</f>
        <v/>
      </c>
      <c r="I77" s="87" t="str">
        <f>IF(G77="","",IF(I76&gt;=3,"3歳以上",IF(I76&lt;3,"3歳未満","")))</f>
        <v/>
      </c>
      <c r="J77" s="125"/>
      <c r="K77" s="88" t="s">
        <v>51</v>
      </c>
      <c r="L77" s="56"/>
      <c r="M77" s="89" t="s">
        <v>52</v>
      </c>
      <c r="N77" s="97"/>
      <c r="O77" s="97"/>
      <c r="P77" s="97"/>
      <c r="Q77" s="97"/>
      <c r="R77" s="97"/>
      <c r="S77" s="97"/>
      <c r="T77" s="97"/>
      <c r="U77" s="97"/>
      <c r="V77" s="97"/>
      <c r="W77" s="97"/>
      <c r="X77" s="97"/>
      <c r="Y77" s="97"/>
      <c r="Z77" s="97"/>
      <c r="AA77" s="97"/>
      <c r="AB77" s="97"/>
      <c r="AC77" s="97"/>
      <c r="AD77" s="97"/>
      <c r="AE77" s="97"/>
      <c r="AF77" s="97"/>
      <c r="AG77" s="97"/>
      <c r="AH77" s="97"/>
      <c r="AI77" s="97"/>
      <c r="AJ77" s="97"/>
      <c r="AK77" s="97"/>
      <c r="AL77" s="97"/>
      <c r="AM77" s="97"/>
      <c r="AN77" s="97"/>
      <c r="AO77" s="97"/>
      <c r="AP77" s="97"/>
      <c r="AQ77" s="97"/>
      <c r="AR77" s="98"/>
      <c r="AS77" s="90">
        <f t="shared" ref="AS77" si="55">COUNTA(N77:AR77)</f>
        <v>0</v>
      </c>
      <c r="AT77" s="91">
        <f>IF(AT76="対象",SUM(BA76:BA77)-AV77-AX77,0)</f>
        <v>0</v>
      </c>
      <c r="AU77" s="91">
        <f>IF(OR(E76="生活保護",E76="非課税"),0,SUMIFS(単価表!$H:$H,単価表!$B:$B,F76,単価表!$C:$C,"平日",単価表!$D:$D,H77,単価表!$E:$E,"半日")*AY76+
SUMIFS(単価表!$H:$H,単価表!$B:$B,F76,単価表!$C:$C,"休日",単価表!$D:$D,H77,単価表!$E:$E,"半日")*AZ76+
SUMIFS(単価表!$H:$H,単価表!$B:$B,F76,単価表!$C:$C,"平日",単価表!$D:$D,H77,単価表!$E:$E,"一日")*AY77+
SUMIFS(単価表!$H:$H,単価表!$B:$B,F76,単価表!$C:$C,"休日",単価表!$D:$D,H77,単価表!$E:$E,"一日")*AZ77)</f>
        <v>0</v>
      </c>
      <c r="AV77" s="91">
        <f>IF(AV76="対象",MIN(SUMIFS(単価表!M:M,単価表!J:J,E76,単価表!K:K,K76,単価表!L:L,I77),SUM(BA76:BA77)-AU77),0)</f>
        <v>0</v>
      </c>
      <c r="AW77" s="111"/>
      <c r="AX77" s="91">
        <f>IF(AX76="対象",MIN(SUMIFS(単価表!M:M,単価表!J:J,E76,単価表!K:K,K76,単価表!L:L,I77),SUM(BA76:BA77)-AU77),0)</f>
        <v>0</v>
      </c>
      <c r="AY77" s="92">
        <f t="shared" ref="AY77:AZ77" si="56">COUNTIFS($N77:$AR77,"&lt;&gt;"&amp;"",$N$9:$AR$9,AY$11)</f>
        <v>0</v>
      </c>
      <c r="AZ77" s="92">
        <f t="shared" si="56"/>
        <v>0</v>
      </c>
      <c r="BA77" s="93">
        <f>SUMIFS(単価表!$F:$F,単価表!$B:$B,E76,単価表!$C:$C,"平日",単価表!$D:$D,H77,単価表!$E:$E,"一日")*AY77+
SUMIFS(単価表!$F:$F,単価表!$B:$B,E76,単価表!$C:$C,"休日",単価表!$D:$D,H77,単価表!$E:$E,"一日")*AZ77</f>
        <v>0</v>
      </c>
      <c r="BB77" s="142"/>
      <c r="BC77" s="142"/>
    </row>
    <row r="78" spans="2:55" ht="22.5" customHeight="1">
      <c r="B78" s="112">
        <v>34</v>
      </c>
      <c r="C78" s="135"/>
      <c r="D78" s="135"/>
      <c r="E78" s="137"/>
      <c r="F78" s="137"/>
      <c r="G78" s="54"/>
      <c r="H78" s="81" t="str">
        <f>IF(G79="","",DATEDIF(G79,DATE($C$3,$C$4,2),"y"))</f>
        <v/>
      </c>
      <c r="I78" s="81" t="str">
        <f>IF(G79="","",
IF($C$4&lt;4,IF(G79&gt;DATE($C$3-1,4,1),0,DATEDIF(G79,DATE($C$3-1,4,1),"y")),IF(G79&gt;DATE($C$3,4,1),0,DATEDIF(G79,DATE($C$3,4,1),"y"))))</f>
        <v/>
      </c>
      <c r="J78" s="125"/>
      <c r="K78" s="139"/>
      <c r="L78" s="140"/>
      <c r="M78" s="82" t="s">
        <v>50</v>
      </c>
      <c r="N78" s="96"/>
      <c r="O78" s="96"/>
      <c r="P78" s="96"/>
      <c r="Q78" s="96"/>
      <c r="R78" s="96"/>
      <c r="S78" s="96"/>
      <c r="T78" s="96"/>
      <c r="U78" s="96"/>
      <c r="V78" s="96"/>
      <c r="W78" s="96"/>
      <c r="X78" s="96"/>
      <c r="Y78" s="96"/>
      <c r="Z78" s="96"/>
      <c r="AA78" s="96"/>
      <c r="AB78" s="96"/>
      <c r="AC78" s="96"/>
      <c r="AD78" s="96"/>
      <c r="AE78" s="96"/>
      <c r="AF78" s="96"/>
      <c r="AG78" s="96"/>
      <c r="AH78" s="96"/>
      <c r="AI78" s="96"/>
      <c r="AJ78" s="96"/>
      <c r="AK78" s="96"/>
      <c r="AL78" s="96"/>
      <c r="AM78" s="96"/>
      <c r="AN78" s="96"/>
      <c r="AO78" s="96"/>
      <c r="AP78" s="96"/>
      <c r="AQ78" s="96"/>
      <c r="AR78" s="95"/>
      <c r="AS78" s="83">
        <f>COUNTA(N78:AR78)</f>
        <v>0</v>
      </c>
      <c r="AT78" s="84" t="str">
        <f>IF(OR(E78="非課税",E78="生活保護"),"対象","対象外")</f>
        <v>対象外</v>
      </c>
      <c r="AU78" s="84" t="str">
        <f>IF(OR(F78="１００％減免",F78="５０％　減免",F78="２５％　減免"),"対象","対象外")</f>
        <v>対象外</v>
      </c>
      <c r="AV78" s="84" t="str">
        <f>IF(AND(OR(E78="非課税",E78="生活保護"),K78="あり"),"対象","対象外")</f>
        <v>対象外</v>
      </c>
      <c r="AW78" s="110">
        <f>SUM(BA78:BA79)-AV79-AT79-AU79</f>
        <v>0</v>
      </c>
      <c r="AX78" s="84" t="str">
        <f>IF(AND(I78&gt;=3,I78&lt;=5,E78="その他",K78="あり"),"対象","対象外")</f>
        <v>対象外</v>
      </c>
      <c r="AY78" s="85">
        <f t="shared" si="0"/>
        <v>0</v>
      </c>
      <c r="AZ78" s="85">
        <f t="shared" si="0"/>
        <v>0</v>
      </c>
      <c r="BA78" s="86">
        <f>SUMIFS(単価表!$F:$F,単価表!$B:$B,E78,単価表!$C:$C,"平日",単価表!$D:$D,H79,単価表!$E:$E,"半日")*AY78+
SUMIFS(単価表!$F:$F,単価表!$B:$B,E78,単価表!$C:$C,"休日",単価表!$D:$D,H79,単価表!$E:$E,"半日")*AZ78</f>
        <v>0</v>
      </c>
      <c r="BB78" s="141">
        <f>AS78</f>
        <v>0</v>
      </c>
      <c r="BC78" s="141">
        <f>AS79</f>
        <v>0</v>
      </c>
    </row>
    <row r="79" spans="2:55" ht="22.5" customHeight="1">
      <c r="B79" s="112"/>
      <c r="C79" s="136"/>
      <c r="D79" s="136"/>
      <c r="E79" s="138"/>
      <c r="F79" s="138"/>
      <c r="G79" s="55"/>
      <c r="H79" s="87" t="str">
        <f>IF(G79="","",IF(H78&gt;=3,"3歳以上",IF(H78&lt;3,"3歳未満","")))</f>
        <v/>
      </c>
      <c r="I79" s="87" t="str">
        <f>IF(G79="","",IF(I78&gt;=3,"3歳以上",IF(I78&lt;3,"3歳未満","")))</f>
        <v/>
      </c>
      <c r="J79" s="125"/>
      <c r="K79" s="88" t="s">
        <v>51</v>
      </c>
      <c r="L79" s="56"/>
      <c r="M79" s="89" t="s">
        <v>52</v>
      </c>
      <c r="N79" s="97"/>
      <c r="O79" s="97"/>
      <c r="P79" s="97"/>
      <c r="Q79" s="97"/>
      <c r="R79" s="97"/>
      <c r="S79" s="97"/>
      <c r="T79" s="97"/>
      <c r="U79" s="97"/>
      <c r="V79" s="97"/>
      <c r="W79" s="97"/>
      <c r="X79" s="97"/>
      <c r="Y79" s="97"/>
      <c r="Z79" s="97"/>
      <c r="AA79" s="97"/>
      <c r="AB79" s="97"/>
      <c r="AC79" s="97"/>
      <c r="AD79" s="97"/>
      <c r="AE79" s="97"/>
      <c r="AF79" s="97"/>
      <c r="AG79" s="97"/>
      <c r="AH79" s="97"/>
      <c r="AI79" s="97"/>
      <c r="AJ79" s="97"/>
      <c r="AK79" s="97"/>
      <c r="AL79" s="97"/>
      <c r="AM79" s="97"/>
      <c r="AN79" s="97"/>
      <c r="AO79" s="97"/>
      <c r="AP79" s="97"/>
      <c r="AQ79" s="97"/>
      <c r="AR79" s="98"/>
      <c r="AS79" s="90">
        <f t="shared" ref="AS79" si="57">COUNTA(N79:AR79)</f>
        <v>0</v>
      </c>
      <c r="AT79" s="91">
        <f>IF(AT78="対象",SUM(BA78:BA79)-AV79-AX79,0)</f>
        <v>0</v>
      </c>
      <c r="AU79" s="91">
        <f>IF(OR(E78="生活保護",E78="非課税"),0,SUMIFS(単価表!$H:$H,単価表!$B:$B,F78,単価表!$C:$C,"平日",単価表!$D:$D,H79,単価表!$E:$E,"半日")*AY78+
SUMIFS(単価表!$H:$H,単価表!$B:$B,F78,単価表!$C:$C,"休日",単価表!$D:$D,H79,単価表!$E:$E,"半日")*AZ78+
SUMIFS(単価表!$H:$H,単価表!$B:$B,F78,単価表!$C:$C,"平日",単価表!$D:$D,H79,単価表!$E:$E,"一日")*AY79+
SUMIFS(単価表!$H:$H,単価表!$B:$B,F78,単価表!$C:$C,"休日",単価表!$D:$D,H79,単価表!$E:$E,"一日")*AZ79)</f>
        <v>0</v>
      </c>
      <c r="AV79" s="91">
        <f>IF(AV78="対象",MIN(SUMIFS(単価表!M:M,単価表!J:J,E78,単価表!K:K,K78,単価表!L:L,I79),SUM(BA78:BA79)-AU79),0)</f>
        <v>0</v>
      </c>
      <c r="AW79" s="111"/>
      <c r="AX79" s="91">
        <f>IF(AX78="対象",MIN(SUMIFS(単価表!M:M,単価表!J:J,E78,単価表!K:K,K78,単価表!L:L,I79),SUM(BA78:BA79)-AU79),0)</f>
        <v>0</v>
      </c>
      <c r="AY79" s="92">
        <f t="shared" ref="AY79:AZ79" si="58">COUNTIFS($N79:$AR79,"&lt;&gt;"&amp;"",$N$9:$AR$9,AY$11)</f>
        <v>0</v>
      </c>
      <c r="AZ79" s="92">
        <f t="shared" si="58"/>
        <v>0</v>
      </c>
      <c r="BA79" s="93">
        <f>SUMIFS(単価表!$F:$F,単価表!$B:$B,E78,単価表!$C:$C,"平日",単価表!$D:$D,H79,単価表!$E:$E,"一日")*AY79+
SUMIFS(単価表!$F:$F,単価表!$B:$B,E78,単価表!$C:$C,"休日",単価表!$D:$D,H79,単価表!$E:$E,"一日")*AZ79</f>
        <v>0</v>
      </c>
      <c r="BB79" s="142"/>
      <c r="BC79" s="142"/>
    </row>
    <row r="80" spans="2:55" ht="22.5" customHeight="1">
      <c r="B80" s="112">
        <v>35</v>
      </c>
      <c r="C80" s="135"/>
      <c r="D80" s="135"/>
      <c r="E80" s="137"/>
      <c r="F80" s="137"/>
      <c r="G80" s="54"/>
      <c r="H80" s="81" t="str">
        <f>IF(G81="","",DATEDIF(G81,DATE($C$3,$C$4,2),"y"))</f>
        <v/>
      </c>
      <c r="I80" s="81" t="str">
        <f>IF(G81="","",
IF($C$4&lt;4,IF(G81&gt;DATE($C$3-1,4,1),0,DATEDIF(G81,DATE($C$3-1,4,1),"y")),IF(G81&gt;DATE($C$3,4,1),0,DATEDIF(G81,DATE($C$3,4,1),"y"))))</f>
        <v/>
      </c>
      <c r="J80" s="125"/>
      <c r="K80" s="139"/>
      <c r="L80" s="140"/>
      <c r="M80" s="82" t="s">
        <v>50</v>
      </c>
      <c r="N80" s="96"/>
      <c r="O80" s="96"/>
      <c r="P80" s="96"/>
      <c r="Q80" s="96"/>
      <c r="R80" s="96"/>
      <c r="S80" s="96"/>
      <c r="T80" s="96"/>
      <c r="U80" s="96"/>
      <c r="V80" s="96"/>
      <c r="W80" s="96"/>
      <c r="X80" s="96"/>
      <c r="Y80" s="96"/>
      <c r="Z80" s="96"/>
      <c r="AA80" s="96"/>
      <c r="AB80" s="96"/>
      <c r="AC80" s="96"/>
      <c r="AD80" s="96"/>
      <c r="AE80" s="96"/>
      <c r="AF80" s="96"/>
      <c r="AG80" s="96"/>
      <c r="AH80" s="96"/>
      <c r="AI80" s="96"/>
      <c r="AJ80" s="96"/>
      <c r="AK80" s="96"/>
      <c r="AL80" s="96"/>
      <c r="AM80" s="96"/>
      <c r="AN80" s="96"/>
      <c r="AO80" s="96"/>
      <c r="AP80" s="96"/>
      <c r="AQ80" s="96"/>
      <c r="AR80" s="95"/>
      <c r="AS80" s="83">
        <f>COUNTA(N80:AR80)</f>
        <v>0</v>
      </c>
      <c r="AT80" s="84" t="str">
        <f>IF(OR(E80="非課税",E80="生活保護"),"対象","対象外")</f>
        <v>対象外</v>
      </c>
      <c r="AU80" s="84" t="str">
        <f>IF(OR(F80="１００％減免",F80="５０％　減免",F80="２５％　減免"),"対象","対象外")</f>
        <v>対象外</v>
      </c>
      <c r="AV80" s="84" t="str">
        <f>IF(AND(OR(E80="非課税",E80="生活保護"),K80="あり"),"対象","対象外")</f>
        <v>対象外</v>
      </c>
      <c r="AW80" s="110">
        <f>SUM(BA80:BA81)-AV81-AT81-AU81</f>
        <v>0</v>
      </c>
      <c r="AX80" s="84" t="str">
        <f>IF(AND(I80&gt;=3,I80&lt;=5,E80="その他",K80="あり"),"対象","対象外")</f>
        <v>対象外</v>
      </c>
      <c r="AY80" s="85">
        <f t="shared" si="0"/>
        <v>0</v>
      </c>
      <c r="AZ80" s="85">
        <f t="shared" si="0"/>
        <v>0</v>
      </c>
      <c r="BA80" s="86">
        <f>SUMIFS(単価表!$F:$F,単価表!$B:$B,E80,単価表!$C:$C,"平日",単価表!$D:$D,H81,単価表!$E:$E,"半日")*AY80+
SUMIFS(単価表!$F:$F,単価表!$B:$B,E80,単価表!$C:$C,"休日",単価表!$D:$D,H81,単価表!$E:$E,"半日")*AZ80</f>
        <v>0</v>
      </c>
      <c r="BB80" s="141">
        <f>AS80</f>
        <v>0</v>
      </c>
      <c r="BC80" s="141">
        <f>AS81</f>
        <v>0</v>
      </c>
    </row>
    <row r="81" spans="2:55" ht="22.5" customHeight="1">
      <c r="B81" s="112"/>
      <c r="C81" s="136"/>
      <c r="D81" s="136"/>
      <c r="E81" s="138"/>
      <c r="F81" s="138"/>
      <c r="G81" s="55"/>
      <c r="H81" s="87" t="str">
        <f>IF(G81="","",IF(H80&gt;=3,"3歳以上",IF(H80&lt;3,"3歳未満","")))</f>
        <v/>
      </c>
      <c r="I81" s="87" t="str">
        <f>IF(G81="","",IF(I80&gt;=3,"3歳以上",IF(I80&lt;3,"3歳未満","")))</f>
        <v/>
      </c>
      <c r="J81" s="125"/>
      <c r="K81" s="88" t="s">
        <v>51</v>
      </c>
      <c r="L81" s="56"/>
      <c r="M81" s="89" t="s">
        <v>52</v>
      </c>
      <c r="N81" s="97"/>
      <c r="O81" s="97"/>
      <c r="P81" s="97"/>
      <c r="Q81" s="97"/>
      <c r="R81" s="97"/>
      <c r="S81" s="97"/>
      <c r="T81" s="97"/>
      <c r="U81" s="97"/>
      <c r="V81" s="97"/>
      <c r="W81" s="97"/>
      <c r="X81" s="97"/>
      <c r="Y81" s="97"/>
      <c r="Z81" s="97"/>
      <c r="AA81" s="97"/>
      <c r="AB81" s="97"/>
      <c r="AC81" s="97"/>
      <c r="AD81" s="97"/>
      <c r="AE81" s="97"/>
      <c r="AF81" s="97"/>
      <c r="AG81" s="97"/>
      <c r="AH81" s="97"/>
      <c r="AI81" s="97"/>
      <c r="AJ81" s="97"/>
      <c r="AK81" s="97"/>
      <c r="AL81" s="97"/>
      <c r="AM81" s="97"/>
      <c r="AN81" s="97"/>
      <c r="AO81" s="97"/>
      <c r="AP81" s="97"/>
      <c r="AQ81" s="97"/>
      <c r="AR81" s="98"/>
      <c r="AS81" s="90">
        <f t="shared" ref="AS81" si="59">COUNTA(N81:AR81)</f>
        <v>0</v>
      </c>
      <c r="AT81" s="91">
        <f>IF(AT80="対象",SUM(BA80:BA81)-AV81-AX81,0)</f>
        <v>0</v>
      </c>
      <c r="AU81" s="91">
        <f>IF(OR(E80="生活保護",E80="非課税"),0,SUMIFS(単価表!$H:$H,単価表!$B:$B,F80,単価表!$C:$C,"平日",単価表!$D:$D,H81,単価表!$E:$E,"半日")*AY80+
SUMIFS(単価表!$H:$H,単価表!$B:$B,F80,単価表!$C:$C,"休日",単価表!$D:$D,H81,単価表!$E:$E,"半日")*AZ80+
SUMIFS(単価表!$H:$H,単価表!$B:$B,F80,単価表!$C:$C,"平日",単価表!$D:$D,H81,単価表!$E:$E,"一日")*AY81+
SUMIFS(単価表!$H:$H,単価表!$B:$B,F80,単価表!$C:$C,"休日",単価表!$D:$D,H81,単価表!$E:$E,"一日")*AZ81)</f>
        <v>0</v>
      </c>
      <c r="AV81" s="91">
        <f>IF(AV80="対象",MIN(SUMIFS(単価表!M:M,単価表!J:J,E80,単価表!K:K,K80,単価表!L:L,I81),SUM(BA80:BA81)-AU81),0)</f>
        <v>0</v>
      </c>
      <c r="AW81" s="111"/>
      <c r="AX81" s="91">
        <f>IF(AX80="対象",MIN(SUMIFS(単価表!M:M,単価表!J:J,E80,単価表!K:K,K80,単価表!L:L,I81),SUM(BA80:BA81)-AU81),0)</f>
        <v>0</v>
      </c>
      <c r="AY81" s="92">
        <f t="shared" ref="AY81:AZ81" si="60">COUNTIFS($N81:$AR81,"&lt;&gt;"&amp;"",$N$9:$AR$9,AY$11)</f>
        <v>0</v>
      </c>
      <c r="AZ81" s="92">
        <f t="shared" si="60"/>
        <v>0</v>
      </c>
      <c r="BA81" s="93">
        <f>SUMIFS(単価表!$F:$F,単価表!$B:$B,E80,単価表!$C:$C,"平日",単価表!$D:$D,H81,単価表!$E:$E,"一日")*AY81+
SUMIFS(単価表!$F:$F,単価表!$B:$B,E80,単価表!$C:$C,"休日",単価表!$D:$D,H81,単価表!$E:$E,"一日")*AZ81</f>
        <v>0</v>
      </c>
      <c r="BB81" s="142"/>
      <c r="BC81" s="142"/>
    </row>
    <row r="82" spans="2:55" ht="22.5" customHeight="1">
      <c r="B82" s="112">
        <v>36</v>
      </c>
      <c r="C82" s="135"/>
      <c r="D82" s="135"/>
      <c r="E82" s="137"/>
      <c r="F82" s="137"/>
      <c r="G82" s="54"/>
      <c r="H82" s="81" t="str">
        <f>IF(G83="","",DATEDIF(G83,DATE($C$3,$C$4,2),"y"))</f>
        <v/>
      </c>
      <c r="I82" s="81" t="str">
        <f>IF(G83="","",
IF($C$4&lt;4,IF(G83&gt;DATE($C$3-1,4,1),0,DATEDIF(G83,DATE($C$3-1,4,1),"y")),IF(G83&gt;DATE($C$3,4,1),0,DATEDIF(G83,DATE($C$3,4,1),"y"))))</f>
        <v/>
      </c>
      <c r="J82" s="125"/>
      <c r="K82" s="139"/>
      <c r="L82" s="140"/>
      <c r="M82" s="82" t="s">
        <v>50</v>
      </c>
      <c r="N82" s="96"/>
      <c r="O82" s="96"/>
      <c r="P82" s="96"/>
      <c r="Q82" s="96"/>
      <c r="R82" s="96"/>
      <c r="S82" s="96"/>
      <c r="T82" s="96"/>
      <c r="U82" s="96"/>
      <c r="V82" s="96"/>
      <c r="W82" s="96"/>
      <c r="X82" s="96"/>
      <c r="Y82" s="96"/>
      <c r="Z82" s="96"/>
      <c r="AA82" s="96"/>
      <c r="AB82" s="96"/>
      <c r="AC82" s="96"/>
      <c r="AD82" s="96"/>
      <c r="AE82" s="96"/>
      <c r="AF82" s="96"/>
      <c r="AG82" s="96"/>
      <c r="AH82" s="96"/>
      <c r="AI82" s="96"/>
      <c r="AJ82" s="96"/>
      <c r="AK82" s="96"/>
      <c r="AL82" s="96"/>
      <c r="AM82" s="96"/>
      <c r="AN82" s="96"/>
      <c r="AO82" s="96"/>
      <c r="AP82" s="96"/>
      <c r="AQ82" s="96"/>
      <c r="AR82" s="95"/>
      <c r="AS82" s="83">
        <f>COUNTA(N82:AR82)</f>
        <v>0</v>
      </c>
      <c r="AT82" s="84" t="str">
        <f>IF(OR(E82="非課税",E82="生活保護"),"対象","対象外")</f>
        <v>対象外</v>
      </c>
      <c r="AU82" s="84" t="str">
        <f>IF(OR(F82="１００％減免",F82="５０％　減免",F82="２５％　減免"),"対象","対象外")</f>
        <v>対象外</v>
      </c>
      <c r="AV82" s="84" t="str">
        <f>IF(AND(OR(E82="非課税",E82="生活保護"),K82="あり"),"対象","対象外")</f>
        <v>対象外</v>
      </c>
      <c r="AW82" s="110">
        <f>SUM(BA82:BA83)-AV83-AT83-AU83</f>
        <v>0</v>
      </c>
      <c r="AX82" s="84" t="str">
        <f>IF(AND(I82&gt;=3,I82&lt;=5,E82="その他",K82="あり"),"対象","対象外")</f>
        <v>対象外</v>
      </c>
      <c r="AY82" s="85">
        <f t="shared" si="0"/>
        <v>0</v>
      </c>
      <c r="AZ82" s="85">
        <f t="shared" si="0"/>
        <v>0</v>
      </c>
      <c r="BA82" s="86">
        <f>SUMIFS(単価表!$F:$F,単価表!$B:$B,E82,単価表!$C:$C,"平日",単価表!$D:$D,H83,単価表!$E:$E,"半日")*AY82+
SUMIFS(単価表!$F:$F,単価表!$B:$B,E82,単価表!$C:$C,"休日",単価表!$D:$D,H83,単価表!$E:$E,"半日")*AZ82</f>
        <v>0</v>
      </c>
      <c r="BB82" s="141">
        <f>AS82</f>
        <v>0</v>
      </c>
      <c r="BC82" s="141">
        <f>AS83</f>
        <v>0</v>
      </c>
    </row>
    <row r="83" spans="2:55" ht="22.5" customHeight="1">
      <c r="B83" s="112"/>
      <c r="C83" s="136"/>
      <c r="D83" s="136"/>
      <c r="E83" s="138"/>
      <c r="F83" s="138"/>
      <c r="G83" s="55"/>
      <c r="H83" s="87" t="str">
        <f>IF(G83="","",IF(H82&gt;=3,"3歳以上",IF(H82&lt;3,"3歳未満","")))</f>
        <v/>
      </c>
      <c r="I83" s="87" t="str">
        <f>IF(G83="","",IF(I82&gt;=3,"3歳以上",IF(I82&lt;3,"3歳未満","")))</f>
        <v/>
      </c>
      <c r="J83" s="125"/>
      <c r="K83" s="88" t="s">
        <v>51</v>
      </c>
      <c r="L83" s="56"/>
      <c r="M83" s="89" t="s">
        <v>52</v>
      </c>
      <c r="N83" s="97"/>
      <c r="O83" s="97"/>
      <c r="P83" s="97"/>
      <c r="Q83" s="97"/>
      <c r="R83" s="97"/>
      <c r="S83" s="97"/>
      <c r="T83" s="97"/>
      <c r="U83" s="97"/>
      <c r="V83" s="97"/>
      <c r="W83" s="97"/>
      <c r="X83" s="97"/>
      <c r="Y83" s="97"/>
      <c r="Z83" s="97"/>
      <c r="AA83" s="97"/>
      <c r="AB83" s="97"/>
      <c r="AC83" s="97"/>
      <c r="AD83" s="97"/>
      <c r="AE83" s="97"/>
      <c r="AF83" s="97"/>
      <c r="AG83" s="97"/>
      <c r="AH83" s="97"/>
      <c r="AI83" s="97"/>
      <c r="AJ83" s="97"/>
      <c r="AK83" s="97"/>
      <c r="AL83" s="97"/>
      <c r="AM83" s="97"/>
      <c r="AN83" s="97"/>
      <c r="AO83" s="97"/>
      <c r="AP83" s="97"/>
      <c r="AQ83" s="97"/>
      <c r="AR83" s="98"/>
      <c r="AS83" s="90">
        <f t="shared" ref="AS83" si="61">COUNTA(N83:AR83)</f>
        <v>0</v>
      </c>
      <c r="AT83" s="91">
        <f>IF(AT82="対象",SUM(BA82:BA83)-AV83-AX83,0)</f>
        <v>0</v>
      </c>
      <c r="AU83" s="91">
        <f>IF(OR(E82="生活保護",E82="非課税"),0,SUMIFS(単価表!$H:$H,単価表!$B:$B,F82,単価表!$C:$C,"平日",単価表!$D:$D,H83,単価表!$E:$E,"半日")*AY82+
SUMIFS(単価表!$H:$H,単価表!$B:$B,F82,単価表!$C:$C,"休日",単価表!$D:$D,H83,単価表!$E:$E,"半日")*AZ82+
SUMIFS(単価表!$H:$H,単価表!$B:$B,F82,単価表!$C:$C,"平日",単価表!$D:$D,H83,単価表!$E:$E,"一日")*AY83+
SUMIFS(単価表!$H:$H,単価表!$B:$B,F82,単価表!$C:$C,"休日",単価表!$D:$D,H83,単価表!$E:$E,"一日")*AZ83)</f>
        <v>0</v>
      </c>
      <c r="AV83" s="91">
        <f>IF(AV82="対象",MIN(SUMIFS(単価表!M:M,単価表!J:J,E82,単価表!K:K,K82,単価表!L:L,I83),SUM(BA82:BA83)-AU83),0)</f>
        <v>0</v>
      </c>
      <c r="AW83" s="111"/>
      <c r="AX83" s="91">
        <f>IF(AX82="対象",MIN(SUMIFS(単価表!M:M,単価表!J:J,E82,単価表!K:K,K82,単価表!L:L,I83),SUM(BA82:BA83)-AU83),0)</f>
        <v>0</v>
      </c>
      <c r="AY83" s="92">
        <f t="shared" ref="AY83:AZ83" si="62">COUNTIFS($N83:$AR83,"&lt;&gt;"&amp;"",$N$9:$AR$9,AY$11)</f>
        <v>0</v>
      </c>
      <c r="AZ83" s="92">
        <f t="shared" si="62"/>
        <v>0</v>
      </c>
      <c r="BA83" s="93">
        <f>SUMIFS(単価表!$F:$F,単価表!$B:$B,E82,単価表!$C:$C,"平日",単価表!$D:$D,H83,単価表!$E:$E,"一日")*AY83+
SUMIFS(単価表!$F:$F,単価表!$B:$B,E82,単価表!$C:$C,"休日",単価表!$D:$D,H83,単価表!$E:$E,"一日")*AZ83</f>
        <v>0</v>
      </c>
      <c r="BB83" s="142"/>
      <c r="BC83" s="142"/>
    </row>
    <row r="84" spans="2:55" ht="22.5" customHeight="1">
      <c r="B84" s="112">
        <v>37</v>
      </c>
      <c r="C84" s="135"/>
      <c r="D84" s="135"/>
      <c r="E84" s="137"/>
      <c r="F84" s="137"/>
      <c r="G84" s="54"/>
      <c r="H84" s="81" t="str">
        <f>IF(G85="","",DATEDIF(G85,DATE($C$3,$C$4,2),"y"))</f>
        <v/>
      </c>
      <c r="I84" s="81" t="str">
        <f>IF(G85="","",
IF($C$4&lt;4,IF(G85&gt;DATE($C$3-1,4,1),0,DATEDIF(G85,DATE($C$3-1,4,1),"y")),IF(G85&gt;DATE($C$3,4,1),0,DATEDIF(G85,DATE($C$3,4,1),"y"))))</f>
        <v/>
      </c>
      <c r="J84" s="125"/>
      <c r="K84" s="139"/>
      <c r="L84" s="140"/>
      <c r="M84" s="82" t="s">
        <v>50</v>
      </c>
      <c r="N84" s="96"/>
      <c r="O84" s="96"/>
      <c r="P84" s="96"/>
      <c r="Q84" s="96"/>
      <c r="R84" s="96"/>
      <c r="S84" s="96"/>
      <c r="T84" s="96"/>
      <c r="U84" s="96"/>
      <c r="V84" s="96"/>
      <c r="W84" s="96"/>
      <c r="X84" s="96"/>
      <c r="Y84" s="96"/>
      <c r="Z84" s="96"/>
      <c r="AA84" s="96"/>
      <c r="AB84" s="96"/>
      <c r="AC84" s="96"/>
      <c r="AD84" s="96"/>
      <c r="AE84" s="96"/>
      <c r="AF84" s="96"/>
      <c r="AG84" s="96"/>
      <c r="AH84" s="96"/>
      <c r="AI84" s="96"/>
      <c r="AJ84" s="96"/>
      <c r="AK84" s="96"/>
      <c r="AL84" s="96"/>
      <c r="AM84" s="96"/>
      <c r="AN84" s="96"/>
      <c r="AO84" s="96"/>
      <c r="AP84" s="96"/>
      <c r="AQ84" s="96"/>
      <c r="AR84" s="95"/>
      <c r="AS84" s="83">
        <f>COUNTA(N84:AR84)</f>
        <v>0</v>
      </c>
      <c r="AT84" s="84" t="str">
        <f>IF(OR(E84="非課税",E84="生活保護"),"対象","対象外")</f>
        <v>対象外</v>
      </c>
      <c r="AU84" s="84" t="str">
        <f>IF(OR(F84="１００％減免",F84="５０％　減免",F84="２５％　減免"),"対象","対象外")</f>
        <v>対象外</v>
      </c>
      <c r="AV84" s="84" t="str">
        <f>IF(AND(OR(E84="非課税",E84="生活保護"),K84="あり"),"対象","対象外")</f>
        <v>対象外</v>
      </c>
      <c r="AW84" s="110">
        <f>SUM(BA84:BA85)-AV85-AT85-AU85</f>
        <v>0</v>
      </c>
      <c r="AX84" s="84" t="str">
        <f>IF(AND(I84&gt;=3,I84&lt;=5,E84="その他",K84="あり"),"対象","対象外")</f>
        <v>対象外</v>
      </c>
      <c r="AY84" s="85">
        <f t="shared" si="0"/>
        <v>0</v>
      </c>
      <c r="AZ84" s="85">
        <f t="shared" si="0"/>
        <v>0</v>
      </c>
      <c r="BA84" s="86">
        <f>SUMIFS(単価表!$F:$F,単価表!$B:$B,E84,単価表!$C:$C,"平日",単価表!$D:$D,H85,単価表!$E:$E,"半日")*AY84+
SUMIFS(単価表!$F:$F,単価表!$B:$B,E84,単価表!$C:$C,"休日",単価表!$D:$D,H85,単価表!$E:$E,"半日")*AZ84</f>
        <v>0</v>
      </c>
      <c r="BB84" s="141">
        <f>AS84</f>
        <v>0</v>
      </c>
      <c r="BC84" s="141">
        <f>AS85</f>
        <v>0</v>
      </c>
    </row>
    <row r="85" spans="2:55" ht="22.5" customHeight="1">
      <c r="B85" s="112"/>
      <c r="C85" s="136"/>
      <c r="D85" s="136"/>
      <c r="E85" s="138"/>
      <c r="F85" s="138"/>
      <c r="G85" s="55"/>
      <c r="H85" s="87" t="str">
        <f>IF(G85="","",IF(H84&gt;=3,"3歳以上",IF(H84&lt;3,"3歳未満","")))</f>
        <v/>
      </c>
      <c r="I85" s="87" t="str">
        <f>IF(G85="","",IF(I84&gt;=3,"3歳以上",IF(I84&lt;3,"3歳未満","")))</f>
        <v/>
      </c>
      <c r="J85" s="125"/>
      <c r="K85" s="88" t="s">
        <v>51</v>
      </c>
      <c r="L85" s="56"/>
      <c r="M85" s="89" t="s">
        <v>52</v>
      </c>
      <c r="N85" s="97"/>
      <c r="O85" s="97"/>
      <c r="P85" s="97"/>
      <c r="Q85" s="97"/>
      <c r="R85" s="97"/>
      <c r="S85" s="97"/>
      <c r="T85" s="97"/>
      <c r="U85" s="97"/>
      <c r="V85" s="97"/>
      <c r="W85" s="97"/>
      <c r="X85" s="97"/>
      <c r="Y85" s="97"/>
      <c r="Z85" s="97"/>
      <c r="AA85" s="97"/>
      <c r="AB85" s="97"/>
      <c r="AC85" s="97"/>
      <c r="AD85" s="97"/>
      <c r="AE85" s="97"/>
      <c r="AF85" s="97"/>
      <c r="AG85" s="97"/>
      <c r="AH85" s="97"/>
      <c r="AI85" s="97"/>
      <c r="AJ85" s="97"/>
      <c r="AK85" s="97"/>
      <c r="AL85" s="97"/>
      <c r="AM85" s="97"/>
      <c r="AN85" s="97"/>
      <c r="AO85" s="97"/>
      <c r="AP85" s="97"/>
      <c r="AQ85" s="97"/>
      <c r="AR85" s="98"/>
      <c r="AS85" s="90">
        <f t="shared" ref="AS85" si="63">COUNTA(N85:AR85)</f>
        <v>0</v>
      </c>
      <c r="AT85" s="91">
        <f>IF(AT84="対象",SUM(BA84:BA85)-AV85-AX85,0)</f>
        <v>0</v>
      </c>
      <c r="AU85" s="91">
        <f>IF(OR(E84="生活保護",E84="非課税"),0,SUMIFS(単価表!$H:$H,単価表!$B:$B,F84,単価表!$C:$C,"平日",単価表!$D:$D,H85,単価表!$E:$E,"半日")*AY84+
SUMIFS(単価表!$H:$H,単価表!$B:$B,F84,単価表!$C:$C,"休日",単価表!$D:$D,H85,単価表!$E:$E,"半日")*AZ84+
SUMIFS(単価表!$H:$H,単価表!$B:$B,F84,単価表!$C:$C,"平日",単価表!$D:$D,H85,単価表!$E:$E,"一日")*AY85+
SUMIFS(単価表!$H:$H,単価表!$B:$B,F84,単価表!$C:$C,"休日",単価表!$D:$D,H85,単価表!$E:$E,"一日")*AZ85)</f>
        <v>0</v>
      </c>
      <c r="AV85" s="91">
        <f>IF(AV84="対象",MIN(SUMIFS(単価表!M:M,単価表!J:J,E84,単価表!K:K,K84,単価表!L:L,I85),SUM(BA84:BA85)-AU85),0)</f>
        <v>0</v>
      </c>
      <c r="AW85" s="111"/>
      <c r="AX85" s="91">
        <f>IF(AX84="対象",MIN(SUMIFS(単価表!M:M,単価表!J:J,E84,単価表!K:K,K84,単価表!L:L,I85),SUM(BA84:BA85)-AU85),0)</f>
        <v>0</v>
      </c>
      <c r="AY85" s="92">
        <f t="shared" ref="AY85:AZ85" si="64">COUNTIFS($N85:$AR85,"&lt;&gt;"&amp;"",$N$9:$AR$9,AY$11)</f>
        <v>0</v>
      </c>
      <c r="AZ85" s="92">
        <f t="shared" si="64"/>
        <v>0</v>
      </c>
      <c r="BA85" s="93">
        <f>SUMIFS(単価表!$F:$F,単価表!$B:$B,E84,単価表!$C:$C,"平日",単価表!$D:$D,H85,単価表!$E:$E,"一日")*AY85+
SUMIFS(単価表!$F:$F,単価表!$B:$B,E84,単価表!$C:$C,"休日",単価表!$D:$D,H85,単価表!$E:$E,"一日")*AZ85</f>
        <v>0</v>
      </c>
      <c r="BB85" s="142"/>
      <c r="BC85" s="142"/>
    </row>
    <row r="86" spans="2:55" ht="22.5" customHeight="1">
      <c r="B86" s="112">
        <v>38</v>
      </c>
      <c r="C86" s="135"/>
      <c r="D86" s="135"/>
      <c r="E86" s="137"/>
      <c r="F86" s="137"/>
      <c r="G86" s="54"/>
      <c r="H86" s="81" t="str">
        <f>IF(G87="","",DATEDIF(G87,DATE($C$3,$C$4,2),"y"))</f>
        <v/>
      </c>
      <c r="I86" s="81" t="str">
        <f>IF(G87="","",
IF($C$4&lt;4,IF(G87&gt;DATE($C$3-1,4,1),0,DATEDIF(G87,DATE($C$3-1,4,1),"y")),IF(G87&gt;DATE($C$3,4,1),0,DATEDIF(G87,DATE($C$3,4,1),"y"))))</f>
        <v/>
      </c>
      <c r="J86" s="125"/>
      <c r="K86" s="139"/>
      <c r="L86" s="140"/>
      <c r="M86" s="82" t="s">
        <v>50</v>
      </c>
      <c r="N86" s="96"/>
      <c r="O86" s="96"/>
      <c r="P86" s="96"/>
      <c r="Q86" s="96"/>
      <c r="R86" s="96"/>
      <c r="S86" s="96"/>
      <c r="T86" s="96"/>
      <c r="U86" s="96"/>
      <c r="V86" s="96"/>
      <c r="W86" s="96"/>
      <c r="X86" s="96"/>
      <c r="Y86" s="96"/>
      <c r="Z86" s="96"/>
      <c r="AA86" s="96"/>
      <c r="AB86" s="96"/>
      <c r="AC86" s="96"/>
      <c r="AD86" s="96"/>
      <c r="AE86" s="96"/>
      <c r="AF86" s="96"/>
      <c r="AG86" s="96"/>
      <c r="AH86" s="96"/>
      <c r="AI86" s="96"/>
      <c r="AJ86" s="96"/>
      <c r="AK86" s="96"/>
      <c r="AL86" s="96"/>
      <c r="AM86" s="96"/>
      <c r="AN86" s="96"/>
      <c r="AO86" s="96"/>
      <c r="AP86" s="96"/>
      <c r="AQ86" s="96"/>
      <c r="AR86" s="95"/>
      <c r="AS86" s="83">
        <f>COUNTA(N86:AR86)</f>
        <v>0</v>
      </c>
      <c r="AT86" s="84" t="str">
        <f>IF(OR(E86="非課税",E86="生活保護"),"対象","対象外")</f>
        <v>対象外</v>
      </c>
      <c r="AU86" s="84" t="str">
        <f>IF(OR(F86="１００％減免",F86="５０％　減免",F86="２５％　減免"),"対象","対象外")</f>
        <v>対象外</v>
      </c>
      <c r="AV86" s="84" t="str">
        <f>IF(AND(OR(E86="非課税",E86="生活保護"),K86="あり"),"対象","対象外")</f>
        <v>対象外</v>
      </c>
      <c r="AW86" s="110">
        <f>SUM(BA86:BA87)-AV87-AT87-AU87</f>
        <v>0</v>
      </c>
      <c r="AX86" s="84" t="str">
        <f>IF(AND(I86&gt;=3,I86&lt;=5,E86="その他",K86="あり"),"対象","対象外")</f>
        <v>対象外</v>
      </c>
      <c r="AY86" s="85">
        <f t="shared" si="0"/>
        <v>0</v>
      </c>
      <c r="AZ86" s="85">
        <f t="shared" si="0"/>
        <v>0</v>
      </c>
      <c r="BA86" s="86">
        <f>SUMIFS(単価表!$F:$F,単価表!$B:$B,E86,単価表!$C:$C,"平日",単価表!$D:$D,H87,単価表!$E:$E,"半日")*AY86+
SUMIFS(単価表!$F:$F,単価表!$B:$B,E86,単価表!$C:$C,"休日",単価表!$D:$D,H87,単価表!$E:$E,"半日")*AZ86</f>
        <v>0</v>
      </c>
      <c r="BB86" s="141">
        <f>AS86</f>
        <v>0</v>
      </c>
      <c r="BC86" s="141">
        <f>AS87</f>
        <v>0</v>
      </c>
    </row>
    <row r="87" spans="2:55" ht="22.5" customHeight="1">
      <c r="B87" s="112"/>
      <c r="C87" s="136"/>
      <c r="D87" s="136"/>
      <c r="E87" s="138"/>
      <c r="F87" s="138"/>
      <c r="G87" s="55"/>
      <c r="H87" s="87" t="str">
        <f>IF(G87="","",IF(H86&gt;=3,"3歳以上",IF(H86&lt;3,"3歳未満","")))</f>
        <v/>
      </c>
      <c r="I87" s="87" t="str">
        <f>IF(G87="","",IF(I86&gt;=3,"3歳以上",IF(I86&lt;3,"3歳未満","")))</f>
        <v/>
      </c>
      <c r="J87" s="125"/>
      <c r="K87" s="88" t="s">
        <v>51</v>
      </c>
      <c r="L87" s="56"/>
      <c r="M87" s="89" t="s">
        <v>52</v>
      </c>
      <c r="N87" s="97"/>
      <c r="O87" s="97"/>
      <c r="P87" s="97"/>
      <c r="Q87" s="97"/>
      <c r="R87" s="97"/>
      <c r="S87" s="97"/>
      <c r="T87" s="97"/>
      <c r="U87" s="97"/>
      <c r="V87" s="97"/>
      <c r="W87" s="97"/>
      <c r="X87" s="97"/>
      <c r="Y87" s="97"/>
      <c r="Z87" s="97"/>
      <c r="AA87" s="97"/>
      <c r="AB87" s="97"/>
      <c r="AC87" s="97"/>
      <c r="AD87" s="97"/>
      <c r="AE87" s="97"/>
      <c r="AF87" s="97"/>
      <c r="AG87" s="97"/>
      <c r="AH87" s="97"/>
      <c r="AI87" s="97"/>
      <c r="AJ87" s="97"/>
      <c r="AK87" s="97"/>
      <c r="AL87" s="97"/>
      <c r="AM87" s="97"/>
      <c r="AN87" s="97"/>
      <c r="AO87" s="97"/>
      <c r="AP87" s="97"/>
      <c r="AQ87" s="97"/>
      <c r="AR87" s="98"/>
      <c r="AS87" s="90">
        <f t="shared" ref="AS87" si="65">COUNTA(N87:AR87)</f>
        <v>0</v>
      </c>
      <c r="AT87" s="91">
        <f>IF(AT86="対象",SUM(BA86:BA87)-AV87-AX87,0)</f>
        <v>0</v>
      </c>
      <c r="AU87" s="91">
        <f>IF(OR(E86="生活保護",E86="非課税"),0,SUMIFS(単価表!$H:$H,単価表!$B:$B,F86,単価表!$C:$C,"平日",単価表!$D:$D,H87,単価表!$E:$E,"半日")*AY86+
SUMIFS(単価表!$H:$H,単価表!$B:$B,F86,単価表!$C:$C,"休日",単価表!$D:$D,H87,単価表!$E:$E,"半日")*AZ86+
SUMIFS(単価表!$H:$H,単価表!$B:$B,F86,単価表!$C:$C,"平日",単価表!$D:$D,H87,単価表!$E:$E,"一日")*AY87+
SUMIFS(単価表!$H:$H,単価表!$B:$B,F86,単価表!$C:$C,"休日",単価表!$D:$D,H87,単価表!$E:$E,"一日")*AZ87)</f>
        <v>0</v>
      </c>
      <c r="AV87" s="91">
        <f>IF(AV86="対象",MIN(SUMIFS(単価表!M:M,単価表!J:J,E86,単価表!K:K,K86,単価表!L:L,I87),SUM(BA86:BA87)-AU87),0)</f>
        <v>0</v>
      </c>
      <c r="AW87" s="111"/>
      <c r="AX87" s="91">
        <f>IF(AX86="対象",MIN(SUMIFS(単価表!M:M,単価表!J:J,E86,単価表!K:K,K86,単価表!L:L,I87),SUM(BA86:BA87)-AU87),0)</f>
        <v>0</v>
      </c>
      <c r="AY87" s="92">
        <f t="shared" ref="AY87:AZ87" si="66">COUNTIFS($N87:$AR87,"&lt;&gt;"&amp;"",$N$9:$AR$9,AY$11)</f>
        <v>0</v>
      </c>
      <c r="AZ87" s="92">
        <f t="shared" si="66"/>
        <v>0</v>
      </c>
      <c r="BA87" s="93">
        <f>SUMIFS(単価表!$F:$F,単価表!$B:$B,E86,単価表!$C:$C,"平日",単価表!$D:$D,H87,単価表!$E:$E,"一日")*AY87+
SUMIFS(単価表!$F:$F,単価表!$B:$B,E86,単価表!$C:$C,"休日",単価表!$D:$D,H87,単価表!$E:$E,"一日")*AZ87</f>
        <v>0</v>
      </c>
      <c r="BB87" s="142"/>
      <c r="BC87" s="142"/>
    </row>
    <row r="88" spans="2:55" ht="22.5" customHeight="1">
      <c r="B88" s="112">
        <v>39</v>
      </c>
      <c r="C88" s="135"/>
      <c r="D88" s="135"/>
      <c r="E88" s="137"/>
      <c r="F88" s="137"/>
      <c r="G88" s="54"/>
      <c r="H88" s="81" t="str">
        <f>IF(G89="","",DATEDIF(G89,DATE($C$3,$C$4,2),"y"))</f>
        <v/>
      </c>
      <c r="I88" s="81" t="str">
        <f>IF(G89="","",
IF($C$4&lt;4,IF(G89&gt;DATE($C$3-1,4,1),0,DATEDIF(G89,DATE($C$3-1,4,1),"y")),IF(G89&gt;DATE($C$3,4,1),0,DATEDIF(G89,DATE($C$3,4,1),"y"))))</f>
        <v/>
      </c>
      <c r="J88" s="125"/>
      <c r="K88" s="139"/>
      <c r="L88" s="140"/>
      <c r="M88" s="82" t="s">
        <v>50</v>
      </c>
      <c r="N88" s="96"/>
      <c r="O88" s="96"/>
      <c r="P88" s="96"/>
      <c r="Q88" s="96"/>
      <c r="R88" s="96"/>
      <c r="S88" s="96"/>
      <c r="T88" s="96"/>
      <c r="U88" s="96"/>
      <c r="V88" s="96"/>
      <c r="W88" s="96"/>
      <c r="X88" s="96"/>
      <c r="Y88" s="96"/>
      <c r="Z88" s="96"/>
      <c r="AA88" s="96"/>
      <c r="AB88" s="96"/>
      <c r="AC88" s="96"/>
      <c r="AD88" s="96"/>
      <c r="AE88" s="96"/>
      <c r="AF88" s="96"/>
      <c r="AG88" s="96"/>
      <c r="AH88" s="96"/>
      <c r="AI88" s="96"/>
      <c r="AJ88" s="96"/>
      <c r="AK88" s="96"/>
      <c r="AL88" s="96"/>
      <c r="AM88" s="96"/>
      <c r="AN88" s="96"/>
      <c r="AO88" s="96"/>
      <c r="AP88" s="96"/>
      <c r="AQ88" s="96"/>
      <c r="AR88" s="95"/>
      <c r="AS88" s="83">
        <f>COUNTA(N88:AR88)</f>
        <v>0</v>
      </c>
      <c r="AT88" s="84" t="str">
        <f>IF(OR(E88="非課税",E88="生活保護"),"対象","対象外")</f>
        <v>対象外</v>
      </c>
      <c r="AU88" s="84" t="str">
        <f>IF(OR(F88="１００％減免",F88="５０％　減免",F88="２５％　減免"),"対象","対象外")</f>
        <v>対象外</v>
      </c>
      <c r="AV88" s="84" t="str">
        <f>IF(AND(OR(E88="非課税",E88="生活保護"),K88="あり"),"対象","対象外")</f>
        <v>対象外</v>
      </c>
      <c r="AW88" s="110">
        <f>SUM(BA88:BA89)-AV89-AT89-AU89</f>
        <v>0</v>
      </c>
      <c r="AX88" s="84" t="str">
        <f>IF(AND(I88&gt;=3,I88&lt;=5,E88="その他",K88="あり"),"対象","対象外")</f>
        <v>対象外</v>
      </c>
      <c r="AY88" s="85">
        <f t="shared" si="0"/>
        <v>0</v>
      </c>
      <c r="AZ88" s="85">
        <f t="shared" si="0"/>
        <v>0</v>
      </c>
      <c r="BA88" s="86">
        <f>SUMIFS(単価表!$F:$F,単価表!$B:$B,E88,単価表!$C:$C,"平日",単価表!$D:$D,H89,単価表!$E:$E,"半日")*AY88+
SUMIFS(単価表!$F:$F,単価表!$B:$B,E88,単価表!$C:$C,"休日",単価表!$D:$D,H89,単価表!$E:$E,"半日")*AZ88</f>
        <v>0</v>
      </c>
      <c r="BB88" s="141">
        <f>AS88</f>
        <v>0</v>
      </c>
      <c r="BC88" s="141">
        <f>AS89</f>
        <v>0</v>
      </c>
    </row>
    <row r="89" spans="2:55" ht="22.5" customHeight="1">
      <c r="B89" s="112"/>
      <c r="C89" s="136"/>
      <c r="D89" s="136"/>
      <c r="E89" s="138"/>
      <c r="F89" s="138"/>
      <c r="G89" s="55"/>
      <c r="H89" s="87" t="str">
        <f>IF(G89="","",IF(H88&gt;=3,"3歳以上",IF(H88&lt;3,"3歳未満","")))</f>
        <v/>
      </c>
      <c r="I89" s="87" t="str">
        <f>IF(G89="","",IF(I88&gt;=3,"3歳以上",IF(I88&lt;3,"3歳未満","")))</f>
        <v/>
      </c>
      <c r="J89" s="125"/>
      <c r="K89" s="88" t="s">
        <v>51</v>
      </c>
      <c r="L89" s="56"/>
      <c r="M89" s="89" t="s">
        <v>52</v>
      </c>
      <c r="N89" s="97"/>
      <c r="O89" s="97"/>
      <c r="P89" s="97"/>
      <c r="Q89" s="97"/>
      <c r="R89" s="97"/>
      <c r="S89" s="97"/>
      <c r="T89" s="97"/>
      <c r="U89" s="97"/>
      <c r="V89" s="97"/>
      <c r="W89" s="97"/>
      <c r="X89" s="97"/>
      <c r="Y89" s="97"/>
      <c r="Z89" s="97"/>
      <c r="AA89" s="97"/>
      <c r="AB89" s="97"/>
      <c r="AC89" s="97"/>
      <c r="AD89" s="97"/>
      <c r="AE89" s="97"/>
      <c r="AF89" s="97"/>
      <c r="AG89" s="97"/>
      <c r="AH89" s="97"/>
      <c r="AI89" s="97"/>
      <c r="AJ89" s="97"/>
      <c r="AK89" s="97"/>
      <c r="AL89" s="97"/>
      <c r="AM89" s="97"/>
      <c r="AN89" s="97"/>
      <c r="AO89" s="97"/>
      <c r="AP89" s="97"/>
      <c r="AQ89" s="97"/>
      <c r="AR89" s="98"/>
      <c r="AS89" s="90">
        <f t="shared" ref="AS89" si="67">COUNTA(N89:AR89)</f>
        <v>0</v>
      </c>
      <c r="AT89" s="91">
        <f>IF(AT88="対象",SUM(BA88:BA89)-AV89-AX89,0)</f>
        <v>0</v>
      </c>
      <c r="AU89" s="91">
        <f>IF(OR(E88="生活保護",E88="非課税"),0,SUMIFS(単価表!$H:$H,単価表!$B:$B,F88,単価表!$C:$C,"平日",単価表!$D:$D,H89,単価表!$E:$E,"半日")*AY88+
SUMIFS(単価表!$H:$H,単価表!$B:$B,F88,単価表!$C:$C,"休日",単価表!$D:$D,H89,単価表!$E:$E,"半日")*AZ88+
SUMIFS(単価表!$H:$H,単価表!$B:$B,F88,単価表!$C:$C,"平日",単価表!$D:$D,H89,単価表!$E:$E,"一日")*AY89+
SUMIFS(単価表!$H:$H,単価表!$B:$B,F88,単価表!$C:$C,"休日",単価表!$D:$D,H89,単価表!$E:$E,"一日")*AZ89)</f>
        <v>0</v>
      </c>
      <c r="AV89" s="91">
        <f>IF(AV88="対象",MIN(SUMIFS(単価表!M:M,単価表!J:J,E88,単価表!K:K,K88,単価表!L:L,I89),SUM(BA88:BA89)-AU89),0)</f>
        <v>0</v>
      </c>
      <c r="AW89" s="111"/>
      <c r="AX89" s="91">
        <f>IF(AX88="対象",MIN(SUMIFS(単価表!M:M,単価表!J:J,E88,単価表!K:K,K88,単価表!L:L,I89),SUM(BA88:BA89)-AU89),0)</f>
        <v>0</v>
      </c>
      <c r="AY89" s="92">
        <f t="shared" ref="AY89:AZ89" si="68">COUNTIFS($N89:$AR89,"&lt;&gt;"&amp;"",$N$9:$AR$9,AY$11)</f>
        <v>0</v>
      </c>
      <c r="AZ89" s="92">
        <f t="shared" si="68"/>
        <v>0</v>
      </c>
      <c r="BA89" s="93">
        <f>SUMIFS(単価表!$F:$F,単価表!$B:$B,E88,単価表!$C:$C,"平日",単価表!$D:$D,H89,単価表!$E:$E,"一日")*AY89+
SUMIFS(単価表!$F:$F,単価表!$B:$B,E88,単価表!$C:$C,"休日",単価表!$D:$D,H89,単価表!$E:$E,"一日")*AZ89</f>
        <v>0</v>
      </c>
      <c r="BB89" s="142"/>
      <c r="BC89" s="142"/>
    </row>
    <row r="90" spans="2:55" ht="22.5" customHeight="1">
      <c r="B90" s="112">
        <v>40</v>
      </c>
      <c r="C90" s="135"/>
      <c r="D90" s="135"/>
      <c r="E90" s="137"/>
      <c r="F90" s="137"/>
      <c r="G90" s="54"/>
      <c r="H90" s="81" t="str">
        <f>IF(G91="","",DATEDIF(G91,DATE($C$3,$C$4,2),"y"))</f>
        <v/>
      </c>
      <c r="I90" s="81" t="str">
        <f>IF(G91="","",
IF($C$4&lt;4,IF(G91&gt;DATE($C$3-1,4,1),0,DATEDIF(G91,DATE($C$3-1,4,1),"y")),IF(G91&gt;DATE($C$3,4,1),0,DATEDIF(G91,DATE($C$3,4,1),"y"))))</f>
        <v/>
      </c>
      <c r="J90" s="125"/>
      <c r="K90" s="139"/>
      <c r="L90" s="140"/>
      <c r="M90" s="82" t="s">
        <v>50</v>
      </c>
      <c r="N90" s="96"/>
      <c r="O90" s="96"/>
      <c r="P90" s="96"/>
      <c r="Q90" s="96"/>
      <c r="R90" s="96"/>
      <c r="S90" s="96"/>
      <c r="T90" s="96"/>
      <c r="U90" s="96"/>
      <c r="V90" s="96"/>
      <c r="W90" s="96"/>
      <c r="X90" s="96"/>
      <c r="Y90" s="96"/>
      <c r="Z90" s="96"/>
      <c r="AA90" s="96"/>
      <c r="AB90" s="96"/>
      <c r="AC90" s="96"/>
      <c r="AD90" s="96"/>
      <c r="AE90" s="96"/>
      <c r="AF90" s="96"/>
      <c r="AG90" s="96"/>
      <c r="AH90" s="96"/>
      <c r="AI90" s="96"/>
      <c r="AJ90" s="96"/>
      <c r="AK90" s="96"/>
      <c r="AL90" s="96"/>
      <c r="AM90" s="96"/>
      <c r="AN90" s="96"/>
      <c r="AO90" s="96"/>
      <c r="AP90" s="96"/>
      <c r="AQ90" s="96"/>
      <c r="AR90" s="95"/>
      <c r="AS90" s="83">
        <f>COUNTA(N90:AR90)</f>
        <v>0</v>
      </c>
      <c r="AT90" s="84" t="str">
        <f>IF(OR(E90="非課税",E90="生活保護"),"対象","対象外")</f>
        <v>対象外</v>
      </c>
      <c r="AU90" s="84" t="str">
        <f>IF(OR(F90="１００％減免",F90="５０％　減免",F90="２５％　減免"),"対象","対象外")</f>
        <v>対象外</v>
      </c>
      <c r="AV90" s="84" t="str">
        <f>IF(AND(OR(E90="非課税",E90="生活保護"),K90="あり"),"対象","対象外")</f>
        <v>対象外</v>
      </c>
      <c r="AW90" s="110">
        <f>SUM(BA90:BA91)-AV91-AT91-AU91</f>
        <v>0</v>
      </c>
      <c r="AX90" s="84" t="str">
        <f>IF(AND(I90&gt;=3,I90&lt;=5,E90="その他",K90="あり"),"対象","対象外")</f>
        <v>対象外</v>
      </c>
      <c r="AY90" s="85">
        <f t="shared" si="0"/>
        <v>0</v>
      </c>
      <c r="AZ90" s="85">
        <f t="shared" si="0"/>
        <v>0</v>
      </c>
      <c r="BA90" s="86">
        <f>SUMIFS(単価表!$F:$F,単価表!$B:$B,E90,単価表!$C:$C,"平日",単価表!$D:$D,H91,単価表!$E:$E,"半日")*AY90+
SUMIFS(単価表!$F:$F,単価表!$B:$B,E90,単価表!$C:$C,"休日",単価表!$D:$D,H91,単価表!$E:$E,"半日")*AZ90</f>
        <v>0</v>
      </c>
      <c r="BB90" s="141">
        <f>AS90</f>
        <v>0</v>
      </c>
      <c r="BC90" s="141">
        <f>AS91</f>
        <v>0</v>
      </c>
    </row>
    <row r="91" spans="2:55" ht="22.5" customHeight="1">
      <c r="B91" s="112"/>
      <c r="C91" s="136"/>
      <c r="D91" s="136"/>
      <c r="E91" s="138"/>
      <c r="F91" s="138"/>
      <c r="G91" s="55"/>
      <c r="H91" s="87" t="str">
        <f>IF(G91="","",IF(H90&gt;=3,"3歳以上",IF(H90&lt;3,"3歳未満","")))</f>
        <v/>
      </c>
      <c r="I91" s="87" t="str">
        <f>IF(G91="","",IF(I90&gt;=3,"3歳以上",IF(I90&lt;3,"3歳未満","")))</f>
        <v/>
      </c>
      <c r="J91" s="125"/>
      <c r="K91" s="88" t="s">
        <v>51</v>
      </c>
      <c r="L91" s="56"/>
      <c r="M91" s="89" t="s">
        <v>52</v>
      </c>
      <c r="N91" s="97"/>
      <c r="O91" s="97"/>
      <c r="P91" s="97"/>
      <c r="Q91" s="97"/>
      <c r="R91" s="97"/>
      <c r="S91" s="97"/>
      <c r="T91" s="97"/>
      <c r="U91" s="97"/>
      <c r="V91" s="97"/>
      <c r="W91" s="97"/>
      <c r="X91" s="97"/>
      <c r="Y91" s="97"/>
      <c r="Z91" s="97"/>
      <c r="AA91" s="97"/>
      <c r="AB91" s="97"/>
      <c r="AC91" s="97"/>
      <c r="AD91" s="97"/>
      <c r="AE91" s="97"/>
      <c r="AF91" s="97"/>
      <c r="AG91" s="97"/>
      <c r="AH91" s="97"/>
      <c r="AI91" s="97"/>
      <c r="AJ91" s="97"/>
      <c r="AK91" s="97"/>
      <c r="AL91" s="97"/>
      <c r="AM91" s="97"/>
      <c r="AN91" s="97"/>
      <c r="AO91" s="97"/>
      <c r="AP91" s="97"/>
      <c r="AQ91" s="97"/>
      <c r="AR91" s="98"/>
      <c r="AS91" s="90">
        <f t="shared" ref="AS91" si="69">COUNTA(N91:AR91)</f>
        <v>0</v>
      </c>
      <c r="AT91" s="91">
        <f>IF(AT90="対象",SUM(BA90:BA91)-AV91-AX91,0)</f>
        <v>0</v>
      </c>
      <c r="AU91" s="91">
        <f>IF(OR(E90="生活保護",E90="非課税"),0,SUMIFS(単価表!$H:$H,単価表!$B:$B,F90,単価表!$C:$C,"平日",単価表!$D:$D,H91,単価表!$E:$E,"半日")*AY90+
SUMIFS(単価表!$H:$H,単価表!$B:$B,F90,単価表!$C:$C,"休日",単価表!$D:$D,H91,単価表!$E:$E,"半日")*AZ90+
SUMIFS(単価表!$H:$H,単価表!$B:$B,F90,単価表!$C:$C,"平日",単価表!$D:$D,H91,単価表!$E:$E,"一日")*AY91+
SUMIFS(単価表!$H:$H,単価表!$B:$B,F90,単価表!$C:$C,"休日",単価表!$D:$D,H91,単価表!$E:$E,"一日")*AZ91)</f>
        <v>0</v>
      </c>
      <c r="AV91" s="91">
        <f>IF(AV90="対象",MIN(SUMIFS(単価表!M:M,単価表!J:J,E90,単価表!K:K,K90,単価表!L:L,I91),SUM(BA90:BA91)-AU91),0)</f>
        <v>0</v>
      </c>
      <c r="AW91" s="111"/>
      <c r="AX91" s="91">
        <f>IF(AX90="対象",MIN(SUMIFS(単価表!M:M,単価表!J:J,E90,単価表!K:K,K90,単価表!L:L,I91),SUM(BA90:BA91)-AU91),0)</f>
        <v>0</v>
      </c>
      <c r="AY91" s="92">
        <f t="shared" ref="AY91:AZ91" si="70">COUNTIFS($N91:$AR91,"&lt;&gt;"&amp;"",$N$9:$AR$9,AY$11)</f>
        <v>0</v>
      </c>
      <c r="AZ91" s="92">
        <f t="shared" si="70"/>
        <v>0</v>
      </c>
      <c r="BA91" s="93">
        <f>SUMIFS(単価表!$F:$F,単価表!$B:$B,E90,単価表!$C:$C,"平日",単価表!$D:$D,H91,単価表!$E:$E,"一日")*AY91+
SUMIFS(単価表!$F:$F,単価表!$B:$B,E90,単価表!$C:$C,"休日",単価表!$D:$D,H91,単価表!$E:$E,"一日")*AZ91</f>
        <v>0</v>
      </c>
      <c r="BB91" s="142"/>
      <c r="BC91" s="142"/>
    </row>
  </sheetData>
  <sheetProtection password="C016" sheet="1" formatCells="0" formatColumns="0" formatRows="0" insertColumns="0" insertRows="0" insertHyperlinks="0" deleteColumns="0" deleteRows="0" sort="0" pivotTables="0"/>
  <mergeCells count="462">
    <mergeCell ref="BC84:BC85"/>
    <mergeCell ref="B86:B87"/>
    <mergeCell ref="C86:C87"/>
    <mergeCell ref="D86:D87"/>
    <mergeCell ref="E86:E87"/>
    <mergeCell ref="F86:F87"/>
    <mergeCell ref="J86:J87"/>
    <mergeCell ref="K86:L86"/>
    <mergeCell ref="AW86:AW87"/>
    <mergeCell ref="BB86:BB87"/>
    <mergeCell ref="BC86:BC87"/>
    <mergeCell ref="B84:B85"/>
    <mergeCell ref="C84:C85"/>
    <mergeCell ref="D84:D85"/>
    <mergeCell ref="E84:E85"/>
    <mergeCell ref="F84:F85"/>
    <mergeCell ref="J84:J85"/>
    <mergeCell ref="K84:L84"/>
    <mergeCell ref="AW84:AW85"/>
    <mergeCell ref="BB84:BB85"/>
    <mergeCell ref="BC80:BC81"/>
    <mergeCell ref="B82:B83"/>
    <mergeCell ref="C82:C83"/>
    <mergeCell ref="D82:D83"/>
    <mergeCell ref="E82:E83"/>
    <mergeCell ref="F82:F83"/>
    <mergeCell ref="J82:J83"/>
    <mergeCell ref="K82:L82"/>
    <mergeCell ref="AW82:AW83"/>
    <mergeCell ref="BB82:BB83"/>
    <mergeCell ref="BC82:BC83"/>
    <mergeCell ref="B80:B81"/>
    <mergeCell ref="C80:C81"/>
    <mergeCell ref="D80:D81"/>
    <mergeCell ref="E80:E81"/>
    <mergeCell ref="F80:F81"/>
    <mergeCell ref="J80:J81"/>
    <mergeCell ref="K80:L80"/>
    <mergeCell ref="AW80:AW81"/>
    <mergeCell ref="BB80:BB81"/>
    <mergeCell ref="BC76:BC77"/>
    <mergeCell ref="B78:B79"/>
    <mergeCell ref="C78:C79"/>
    <mergeCell ref="D78:D79"/>
    <mergeCell ref="E78:E79"/>
    <mergeCell ref="F78:F79"/>
    <mergeCell ref="J78:J79"/>
    <mergeCell ref="K78:L78"/>
    <mergeCell ref="AW78:AW79"/>
    <mergeCell ref="BB78:BB79"/>
    <mergeCell ref="BC78:BC79"/>
    <mergeCell ref="B76:B77"/>
    <mergeCell ref="C76:C77"/>
    <mergeCell ref="D76:D77"/>
    <mergeCell ref="E76:E77"/>
    <mergeCell ref="F76:F77"/>
    <mergeCell ref="J76:J77"/>
    <mergeCell ref="K76:L76"/>
    <mergeCell ref="AW76:AW77"/>
    <mergeCell ref="BB76:BB77"/>
    <mergeCell ref="BC72:BC73"/>
    <mergeCell ref="B74:B75"/>
    <mergeCell ref="C74:C75"/>
    <mergeCell ref="D74:D75"/>
    <mergeCell ref="E74:E75"/>
    <mergeCell ref="F74:F75"/>
    <mergeCell ref="J74:J75"/>
    <mergeCell ref="K74:L74"/>
    <mergeCell ref="AW74:AW75"/>
    <mergeCell ref="BB74:BB75"/>
    <mergeCell ref="BC74:BC75"/>
    <mergeCell ref="B72:B73"/>
    <mergeCell ref="C72:C73"/>
    <mergeCell ref="D72:D73"/>
    <mergeCell ref="E72:E73"/>
    <mergeCell ref="F72:F73"/>
    <mergeCell ref="J72:J73"/>
    <mergeCell ref="K72:L72"/>
    <mergeCell ref="AW72:AW73"/>
    <mergeCell ref="BB72:BB73"/>
    <mergeCell ref="BC68:BC69"/>
    <mergeCell ref="B70:B71"/>
    <mergeCell ref="C70:C71"/>
    <mergeCell ref="D70:D71"/>
    <mergeCell ref="E70:E71"/>
    <mergeCell ref="F70:F71"/>
    <mergeCell ref="J70:J71"/>
    <mergeCell ref="K70:L70"/>
    <mergeCell ref="AW70:AW71"/>
    <mergeCell ref="BB70:BB71"/>
    <mergeCell ref="BC70:BC71"/>
    <mergeCell ref="B68:B69"/>
    <mergeCell ref="C68:C69"/>
    <mergeCell ref="D68:D69"/>
    <mergeCell ref="E68:E69"/>
    <mergeCell ref="F68:F69"/>
    <mergeCell ref="J68:J69"/>
    <mergeCell ref="K68:L68"/>
    <mergeCell ref="AW68:AW69"/>
    <mergeCell ref="BB68:BB69"/>
    <mergeCell ref="BC66:BC67"/>
    <mergeCell ref="B64:B65"/>
    <mergeCell ref="C64:C65"/>
    <mergeCell ref="D64:D65"/>
    <mergeCell ref="E64:E65"/>
    <mergeCell ref="F64:F65"/>
    <mergeCell ref="J64:J65"/>
    <mergeCell ref="K64:L64"/>
    <mergeCell ref="AW64:AW65"/>
    <mergeCell ref="BB64:BB65"/>
    <mergeCell ref="B66:B67"/>
    <mergeCell ref="C66:C67"/>
    <mergeCell ref="D66:D67"/>
    <mergeCell ref="E66:E67"/>
    <mergeCell ref="F66:F67"/>
    <mergeCell ref="J66:J67"/>
    <mergeCell ref="K66:L66"/>
    <mergeCell ref="AW66:AW67"/>
    <mergeCell ref="BB66:BB67"/>
    <mergeCell ref="B60:B61"/>
    <mergeCell ref="C60:C61"/>
    <mergeCell ref="D60:D61"/>
    <mergeCell ref="E60:E61"/>
    <mergeCell ref="F60:F61"/>
    <mergeCell ref="J60:J61"/>
    <mergeCell ref="K60:L60"/>
    <mergeCell ref="AW60:AW61"/>
    <mergeCell ref="BB60:BB61"/>
    <mergeCell ref="B62:B63"/>
    <mergeCell ref="C62:C63"/>
    <mergeCell ref="D62:D63"/>
    <mergeCell ref="E62:E63"/>
    <mergeCell ref="F62:F63"/>
    <mergeCell ref="J62:J63"/>
    <mergeCell ref="K62:L62"/>
    <mergeCell ref="AW62:AW63"/>
    <mergeCell ref="BB62:BB63"/>
    <mergeCell ref="C58:C59"/>
    <mergeCell ref="D58:D59"/>
    <mergeCell ref="E58:E59"/>
    <mergeCell ref="F58:F59"/>
    <mergeCell ref="J58:J59"/>
    <mergeCell ref="K58:L58"/>
    <mergeCell ref="AW58:AW59"/>
    <mergeCell ref="BB58:BB59"/>
    <mergeCell ref="B56:B57"/>
    <mergeCell ref="C56:C57"/>
    <mergeCell ref="D56:D57"/>
    <mergeCell ref="E56:E57"/>
    <mergeCell ref="F56:F57"/>
    <mergeCell ref="J56:J57"/>
    <mergeCell ref="K56:L56"/>
    <mergeCell ref="AW56:AW57"/>
    <mergeCell ref="BB56:BB57"/>
    <mergeCell ref="BB50:BB51"/>
    <mergeCell ref="B54:B55"/>
    <mergeCell ref="C54:C55"/>
    <mergeCell ref="D54:D55"/>
    <mergeCell ref="E54:E55"/>
    <mergeCell ref="F54:F55"/>
    <mergeCell ref="J54:J55"/>
    <mergeCell ref="K54:L54"/>
    <mergeCell ref="AW54:AW55"/>
    <mergeCell ref="BB54:BB55"/>
    <mergeCell ref="B52:B53"/>
    <mergeCell ref="C52:C53"/>
    <mergeCell ref="D52:D53"/>
    <mergeCell ref="E52:E53"/>
    <mergeCell ref="F52:F53"/>
    <mergeCell ref="J52:J53"/>
    <mergeCell ref="K52:L52"/>
    <mergeCell ref="AW52:AW53"/>
    <mergeCell ref="BB52:BB53"/>
    <mergeCell ref="B16:B17"/>
    <mergeCell ref="C16:C17"/>
    <mergeCell ref="D16:D17"/>
    <mergeCell ref="BB16:BB17"/>
    <mergeCell ref="BB12:BB13"/>
    <mergeCell ref="B14:B15"/>
    <mergeCell ref="C14:C15"/>
    <mergeCell ref="D14:D15"/>
    <mergeCell ref="B12:B13"/>
    <mergeCell ref="C12:C13"/>
    <mergeCell ref="D12:D13"/>
    <mergeCell ref="AY10:AZ10"/>
    <mergeCell ref="BA10:BA11"/>
    <mergeCell ref="BB10:BC10"/>
    <mergeCell ref="E12:E13"/>
    <mergeCell ref="J12:J13"/>
    <mergeCell ref="K12:L12"/>
    <mergeCell ref="BC12:BC13"/>
    <mergeCell ref="F12:F13"/>
    <mergeCell ref="AW10:AW11"/>
    <mergeCell ref="AW12:AW13"/>
    <mergeCell ref="AT8:AT11"/>
    <mergeCell ref="AU8:AU11"/>
    <mergeCell ref="AV8:AV11"/>
    <mergeCell ref="AW8:AX9"/>
    <mergeCell ref="K10:L11"/>
    <mergeCell ref="M10:M11"/>
    <mergeCell ref="AX10:AX11"/>
    <mergeCell ref="B18:B19"/>
    <mergeCell ref="C18:C19"/>
    <mergeCell ref="D18:D19"/>
    <mergeCell ref="E18:E19"/>
    <mergeCell ref="J18:J19"/>
    <mergeCell ref="K18:L18"/>
    <mergeCell ref="E22:E23"/>
    <mergeCell ref="J22:J23"/>
    <mergeCell ref="K22:L22"/>
    <mergeCell ref="BB24:BB25"/>
    <mergeCell ref="BB20:BB21"/>
    <mergeCell ref="B22:B23"/>
    <mergeCell ref="C22:C23"/>
    <mergeCell ref="D22:D23"/>
    <mergeCell ref="B20:B21"/>
    <mergeCell ref="C20:C21"/>
    <mergeCell ref="D20:D21"/>
    <mergeCell ref="F22:F23"/>
    <mergeCell ref="F24:F25"/>
    <mergeCell ref="AW20:AW21"/>
    <mergeCell ref="AW22:AW23"/>
    <mergeCell ref="AW24:AW25"/>
    <mergeCell ref="BB44:BB45"/>
    <mergeCell ref="BB28:BB29"/>
    <mergeCell ref="B42:B43"/>
    <mergeCell ref="C42:C43"/>
    <mergeCell ref="D42:D43"/>
    <mergeCell ref="BB26:BB27"/>
    <mergeCell ref="B28:B29"/>
    <mergeCell ref="C28:C29"/>
    <mergeCell ref="D28:D29"/>
    <mergeCell ref="B26:B27"/>
    <mergeCell ref="C26:C27"/>
    <mergeCell ref="D26:D27"/>
    <mergeCell ref="E26:E27"/>
    <mergeCell ref="J26:J27"/>
    <mergeCell ref="K26:L26"/>
    <mergeCell ref="E44:E45"/>
    <mergeCell ref="B30:B31"/>
    <mergeCell ref="C30:C31"/>
    <mergeCell ref="D30:D31"/>
    <mergeCell ref="E30:E31"/>
    <mergeCell ref="F26:F27"/>
    <mergeCell ref="F28:F29"/>
    <mergeCell ref="F30:F31"/>
    <mergeCell ref="AW26:AW27"/>
    <mergeCell ref="AW90:AW91"/>
    <mergeCell ref="B48:B49"/>
    <mergeCell ref="C48:C49"/>
    <mergeCell ref="D48:D49"/>
    <mergeCell ref="B32:B33"/>
    <mergeCell ref="C32:C33"/>
    <mergeCell ref="D32:D33"/>
    <mergeCell ref="B34:B35"/>
    <mergeCell ref="F20:F21"/>
    <mergeCell ref="B44:B45"/>
    <mergeCell ref="C44:C45"/>
    <mergeCell ref="D44:D45"/>
    <mergeCell ref="B24:B25"/>
    <mergeCell ref="C24:C25"/>
    <mergeCell ref="D24:D25"/>
    <mergeCell ref="B50:B51"/>
    <mergeCell ref="C50:C51"/>
    <mergeCell ref="D50:D51"/>
    <mergeCell ref="E50:E51"/>
    <mergeCell ref="F50:F51"/>
    <mergeCell ref="J50:J51"/>
    <mergeCell ref="K50:L50"/>
    <mergeCell ref="AW50:AW51"/>
    <mergeCell ref="B58:B59"/>
    <mergeCell ref="BB14:BB15"/>
    <mergeCell ref="F14:F15"/>
    <mergeCell ref="F16:F17"/>
    <mergeCell ref="F18:F19"/>
    <mergeCell ref="B90:B91"/>
    <mergeCell ref="C90:C91"/>
    <mergeCell ref="D90:D91"/>
    <mergeCell ref="BB90:BB91"/>
    <mergeCell ref="BB88:BB89"/>
    <mergeCell ref="BB46:BB47"/>
    <mergeCell ref="B88:B89"/>
    <mergeCell ref="C88:C89"/>
    <mergeCell ref="D88:D89"/>
    <mergeCell ref="B46:B47"/>
    <mergeCell ref="C46:C47"/>
    <mergeCell ref="D46:D47"/>
    <mergeCell ref="E46:E47"/>
    <mergeCell ref="J46:J47"/>
    <mergeCell ref="K46:L46"/>
    <mergeCell ref="E90:E91"/>
    <mergeCell ref="J90:J91"/>
    <mergeCell ref="K90:L90"/>
    <mergeCell ref="AW46:AW47"/>
    <mergeCell ref="AW88:AW89"/>
    <mergeCell ref="AW32:AW33"/>
    <mergeCell ref="BB18:BB19"/>
    <mergeCell ref="AW14:AW15"/>
    <mergeCell ref="AW16:AW17"/>
    <mergeCell ref="AW18:AW19"/>
    <mergeCell ref="BC22:BC23"/>
    <mergeCell ref="E24:E25"/>
    <mergeCell ref="J24:J25"/>
    <mergeCell ref="K24:L24"/>
    <mergeCell ref="BC24:BC25"/>
    <mergeCell ref="BB22:BB23"/>
    <mergeCell ref="BC18:BC19"/>
    <mergeCell ref="E20:E21"/>
    <mergeCell ref="J20:J21"/>
    <mergeCell ref="K20:L20"/>
    <mergeCell ref="BC20:BC21"/>
    <mergeCell ref="E14:E15"/>
    <mergeCell ref="J14:J15"/>
    <mergeCell ref="K14:L14"/>
    <mergeCell ref="BC14:BC15"/>
    <mergeCell ref="E16:E17"/>
    <mergeCell ref="J16:J17"/>
    <mergeCell ref="K16:L16"/>
    <mergeCell ref="BC16:BC17"/>
    <mergeCell ref="AW34:AW35"/>
    <mergeCell ref="BC26:BC27"/>
    <mergeCell ref="E28:E29"/>
    <mergeCell ref="J28:J29"/>
    <mergeCell ref="K28:L28"/>
    <mergeCell ref="BC28:BC29"/>
    <mergeCell ref="BB42:BB43"/>
    <mergeCell ref="E42:E43"/>
    <mergeCell ref="J42:J43"/>
    <mergeCell ref="K42:L42"/>
    <mergeCell ref="BC42:BC43"/>
    <mergeCell ref="BB34:BB35"/>
    <mergeCell ref="BC34:BC35"/>
    <mergeCell ref="BB40:BB41"/>
    <mergeCell ref="F40:F41"/>
    <mergeCell ref="K30:L30"/>
    <mergeCell ref="BB30:BB31"/>
    <mergeCell ref="BC30:BC31"/>
    <mergeCell ref="F42:F43"/>
    <mergeCell ref="AW36:AW37"/>
    <mergeCell ref="BB38:BB39"/>
    <mergeCell ref="AW38:AW39"/>
    <mergeCell ref="AW40:AW41"/>
    <mergeCell ref="AW30:AW31"/>
    <mergeCell ref="BC62:BC63"/>
    <mergeCell ref="BC64:BC65"/>
    <mergeCell ref="F44:F45"/>
    <mergeCell ref="F46:F47"/>
    <mergeCell ref="F88:F89"/>
    <mergeCell ref="F90:F91"/>
    <mergeCell ref="E32:E33"/>
    <mergeCell ref="J32:J33"/>
    <mergeCell ref="K32:L32"/>
    <mergeCell ref="BB32:BB33"/>
    <mergeCell ref="BC32:BC33"/>
    <mergeCell ref="BC40:BC41"/>
    <mergeCell ref="BC38:BC39"/>
    <mergeCell ref="F38:F39"/>
    <mergeCell ref="F32:F33"/>
    <mergeCell ref="AW42:AW43"/>
    <mergeCell ref="J44:J45"/>
    <mergeCell ref="K44:L44"/>
    <mergeCell ref="BC44:BC45"/>
    <mergeCell ref="AW44:AW45"/>
    <mergeCell ref="E48:E49"/>
    <mergeCell ref="F48:F49"/>
    <mergeCell ref="BC36:BC37"/>
    <mergeCell ref="F34:F35"/>
    <mergeCell ref="BB36:BB37"/>
    <mergeCell ref="B40:B41"/>
    <mergeCell ref="C40:C41"/>
    <mergeCell ref="D40:D41"/>
    <mergeCell ref="E40:E41"/>
    <mergeCell ref="J40:J41"/>
    <mergeCell ref="K40:L40"/>
    <mergeCell ref="BC90:BC91"/>
    <mergeCell ref="BC46:BC47"/>
    <mergeCell ref="E88:E89"/>
    <mergeCell ref="J88:J89"/>
    <mergeCell ref="K88:L88"/>
    <mergeCell ref="BC88:BC89"/>
    <mergeCell ref="J48:J49"/>
    <mergeCell ref="K48:L48"/>
    <mergeCell ref="AW48:AW49"/>
    <mergeCell ref="BB48:BB49"/>
    <mergeCell ref="BC48:BC49"/>
    <mergeCell ref="BC50:BC51"/>
    <mergeCell ref="BC52:BC53"/>
    <mergeCell ref="BC54:BC55"/>
    <mergeCell ref="BC56:BC57"/>
    <mergeCell ref="BC58:BC59"/>
    <mergeCell ref="BC60:BC61"/>
    <mergeCell ref="C34:C35"/>
    <mergeCell ref="D34:D35"/>
    <mergeCell ref="E34:E35"/>
    <mergeCell ref="J34:J35"/>
    <mergeCell ref="K34:L34"/>
    <mergeCell ref="B38:B39"/>
    <mergeCell ref="C38:C39"/>
    <mergeCell ref="D38:D39"/>
    <mergeCell ref="E38:E39"/>
    <mergeCell ref="J38:J39"/>
    <mergeCell ref="K38:L38"/>
    <mergeCell ref="B36:B37"/>
    <mergeCell ref="C36:C37"/>
    <mergeCell ref="D36:D37"/>
    <mergeCell ref="E36:E37"/>
    <mergeCell ref="J36:J37"/>
    <mergeCell ref="K36:L36"/>
    <mergeCell ref="F36:F37"/>
    <mergeCell ref="J30:J31"/>
    <mergeCell ref="G3:H4"/>
    <mergeCell ref="I3:V4"/>
    <mergeCell ref="AI1:AK1"/>
    <mergeCell ref="AL1:AN1"/>
    <mergeCell ref="AG1:AH1"/>
    <mergeCell ref="AI2:AK2"/>
    <mergeCell ref="AI3:AK3"/>
    <mergeCell ref="AI4:AK4"/>
    <mergeCell ref="AI5:AK5"/>
    <mergeCell ref="AI6:AK6"/>
    <mergeCell ref="AL2:AN2"/>
    <mergeCell ref="AL3:AN3"/>
    <mergeCell ref="AL4:AN4"/>
    <mergeCell ref="H8:I9"/>
    <mergeCell ref="J8:M9"/>
    <mergeCell ref="AW28:AW29"/>
    <mergeCell ref="AT4:AT6"/>
    <mergeCell ref="AU4:AU6"/>
    <mergeCell ref="AL5:AN5"/>
    <mergeCell ref="AL6:AN6"/>
    <mergeCell ref="AO1:AQ1"/>
    <mergeCell ref="AO2:AQ2"/>
    <mergeCell ref="AO3:AQ3"/>
    <mergeCell ref="AO4:AQ4"/>
    <mergeCell ref="AO5:AQ5"/>
    <mergeCell ref="AO6:AQ6"/>
    <mergeCell ref="AS4:AS6"/>
    <mergeCell ref="AS9:AS11"/>
    <mergeCell ref="B8:C9"/>
    <mergeCell ref="D8:G9"/>
    <mergeCell ref="N8:AS8"/>
    <mergeCell ref="E10:E11"/>
    <mergeCell ref="H10:I10"/>
    <mergeCell ref="J10:J11"/>
    <mergeCell ref="AV4:AV6"/>
    <mergeCell ref="AT1:AT3"/>
    <mergeCell ref="AU1:AU3"/>
    <mergeCell ref="AV1:AV3"/>
    <mergeCell ref="C6:D6"/>
    <mergeCell ref="E6:I6"/>
    <mergeCell ref="B1:F1"/>
    <mergeCell ref="G1:I2"/>
    <mergeCell ref="AG2:AH2"/>
    <mergeCell ref="AG3:AH3"/>
    <mergeCell ref="AG4:AH4"/>
    <mergeCell ref="AG5:AH5"/>
    <mergeCell ref="AG6:AH6"/>
    <mergeCell ref="AF1:AF6"/>
    <mergeCell ref="B10:B11"/>
    <mergeCell ref="C10:C11"/>
    <mergeCell ref="D10:D11"/>
    <mergeCell ref="F10:F11"/>
  </mergeCells>
  <phoneticPr fontId="3"/>
  <conditionalFormatting sqref="K13:L13">
    <cfRule type="expression" dxfId="163" priority="307">
      <formula>$K12="なし"</formula>
    </cfRule>
  </conditionalFormatting>
  <conditionalFormatting sqref="F12:F13">
    <cfRule type="expression" dxfId="162" priority="297">
      <formula>OR(E12="生活保護",E12="非課税")</formula>
    </cfRule>
  </conditionalFormatting>
  <conditionalFormatting sqref="N13:AR13">
    <cfRule type="expression" dxfId="161" priority="276">
      <formula>N12&lt;&gt;""</formula>
    </cfRule>
  </conditionalFormatting>
  <conditionalFormatting sqref="N12:AR12">
    <cfRule type="expression" dxfId="160" priority="275">
      <formula>N13&lt;&gt;""</formula>
    </cfRule>
  </conditionalFormatting>
  <conditionalFormatting sqref="K15:L15">
    <cfRule type="expression" dxfId="159" priority="160">
      <formula>$K14="なし"</formula>
    </cfRule>
  </conditionalFormatting>
  <conditionalFormatting sqref="F14:F15">
    <cfRule type="expression" dxfId="158" priority="159">
      <formula>OR(E14="生活保護",E14="非課税")</formula>
    </cfRule>
  </conditionalFormatting>
  <conditionalFormatting sqref="N15:AR15">
    <cfRule type="expression" dxfId="157" priority="158">
      <formula>N14&lt;&gt;""</formula>
    </cfRule>
  </conditionalFormatting>
  <conditionalFormatting sqref="N14:AR14">
    <cfRule type="expression" dxfId="156" priority="157">
      <formula>N15&lt;&gt;""</formula>
    </cfRule>
  </conditionalFormatting>
  <conditionalFormatting sqref="K17:L17">
    <cfRule type="expression" dxfId="155" priority="156">
      <formula>$K16="なし"</formula>
    </cfRule>
  </conditionalFormatting>
  <conditionalFormatting sqref="F16:F17">
    <cfRule type="expression" dxfId="154" priority="155">
      <formula>OR(E16="生活保護",E16="非課税")</formula>
    </cfRule>
  </conditionalFormatting>
  <conditionalFormatting sqref="N17:AR17">
    <cfRule type="expression" dxfId="153" priority="154">
      <formula>N16&lt;&gt;""</formula>
    </cfRule>
  </conditionalFormatting>
  <conditionalFormatting sqref="N16:AR16">
    <cfRule type="expression" dxfId="152" priority="153">
      <formula>N17&lt;&gt;""</formula>
    </cfRule>
  </conditionalFormatting>
  <conditionalFormatting sqref="K19:L19">
    <cfRule type="expression" dxfId="151" priority="152">
      <formula>$K18="なし"</formula>
    </cfRule>
  </conditionalFormatting>
  <conditionalFormatting sqref="F18:F19">
    <cfRule type="expression" dxfId="150" priority="151">
      <formula>OR(E18="生活保護",E18="非課税")</formula>
    </cfRule>
  </conditionalFormatting>
  <conditionalFormatting sqref="N19:AR19">
    <cfRule type="expression" dxfId="149" priority="150">
      <formula>N18&lt;&gt;""</formula>
    </cfRule>
  </conditionalFormatting>
  <conditionalFormatting sqref="N18:AR18">
    <cfRule type="expression" dxfId="148" priority="149">
      <formula>N19&lt;&gt;""</formula>
    </cfRule>
  </conditionalFormatting>
  <conditionalFormatting sqref="K21:L21">
    <cfRule type="expression" dxfId="147" priority="148">
      <formula>$K20="なし"</formula>
    </cfRule>
  </conditionalFormatting>
  <conditionalFormatting sqref="F20:F21">
    <cfRule type="expression" dxfId="146" priority="147">
      <formula>OR(E20="生活保護",E20="非課税")</formula>
    </cfRule>
  </conditionalFormatting>
  <conditionalFormatting sqref="N21:AR21">
    <cfRule type="expression" dxfId="145" priority="146">
      <formula>N20&lt;&gt;""</formula>
    </cfRule>
  </conditionalFormatting>
  <conditionalFormatting sqref="N20:AR20">
    <cfRule type="expression" dxfId="144" priority="145">
      <formula>N21&lt;&gt;""</formula>
    </cfRule>
  </conditionalFormatting>
  <conditionalFormatting sqref="K23:L23">
    <cfRule type="expression" dxfId="143" priority="144">
      <formula>$K22="なし"</formula>
    </cfRule>
  </conditionalFormatting>
  <conditionalFormatting sqref="F22:F23">
    <cfRule type="expression" dxfId="142" priority="143">
      <formula>OR(E22="生活保護",E22="非課税")</formula>
    </cfRule>
  </conditionalFormatting>
  <conditionalFormatting sqref="N23:AR23">
    <cfRule type="expression" dxfId="141" priority="142">
      <formula>N22&lt;&gt;""</formula>
    </cfRule>
  </conditionalFormatting>
  <conditionalFormatting sqref="N22:AR22">
    <cfRule type="expression" dxfId="140" priority="141">
      <formula>N23&lt;&gt;""</formula>
    </cfRule>
  </conditionalFormatting>
  <conditionalFormatting sqref="K25:L25">
    <cfRule type="expression" dxfId="139" priority="140">
      <formula>$K24="なし"</formula>
    </cfRule>
  </conditionalFormatting>
  <conditionalFormatting sqref="F24:F25">
    <cfRule type="expression" dxfId="138" priority="139">
      <formula>OR(E24="生活保護",E24="非課税")</formula>
    </cfRule>
  </conditionalFormatting>
  <conditionalFormatting sqref="N25:AR25">
    <cfRule type="expression" dxfId="137" priority="138">
      <formula>N24&lt;&gt;""</formula>
    </cfRule>
  </conditionalFormatting>
  <conditionalFormatting sqref="N24:AR24">
    <cfRule type="expression" dxfId="136" priority="137">
      <formula>N25&lt;&gt;""</formula>
    </cfRule>
  </conditionalFormatting>
  <conditionalFormatting sqref="K27:L27">
    <cfRule type="expression" dxfId="135" priority="136">
      <formula>$K26="なし"</formula>
    </cfRule>
  </conditionalFormatting>
  <conditionalFormatting sqref="F26:F27">
    <cfRule type="expression" dxfId="134" priority="135">
      <formula>OR(E26="生活保護",E26="非課税")</formula>
    </cfRule>
  </conditionalFormatting>
  <conditionalFormatting sqref="N27:AR27">
    <cfRule type="expression" dxfId="133" priority="134">
      <formula>N26&lt;&gt;""</formula>
    </cfRule>
  </conditionalFormatting>
  <conditionalFormatting sqref="N26:AR26">
    <cfRule type="expression" dxfId="132" priority="133">
      <formula>N27&lt;&gt;""</formula>
    </cfRule>
  </conditionalFormatting>
  <conditionalFormatting sqref="K29:L29">
    <cfRule type="expression" dxfId="131" priority="132">
      <formula>$K28="なし"</formula>
    </cfRule>
  </conditionalFormatting>
  <conditionalFormatting sqref="F28:F29">
    <cfRule type="expression" dxfId="130" priority="131">
      <formula>OR(E28="生活保護",E28="非課税")</formula>
    </cfRule>
  </conditionalFormatting>
  <conditionalFormatting sqref="N29:AR29">
    <cfRule type="expression" dxfId="129" priority="130">
      <formula>N28&lt;&gt;""</formula>
    </cfRule>
  </conditionalFormatting>
  <conditionalFormatting sqref="N28:AR28">
    <cfRule type="expression" dxfId="128" priority="129">
      <formula>N29&lt;&gt;""</formula>
    </cfRule>
  </conditionalFormatting>
  <conditionalFormatting sqref="K31:L31">
    <cfRule type="expression" dxfId="127" priority="128">
      <formula>$K30="なし"</formula>
    </cfRule>
  </conditionalFormatting>
  <conditionalFormatting sqref="F30:F31">
    <cfRule type="expression" dxfId="126" priority="127">
      <formula>OR(E30="生活保護",E30="非課税")</formula>
    </cfRule>
  </conditionalFormatting>
  <conditionalFormatting sqref="N31:AR31">
    <cfRule type="expression" dxfId="125" priority="126">
      <formula>N30&lt;&gt;""</formula>
    </cfRule>
  </conditionalFormatting>
  <conditionalFormatting sqref="N30:AR30">
    <cfRule type="expression" dxfId="124" priority="125">
      <formula>N31&lt;&gt;""</formula>
    </cfRule>
  </conditionalFormatting>
  <conditionalFormatting sqref="K33:L33">
    <cfRule type="expression" dxfId="123" priority="124">
      <formula>$K32="なし"</formula>
    </cfRule>
  </conditionalFormatting>
  <conditionalFormatting sqref="F32:F33">
    <cfRule type="expression" dxfId="122" priority="123">
      <formula>OR(E32="生活保護",E32="非課税")</formula>
    </cfRule>
  </conditionalFormatting>
  <conditionalFormatting sqref="N33:AR33">
    <cfRule type="expression" dxfId="121" priority="122">
      <formula>N32&lt;&gt;""</formula>
    </cfRule>
  </conditionalFormatting>
  <conditionalFormatting sqref="N32:AR32">
    <cfRule type="expression" dxfId="120" priority="121">
      <formula>N33&lt;&gt;""</formula>
    </cfRule>
  </conditionalFormatting>
  <conditionalFormatting sqref="K35:L35">
    <cfRule type="expression" dxfId="119" priority="120">
      <formula>$K34="なし"</formula>
    </cfRule>
  </conditionalFormatting>
  <conditionalFormatting sqref="F34:F35">
    <cfRule type="expression" dxfId="118" priority="119">
      <formula>OR(E34="生活保護",E34="非課税")</formula>
    </cfRule>
  </conditionalFormatting>
  <conditionalFormatting sqref="N35:AR35">
    <cfRule type="expression" dxfId="117" priority="118">
      <formula>N34&lt;&gt;""</formula>
    </cfRule>
  </conditionalFormatting>
  <conditionalFormatting sqref="N34:AR34">
    <cfRule type="expression" dxfId="116" priority="117">
      <formula>N35&lt;&gt;""</formula>
    </cfRule>
  </conditionalFormatting>
  <conditionalFormatting sqref="K37:L37">
    <cfRule type="expression" dxfId="115" priority="116">
      <formula>$K36="なし"</formula>
    </cfRule>
  </conditionalFormatting>
  <conditionalFormatting sqref="F36:F37">
    <cfRule type="expression" dxfId="114" priority="115">
      <formula>OR(E36="生活保護",E36="非課税")</formula>
    </cfRule>
  </conditionalFormatting>
  <conditionalFormatting sqref="N37:AR37">
    <cfRule type="expression" dxfId="113" priority="114">
      <formula>N36&lt;&gt;""</formula>
    </cfRule>
  </conditionalFormatting>
  <conditionalFormatting sqref="N36:AR36">
    <cfRule type="expression" dxfId="112" priority="113">
      <formula>N37&lt;&gt;""</formula>
    </cfRule>
  </conditionalFormatting>
  <conditionalFormatting sqref="K39:L39">
    <cfRule type="expression" dxfId="111" priority="112">
      <formula>$K38="なし"</formula>
    </cfRule>
  </conditionalFormatting>
  <conditionalFormatting sqref="F38:F39">
    <cfRule type="expression" dxfId="110" priority="111">
      <formula>OR(E38="生活保護",E38="非課税")</formula>
    </cfRule>
  </conditionalFormatting>
  <conditionalFormatting sqref="N39:AR39">
    <cfRule type="expression" dxfId="109" priority="110">
      <formula>N38&lt;&gt;""</formula>
    </cfRule>
  </conditionalFormatting>
  <conditionalFormatting sqref="N38:AR38">
    <cfRule type="expression" dxfId="108" priority="109">
      <formula>N39&lt;&gt;""</formula>
    </cfRule>
  </conditionalFormatting>
  <conditionalFormatting sqref="K41:L41">
    <cfRule type="expression" dxfId="107" priority="108">
      <formula>$K40="なし"</formula>
    </cfRule>
  </conditionalFormatting>
  <conditionalFormatting sqref="F40:F41">
    <cfRule type="expression" dxfId="106" priority="107">
      <formula>OR(E40="生活保護",E40="非課税")</formula>
    </cfRule>
  </conditionalFormatting>
  <conditionalFormatting sqref="N41:AR41">
    <cfRule type="expression" dxfId="105" priority="106">
      <formula>N40&lt;&gt;""</formula>
    </cfRule>
  </conditionalFormatting>
  <conditionalFormatting sqref="N40:AR40">
    <cfRule type="expression" dxfId="104" priority="105">
      <formula>N41&lt;&gt;""</formula>
    </cfRule>
  </conditionalFormatting>
  <conditionalFormatting sqref="K43:L43">
    <cfRule type="expression" dxfId="103" priority="104">
      <formula>$K42="なし"</formula>
    </cfRule>
  </conditionalFormatting>
  <conditionalFormatting sqref="F42:F43">
    <cfRule type="expression" dxfId="102" priority="103">
      <formula>OR(E42="生活保護",E42="非課税")</formula>
    </cfRule>
  </conditionalFormatting>
  <conditionalFormatting sqref="N43:AR43">
    <cfRule type="expression" dxfId="101" priority="102">
      <formula>N42&lt;&gt;""</formula>
    </cfRule>
  </conditionalFormatting>
  <conditionalFormatting sqref="N42:AR42">
    <cfRule type="expression" dxfId="100" priority="101">
      <formula>N43&lt;&gt;""</formula>
    </cfRule>
  </conditionalFormatting>
  <conditionalFormatting sqref="K45:L45">
    <cfRule type="expression" dxfId="99" priority="100">
      <formula>$K44="なし"</formula>
    </cfRule>
  </conditionalFormatting>
  <conditionalFormatting sqref="F44:F45">
    <cfRule type="expression" dxfId="98" priority="99">
      <formula>OR(E44="生活保護",E44="非課税")</formula>
    </cfRule>
  </conditionalFormatting>
  <conditionalFormatting sqref="N45:AR45">
    <cfRule type="expression" dxfId="97" priority="98">
      <formula>N44&lt;&gt;""</formula>
    </cfRule>
  </conditionalFormatting>
  <conditionalFormatting sqref="N44:AR44">
    <cfRule type="expression" dxfId="96" priority="97">
      <formula>N45&lt;&gt;""</formula>
    </cfRule>
  </conditionalFormatting>
  <conditionalFormatting sqref="K47:L47">
    <cfRule type="expression" dxfId="95" priority="96">
      <formula>$K46="なし"</formula>
    </cfRule>
  </conditionalFormatting>
  <conditionalFormatting sqref="F46:F47">
    <cfRule type="expression" dxfId="94" priority="95">
      <formula>OR(E46="生活保護",E46="非課税")</formula>
    </cfRule>
  </conditionalFormatting>
  <conditionalFormatting sqref="N47:AR47">
    <cfRule type="expression" dxfId="93" priority="94">
      <formula>N46&lt;&gt;""</formula>
    </cfRule>
  </conditionalFormatting>
  <conditionalFormatting sqref="N46:AR46">
    <cfRule type="expression" dxfId="92" priority="93">
      <formula>N47&lt;&gt;""</formula>
    </cfRule>
  </conditionalFormatting>
  <conditionalFormatting sqref="K49:L49">
    <cfRule type="expression" dxfId="91" priority="92">
      <formula>$K48="なし"</formula>
    </cfRule>
  </conditionalFormatting>
  <conditionalFormatting sqref="F48:F49">
    <cfRule type="expression" dxfId="90" priority="91">
      <formula>OR(E48="生活保護",E48="非課税")</formula>
    </cfRule>
  </conditionalFormatting>
  <conditionalFormatting sqref="N49:AR49">
    <cfRule type="expression" dxfId="89" priority="90">
      <formula>N48&lt;&gt;""</formula>
    </cfRule>
  </conditionalFormatting>
  <conditionalFormatting sqref="N48:AR48">
    <cfRule type="expression" dxfId="88" priority="89">
      <formula>N49&lt;&gt;""</formula>
    </cfRule>
  </conditionalFormatting>
  <conditionalFormatting sqref="K51:L51">
    <cfRule type="expression" dxfId="87" priority="88">
      <formula>$K50="なし"</formula>
    </cfRule>
  </conditionalFormatting>
  <conditionalFormatting sqref="F50:F51">
    <cfRule type="expression" dxfId="86" priority="87">
      <formula>OR(E50="生活保護",E50="非課税")</formula>
    </cfRule>
  </conditionalFormatting>
  <conditionalFormatting sqref="N51:AR51">
    <cfRule type="expression" dxfId="85" priority="86">
      <formula>N50&lt;&gt;""</formula>
    </cfRule>
  </conditionalFormatting>
  <conditionalFormatting sqref="N50:AR50">
    <cfRule type="expression" dxfId="84" priority="85">
      <formula>N51&lt;&gt;""</formula>
    </cfRule>
  </conditionalFormatting>
  <conditionalFormatting sqref="K53:L53">
    <cfRule type="expression" dxfId="83" priority="84">
      <formula>$K52="なし"</formula>
    </cfRule>
  </conditionalFormatting>
  <conditionalFormatting sqref="F52:F53">
    <cfRule type="expression" dxfId="82" priority="83">
      <formula>OR(E52="生活保護",E52="非課税")</formula>
    </cfRule>
  </conditionalFormatting>
  <conditionalFormatting sqref="N53:AR53">
    <cfRule type="expression" dxfId="81" priority="82">
      <formula>N52&lt;&gt;""</formula>
    </cfRule>
  </conditionalFormatting>
  <conditionalFormatting sqref="N52:AR52">
    <cfRule type="expression" dxfId="80" priority="81">
      <formula>N53&lt;&gt;""</formula>
    </cfRule>
  </conditionalFormatting>
  <conditionalFormatting sqref="K55:L55">
    <cfRule type="expression" dxfId="79" priority="80">
      <formula>$K54="なし"</formula>
    </cfRule>
  </conditionalFormatting>
  <conditionalFormatting sqref="F54:F55">
    <cfRule type="expression" dxfId="78" priority="79">
      <formula>OR(E54="生活保護",E54="非課税")</formula>
    </cfRule>
  </conditionalFormatting>
  <conditionalFormatting sqref="N55:AR55">
    <cfRule type="expression" dxfId="77" priority="78">
      <formula>N54&lt;&gt;""</formula>
    </cfRule>
  </conditionalFormatting>
  <conditionalFormatting sqref="N54:AR54">
    <cfRule type="expression" dxfId="76" priority="77">
      <formula>N55&lt;&gt;""</formula>
    </cfRule>
  </conditionalFormatting>
  <conditionalFormatting sqref="K57:L57">
    <cfRule type="expression" dxfId="75" priority="76">
      <formula>$K56="なし"</formula>
    </cfRule>
  </conditionalFormatting>
  <conditionalFormatting sqref="F56:F57">
    <cfRule type="expression" dxfId="74" priority="75">
      <formula>OR(E56="生活保護",E56="非課税")</formula>
    </cfRule>
  </conditionalFormatting>
  <conditionalFormatting sqref="N57:AR57">
    <cfRule type="expression" dxfId="73" priority="74">
      <formula>N56&lt;&gt;""</formula>
    </cfRule>
  </conditionalFormatting>
  <conditionalFormatting sqref="N56:AR56">
    <cfRule type="expression" dxfId="72" priority="73">
      <formula>N57&lt;&gt;""</formula>
    </cfRule>
  </conditionalFormatting>
  <conditionalFormatting sqref="K59:L59">
    <cfRule type="expression" dxfId="71" priority="72">
      <formula>$K58="なし"</formula>
    </cfRule>
  </conditionalFormatting>
  <conditionalFormatting sqref="F58:F59">
    <cfRule type="expression" dxfId="70" priority="71">
      <formula>OR(E58="生活保護",E58="非課税")</formula>
    </cfRule>
  </conditionalFormatting>
  <conditionalFormatting sqref="N59:AR59">
    <cfRule type="expression" dxfId="69" priority="70">
      <formula>N58&lt;&gt;""</formula>
    </cfRule>
  </conditionalFormatting>
  <conditionalFormatting sqref="N58:AR58">
    <cfRule type="expression" dxfId="68" priority="69">
      <formula>N59&lt;&gt;""</formula>
    </cfRule>
  </conditionalFormatting>
  <conditionalFormatting sqref="K61:L61">
    <cfRule type="expression" dxfId="67" priority="68">
      <formula>$K60="なし"</formula>
    </cfRule>
  </conditionalFormatting>
  <conditionalFormatting sqref="F60:F61">
    <cfRule type="expression" dxfId="66" priority="67">
      <formula>OR(E60="生活保護",E60="非課税")</formula>
    </cfRule>
  </conditionalFormatting>
  <conditionalFormatting sqref="N61:AR61">
    <cfRule type="expression" dxfId="65" priority="66">
      <formula>N60&lt;&gt;""</formula>
    </cfRule>
  </conditionalFormatting>
  <conditionalFormatting sqref="N60:AR60">
    <cfRule type="expression" dxfId="64" priority="65">
      <formula>N61&lt;&gt;""</formula>
    </cfRule>
  </conditionalFormatting>
  <conditionalFormatting sqref="K63:L63">
    <cfRule type="expression" dxfId="63" priority="64">
      <formula>$K62="なし"</formula>
    </cfRule>
  </conditionalFormatting>
  <conditionalFormatting sqref="F62:F63">
    <cfRule type="expression" dxfId="62" priority="63">
      <formula>OR(E62="生活保護",E62="非課税")</formula>
    </cfRule>
  </conditionalFormatting>
  <conditionalFormatting sqref="N63:AR63">
    <cfRule type="expression" dxfId="61" priority="62">
      <formula>N62&lt;&gt;""</formula>
    </cfRule>
  </conditionalFormatting>
  <conditionalFormatting sqref="N62:AR62">
    <cfRule type="expression" dxfId="60" priority="61">
      <formula>N63&lt;&gt;""</formula>
    </cfRule>
  </conditionalFormatting>
  <conditionalFormatting sqref="K65:L65">
    <cfRule type="expression" dxfId="59" priority="60">
      <formula>$K64="なし"</formula>
    </cfRule>
  </conditionalFormatting>
  <conditionalFormatting sqref="F64:F65">
    <cfRule type="expression" dxfId="58" priority="59">
      <formula>OR(E64="生活保護",E64="非課税")</formula>
    </cfRule>
  </conditionalFormatting>
  <conditionalFormatting sqref="N65:AR65">
    <cfRule type="expression" dxfId="57" priority="58">
      <formula>N64&lt;&gt;""</formula>
    </cfRule>
  </conditionalFormatting>
  <conditionalFormatting sqref="N64:AR64">
    <cfRule type="expression" dxfId="56" priority="57">
      <formula>N65&lt;&gt;""</formula>
    </cfRule>
  </conditionalFormatting>
  <conditionalFormatting sqref="K67:L67">
    <cfRule type="expression" dxfId="55" priority="56">
      <formula>$K66="なし"</formula>
    </cfRule>
  </conditionalFormatting>
  <conditionalFormatting sqref="F66:F67">
    <cfRule type="expression" dxfId="54" priority="55">
      <formula>OR(E66="生活保護",E66="非課税")</formula>
    </cfRule>
  </conditionalFormatting>
  <conditionalFormatting sqref="N67:AR67">
    <cfRule type="expression" dxfId="53" priority="54">
      <formula>N66&lt;&gt;""</formula>
    </cfRule>
  </conditionalFormatting>
  <conditionalFormatting sqref="N66:AR66">
    <cfRule type="expression" dxfId="52" priority="53">
      <formula>N67&lt;&gt;""</formula>
    </cfRule>
  </conditionalFormatting>
  <conditionalFormatting sqref="K69:L69">
    <cfRule type="expression" dxfId="51" priority="52">
      <formula>$K68="なし"</formula>
    </cfRule>
  </conditionalFormatting>
  <conditionalFormatting sqref="F68:F69">
    <cfRule type="expression" dxfId="50" priority="51">
      <formula>OR(E68="生活保護",E68="非課税")</formula>
    </cfRule>
  </conditionalFormatting>
  <conditionalFormatting sqref="N69:AR69">
    <cfRule type="expression" dxfId="49" priority="50">
      <formula>N68&lt;&gt;""</formula>
    </cfRule>
  </conditionalFormatting>
  <conditionalFormatting sqref="N68:AR68">
    <cfRule type="expression" dxfId="48" priority="49">
      <formula>N69&lt;&gt;""</formula>
    </cfRule>
  </conditionalFormatting>
  <conditionalFormatting sqref="K71:L71">
    <cfRule type="expression" dxfId="47" priority="48">
      <formula>$K70="なし"</formula>
    </cfRule>
  </conditionalFormatting>
  <conditionalFormatting sqref="F70:F71">
    <cfRule type="expression" dxfId="46" priority="47">
      <formula>OR(E70="生活保護",E70="非課税")</formula>
    </cfRule>
  </conditionalFormatting>
  <conditionalFormatting sqref="N71:AR71">
    <cfRule type="expression" dxfId="45" priority="46">
      <formula>N70&lt;&gt;""</formula>
    </cfRule>
  </conditionalFormatting>
  <conditionalFormatting sqref="N70:AR70">
    <cfRule type="expression" dxfId="44" priority="45">
      <formula>N71&lt;&gt;""</formula>
    </cfRule>
  </conditionalFormatting>
  <conditionalFormatting sqref="K73:L73">
    <cfRule type="expression" dxfId="43" priority="44">
      <formula>$K72="なし"</formula>
    </cfRule>
  </conditionalFormatting>
  <conditionalFormatting sqref="F72:F73">
    <cfRule type="expression" dxfId="42" priority="43">
      <formula>OR(E72="生活保護",E72="非課税")</formula>
    </cfRule>
  </conditionalFormatting>
  <conditionalFormatting sqref="N73:AR73">
    <cfRule type="expression" dxfId="41" priority="42">
      <formula>N72&lt;&gt;""</formula>
    </cfRule>
  </conditionalFormatting>
  <conditionalFormatting sqref="N72:AR72">
    <cfRule type="expression" dxfId="40" priority="41">
      <formula>N73&lt;&gt;""</formula>
    </cfRule>
  </conditionalFormatting>
  <conditionalFormatting sqref="K75:L75">
    <cfRule type="expression" dxfId="39" priority="40">
      <formula>$K74="なし"</formula>
    </cfRule>
  </conditionalFormatting>
  <conditionalFormatting sqref="F74:F75">
    <cfRule type="expression" dxfId="38" priority="39">
      <formula>OR(E74="生活保護",E74="非課税")</formula>
    </cfRule>
  </conditionalFormatting>
  <conditionalFormatting sqref="N75:AR75">
    <cfRule type="expression" dxfId="37" priority="38">
      <formula>N74&lt;&gt;""</formula>
    </cfRule>
  </conditionalFormatting>
  <conditionalFormatting sqref="N74:AR74">
    <cfRule type="expression" dxfId="36" priority="37">
      <formula>N75&lt;&gt;""</formula>
    </cfRule>
  </conditionalFormatting>
  <conditionalFormatting sqref="K77:L77">
    <cfRule type="expression" dxfId="35" priority="36">
      <formula>$K76="なし"</formula>
    </cfRule>
  </conditionalFormatting>
  <conditionalFormatting sqref="F76:F77">
    <cfRule type="expression" dxfId="34" priority="35">
      <formula>OR(E76="生活保護",E76="非課税")</formula>
    </cfRule>
  </conditionalFormatting>
  <conditionalFormatting sqref="N77:AR77">
    <cfRule type="expression" dxfId="33" priority="34">
      <formula>N76&lt;&gt;""</formula>
    </cfRule>
  </conditionalFormatting>
  <conditionalFormatting sqref="N76:AR76">
    <cfRule type="expression" dxfId="32" priority="33">
      <formula>N77&lt;&gt;""</formula>
    </cfRule>
  </conditionalFormatting>
  <conditionalFormatting sqref="K79:L79">
    <cfRule type="expression" dxfId="31" priority="32">
      <formula>$K78="なし"</formula>
    </cfRule>
  </conditionalFormatting>
  <conditionalFormatting sqref="F78:F79">
    <cfRule type="expression" dxfId="30" priority="31">
      <formula>OR(E78="生活保護",E78="非課税")</formula>
    </cfRule>
  </conditionalFormatting>
  <conditionalFormatting sqref="N79:AR79">
    <cfRule type="expression" dxfId="29" priority="30">
      <formula>N78&lt;&gt;""</formula>
    </cfRule>
  </conditionalFormatting>
  <conditionalFormatting sqref="N78:AR78">
    <cfRule type="expression" dxfId="28" priority="29">
      <formula>N79&lt;&gt;""</formula>
    </cfRule>
  </conditionalFormatting>
  <conditionalFormatting sqref="K81:L81">
    <cfRule type="expression" dxfId="27" priority="28">
      <formula>$K80="なし"</formula>
    </cfRule>
  </conditionalFormatting>
  <conditionalFormatting sqref="F80:F81">
    <cfRule type="expression" dxfId="26" priority="27">
      <formula>OR(E80="生活保護",E80="非課税")</formula>
    </cfRule>
  </conditionalFormatting>
  <conditionalFormatting sqref="N81:AR81">
    <cfRule type="expression" dxfId="25" priority="26">
      <formula>N80&lt;&gt;""</formula>
    </cfRule>
  </conditionalFormatting>
  <conditionalFormatting sqref="N80:AR80">
    <cfRule type="expression" dxfId="24" priority="25">
      <formula>N81&lt;&gt;""</formula>
    </cfRule>
  </conditionalFormatting>
  <conditionalFormatting sqref="K83:L83">
    <cfRule type="expression" dxfId="23" priority="24">
      <formula>$K82="なし"</formula>
    </cfRule>
  </conditionalFormatting>
  <conditionalFormatting sqref="F82:F83">
    <cfRule type="expression" dxfId="22" priority="23">
      <formula>OR(E82="生活保護",E82="非課税")</formula>
    </cfRule>
  </conditionalFormatting>
  <conditionalFormatting sqref="N83:AR83">
    <cfRule type="expression" dxfId="21" priority="22">
      <formula>N82&lt;&gt;""</formula>
    </cfRule>
  </conditionalFormatting>
  <conditionalFormatting sqref="N82:AR82">
    <cfRule type="expression" dxfId="20" priority="21">
      <formula>N83&lt;&gt;""</formula>
    </cfRule>
  </conditionalFormatting>
  <conditionalFormatting sqref="K85:L85">
    <cfRule type="expression" dxfId="19" priority="20">
      <formula>$K84="なし"</formula>
    </cfRule>
  </conditionalFormatting>
  <conditionalFormatting sqref="F84:F85">
    <cfRule type="expression" dxfId="18" priority="19">
      <formula>OR(E84="生活保護",E84="非課税")</formula>
    </cfRule>
  </conditionalFormatting>
  <conditionalFormatting sqref="N85:AR85">
    <cfRule type="expression" dxfId="17" priority="18">
      <formula>N84&lt;&gt;""</formula>
    </cfRule>
  </conditionalFormatting>
  <conditionalFormatting sqref="N84:AR84">
    <cfRule type="expression" dxfId="16" priority="17">
      <formula>N85&lt;&gt;""</formula>
    </cfRule>
  </conditionalFormatting>
  <conditionalFormatting sqref="K87:L87">
    <cfRule type="expression" dxfId="15" priority="16">
      <formula>$K86="なし"</formula>
    </cfRule>
  </conditionalFormatting>
  <conditionalFormatting sqref="F86:F87">
    <cfRule type="expression" dxfId="14" priority="15">
      <formula>OR(E86="生活保護",E86="非課税")</formula>
    </cfRule>
  </conditionalFormatting>
  <conditionalFormatting sqref="N87:AR87">
    <cfRule type="expression" dxfId="13" priority="14">
      <formula>N86&lt;&gt;""</formula>
    </cfRule>
  </conditionalFormatting>
  <conditionalFormatting sqref="N86:AR86">
    <cfRule type="expression" dxfId="12" priority="13">
      <formula>N87&lt;&gt;""</formula>
    </cfRule>
  </conditionalFormatting>
  <conditionalFormatting sqref="K89:L89">
    <cfRule type="expression" dxfId="11" priority="12">
      <formula>$K88="なし"</formula>
    </cfRule>
  </conditionalFormatting>
  <conditionalFormatting sqref="F88:F89">
    <cfRule type="expression" dxfId="10" priority="11">
      <formula>OR(E88="生活保護",E88="非課税")</formula>
    </cfRule>
  </conditionalFormatting>
  <conditionalFormatting sqref="N89:AR89">
    <cfRule type="expression" dxfId="9" priority="10">
      <formula>N88&lt;&gt;""</formula>
    </cfRule>
  </conditionalFormatting>
  <conditionalFormatting sqref="N88:AR88">
    <cfRule type="expression" dxfId="8" priority="9">
      <formula>N89&lt;&gt;""</formula>
    </cfRule>
  </conditionalFormatting>
  <conditionalFormatting sqref="K91:L91">
    <cfRule type="expression" dxfId="7" priority="8">
      <formula>$K90="なし"</formula>
    </cfRule>
  </conditionalFormatting>
  <conditionalFormatting sqref="F90:F91">
    <cfRule type="expression" dxfId="6" priority="7">
      <formula>OR(E90="生活保護",E90="非課税")</formula>
    </cfRule>
  </conditionalFormatting>
  <conditionalFormatting sqref="N91:AR91">
    <cfRule type="expression" dxfId="5" priority="6">
      <formula>N90&lt;&gt;""</formula>
    </cfRule>
  </conditionalFormatting>
  <conditionalFormatting sqref="N90:AR90">
    <cfRule type="expression" dxfId="4" priority="5">
      <formula>N91&lt;&gt;""</formula>
    </cfRule>
  </conditionalFormatting>
  <conditionalFormatting sqref="N10:AR11">
    <cfRule type="expression" dxfId="3" priority="3">
      <formula>N$9="休日"</formula>
    </cfRule>
    <cfRule type="expression" dxfId="2" priority="4">
      <formula>WEEKDAY(N10)=7</formula>
    </cfRule>
  </conditionalFormatting>
  <conditionalFormatting sqref="N9:AR9">
    <cfRule type="expression" dxfId="1" priority="1">
      <formula>N$9="休日"</formula>
    </cfRule>
    <cfRule type="expression" dxfId="0" priority="2">
      <formula>WEEKDAY(N9)=7</formula>
    </cfRule>
  </conditionalFormatting>
  <dataValidations count="10">
    <dataValidation type="date" imeMode="halfAlpha" allowBlank="1" showInputMessage="1" showErrorMessage="1" sqref="G37 G17 G13 G19 G89 G83 G15 G25 G23 G41 G43 G21 G87 G27 G39 G29 G31 G33 G35 G45 G63 G53 G47 G55 G49 G51 G61 G59 G57 G65 G85 G73 G67 G75 G69 G71 G81 G79 G77 G91">
      <formula1>92</formula1>
      <formula2>73141</formula2>
    </dataValidation>
    <dataValidation type="list" allowBlank="1" showInputMessage="1" showErrorMessage="1" sqref="K66:L66 K14:L14 K16:L16 K38:L38 K18:L18 K20:L20 K22:L22 K24:L24 K26:L26 K40:L40 K42:L42 K44:L44 K86:L86 K88:L88 K28:L28 K30:L30 K32:L32 K34:L34 K36:L36 K12:L12 K48:L48 K50:L50 K52:L52 K54:L54 K56:L56 K58:L58 K60:L60 K62:L62 K64:L64 K46:L46 K68:L68 K70:L70 K72:L72 K74:L74 K76:L76 K78:L78 K80:L80 K82:L82 K84:L84 K90:L90">
      <formula1>"あり,なし"</formula1>
    </dataValidation>
    <dataValidation type="whole" imeMode="halfAlpha" allowBlank="1" showInputMessage="1" showErrorMessage="1" sqref="C3">
      <formula1>2019</formula1>
      <formula2>2100</formula2>
    </dataValidation>
    <dataValidation type="whole" imeMode="halfAlpha" allowBlank="1" showInputMessage="1" showErrorMessage="1" sqref="C4">
      <formula1>1</formula1>
      <formula2>12</formula2>
    </dataValidation>
    <dataValidation type="list" allowBlank="1" showInputMessage="1" showErrorMessage="1" sqref="J8:M9">
      <formula1>"家庭的保育事業, 小規模保育事業（Ａ型）,小規模保育事業（Ｂ型）,小規模保育事業（Ｃ型）,事業所内保育事業（小規模保育事業-Ａ型）,事業所内保育事業（小規模保育事業-Ｂ型）,事業所内保育事業（保育所型）"</formula1>
    </dataValidation>
    <dataValidation type="list" allowBlank="1" showInputMessage="1" showErrorMessage="1" sqref="G3:H4">
      <formula1>"一般型,余裕活用型"</formula1>
    </dataValidation>
    <dataValidation type="list" allowBlank="1" showInputMessage="1" showErrorMessage="1" sqref="E12:E91">
      <formula1>"生活保護,非課税,その他"</formula1>
    </dataValidation>
    <dataValidation type="list" allowBlank="1" showInputMessage="1" showErrorMessage="1" sqref="F12:F91">
      <formula1>"　,１００％減免,５０％　減免,２５％　減免"</formula1>
    </dataValidation>
    <dataValidation type="list" allowBlank="1" showInputMessage="1" showErrorMessage="1" sqref="J12:J91">
      <formula1>$AG$2:$AG$6</formula1>
    </dataValidation>
    <dataValidation type="list" allowBlank="1" showInputMessage="1" showErrorMessage="1" sqref="N12:AR91">
      <formula1>"〇"</formula1>
    </dataValidation>
  </dataValidations>
  <printOptions horizontalCentered="1"/>
  <pageMargins left="0.11811023622047245" right="0.11811023622047245" top="0.74803149606299213" bottom="0.15748031496062992" header="0.31496062992125984" footer="0.31496062992125984"/>
  <pageSetup paperSize="9" scale="51" fitToHeight="0" orientation="landscape" r:id="rId1"/>
  <rowBreaks count="1" manualBreakCount="1">
    <brk id="47" min="1" max="49"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50"/>
  <sheetViews>
    <sheetView zoomScale="60" zoomScaleNormal="60" workbookViewId="0">
      <selection activeCell="B2" sqref="B2"/>
    </sheetView>
  </sheetViews>
  <sheetFormatPr defaultRowHeight="13.5"/>
  <cols>
    <col min="1" max="1" width="1.5" style="1" customWidth="1"/>
    <col min="2" max="7" width="13" style="1" customWidth="1"/>
    <col min="8" max="8" width="13" style="1" hidden="1" customWidth="1"/>
    <col min="9" max="9" width="3.875" style="1" customWidth="1"/>
    <col min="10" max="10" width="15.125" style="1" customWidth="1"/>
    <col min="11" max="13" width="13.75" style="1" customWidth="1"/>
    <col min="14" max="14" width="3" style="1" customWidth="1"/>
    <col min="15" max="16384" width="9" style="1"/>
  </cols>
  <sheetData>
    <row r="1" spans="2:13" ht="6" customHeight="1"/>
    <row r="2" spans="2:13" ht="30" customHeight="1">
      <c r="B2" s="2" t="s">
        <v>1</v>
      </c>
      <c r="C2" s="2" t="s">
        <v>2</v>
      </c>
      <c r="D2" s="2" t="s">
        <v>3</v>
      </c>
      <c r="E2" s="2" t="s">
        <v>4</v>
      </c>
      <c r="F2" s="3" t="s">
        <v>5</v>
      </c>
      <c r="G2" s="4" t="s">
        <v>6</v>
      </c>
      <c r="H2" s="4" t="s">
        <v>7</v>
      </c>
      <c r="J2" s="2" t="s">
        <v>1</v>
      </c>
      <c r="K2" s="2" t="s">
        <v>8</v>
      </c>
      <c r="L2" s="2" t="s">
        <v>3</v>
      </c>
      <c r="M2" s="4" t="s">
        <v>9</v>
      </c>
    </row>
    <row r="3" spans="2:13" ht="18.75">
      <c r="B3" s="5" t="s">
        <v>10</v>
      </c>
      <c r="C3" s="5" t="s">
        <v>11</v>
      </c>
      <c r="D3" s="6" t="s">
        <v>12</v>
      </c>
      <c r="E3" s="5" t="s">
        <v>13</v>
      </c>
      <c r="F3" s="7">
        <v>1200</v>
      </c>
      <c r="G3" s="7">
        <v>1200</v>
      </c>
      <c r="H3" s="7">
        <v>0</v>
      </c>
      <c r="J3" s="5" t="s">
        <v>10</v>
      </c>
      <c r="K3" s="5" t="s">
        <v>14</v>
      </c>
      <c r="L3" s="5" t="s">
        <v>12</v>
      </c>
      <c r="M3" s="7">
        <v>42000</v>
      </c>
    </row>
    <row r="4" spans="2:13" ht="18.75">
      <c r="B4" s="8" t="s">
        <v>10</v>
      </c>
      <c r="C4" s="8" t="s">
        <v>11</v>
      </c>
      <c r="D4" s="8" t="s">
        <v>12</v>
      </c>
      <c r="E4" s="8" t="s">
        <v>15</v>
      </c>
      <c r="F4" s="9">
        <v>2400</v>
      </c>
      <c r="G4" s="9">
        <v>2400</v>
      </c>
      <c r="H4" s="9">
        <v>0</v>
      </c>
      <c r="J4" s="8" t="s">
        <v>10</v>
      </c>
      <c r="K4" s="8" t="s">
        <v>16</v>
      </c>
      <c r="L4" s="8" t="s">
        <v>17</v>
      </c>
      <c r="M4" s="9">
        <v>37000</v>
      </c>
    </row>
    <row r="5" spans="2:13" ht="18.75">
      <c r="B5" s="8" t="s">
        <v>10</v>
      </c>
      <c r="C5" s="8" t="s">
        <v>11</v>
      </c>
      <c r="D5" s="8" t="s">
        <v>17</v>
      </c>
      <c r="E5" s="8" t="s">
        <v>13</v>
      </c>
      <c r="F5" s="9">
        <v>600</v>
      </c>
      <c r="G5" s="9">
        <v>600</v>
      </c>
      <c r="H5" s="9">
        <v>0</v>
      </c>
      <c r="J5" s="8" t="s">
        <v>10</v>
      </c>
      <c r="K5" s="8" t="s">
        <v>18</v>
      </c>
      <c r="L5" s="8" t="s">
        <v>12</v>
      </c>
      <c r="M5" s="9">
        <v>0</v>
      </c>
    </row>
    <row r="6" spans="2:13" ht="18.75">
      <c r="B6" s="10" t="s">
        <v>10</v>
      </c>
      <c r="C6" s="10" t="s">
        <v>11</v>
      </c>
      <c r="D6" s="10" t="s">
        <v>17</v>
      </c>
      <c r="E6" s="10" t="s">
        <v>15</v>
      </c>
      <c r="F6" s="11">
        <v>1200</v>
      </c>
      <c r="G6" s="11">
        <v>1200</v>
      </c>
      <c r="H6" s="11">
        <v>0</v>
      </c>
      <c r="J6" s="8" t="s">
        <v>10</v>
      </c>
      <c r="K6" s="8" t="s">
        <v>19</v>
      </c>
      <c r="L6" s="8" t="s">
        <v>17</v>
      </c>
      <c r="M6" s="9">
        <v>0</v>
      </c>
    </row>
    <row r="7" spans="2:13" ht="18.75">
      <c r="B7" s="5" t="s">
        <v>10</v>
      </c>
      <c r="C7" s="5" t="s">
        <v>20</v>
      </c>
      <c r="D7" s="5" t="s">
        <v>12</v>
      </c>
      <c r="E7" s="5" t="s">
        <v>13</v>
      </c>
      <c r="F7" s="7">
        <v>1600</v>
      </c>
      <c r="G7" s="7">
        <v>1600</v>
      </c>
      <c r="H7" s="7">
        <v>0</v>
      </c>
      <c r="J7" s="12" t="s">
        <v>21</v>
      </c>
      <c r="K7" s="12" t="s">
        <v>22</v>
      </c>
      <c r="L7" s="12" t="s">
        <v>12</v>
      </c>
      <c r="M7" s="13">
        <v>42000</v>
      </c>
    </row>
    <row r="8" spans="2:13" ht="18.75">
      <c r="B8" s="8" t="s">
        <v>10</v>
      </c>
      <c r="C8" s="8" t="s">
        <v>20</v>
      </c>
      <c r="D8" s="8" t="s">
        <v>12</v>
      </c>
      <c r="E8" s="8" t="s">
        <v>15</v>
      </c>
      <c r="F8" s="9">
        <v>3200</v>
      </c>
      <c r="G8" s="9">
        <v>3200</v>
      </c>
      <c r="H8" s="9">
        <v>0</v>
      </c>
      <c r="J8" s="12" t="s">
        <v>21</v>
      </c>
      <c r="K8" s="12" t="s">
        <v>22</v>
      </c>
      <c r="L8" s="12" t="s">
        <v>17</v>
      </c>
      <c r="M8" s="13">
        <v>37000</v>
      </c>
    </row>
    <row r="9" spans="2:13" ht="18.75">
      <c r="B9" s="8" t="s">
        <v>10</v>
      </c>
      <c r="C9" s="8" t="s">
        <v>20</v>
      </c>
      <c r="D9" s="8" t="s">
        <v>17</v>
      </c>
      <c r="E9" s="8" t="s">
        <v>13</v>
      </c>
      <c r="F9" s="9">
        <v>800</v>
      </c>
      <c r="G9" s="9">
        <v>800</v>
      </c>
      <c r="H9" s="9">
        <v>0</v>
      </c>
      <c r="J9" s="12" t="s">
        <v>21</v>
      </c>
      <c r="K9" s="12" t="s">
        <v>23</v>
      </c>
      <c r="L9" s="12" t="s">
        <v>12</v>
      </c>
      <c r="M9" s="13">
        <v>0</v>
      </c>
    </row>
    <row r="10" spans="2:13" ht="18.75">
      <c r="B10" s="10" t="s">
        <v>10</v>
      </c>
      <c r="C10" s="10" t="s">
        <v>20</v>
      </c>
      <c r="D10" s="10" t="s">
        <v>17</v>
      </c>
      <c r="E10" s="10" t="s">
        <v>15</v>
      </c>
      <c r="F10" s="11">
        <v>1600</v>
      </c>
      <c r="G10" s="11">
        <v>1600</v>
      </c>
      <c r="H10" s="11">
        <v>0</v>
      </c>
      <c r="J10" s="12" t="s">
        <v>21</v>
      </c>
      <c r="K10" s="12" t="s">
        <v>23</v>
      </c>
      <c r="L10" s="12" t="s">
        <v>17</v>
      </c>
      <c r="M10" s="13">
        <v>0</v>
      </c>
    </row>
    <row r="11" spans="2:13" ht="18.75">
      <c r="B11" s="14" t="s">
        <v>21</v>
      </c>
      <c r="C11" s="14" t="s">
        <v>11</v>
      </c>
      <c r="D11" s="14" t="s">
        <v>12</v>
      </c>
      <c r="E11" s="14" t="s">
        <v>13</v>
      </c>
      <c r="F11" s="15">
        <v>1200</v>
      </c>
      <c r="G11" s="15">
        <v>1200</v>
      </c>
      <c r="H11" s="15">
        <v>0</v>
      </c>
      <c r="J11" s="16" t="s">
        <v>24</v>
      </c>
      <c r="K11" s="16" t="s">
        <v>22</v>
      </c>
      <c r="L11" s="16" t="s">
        <v>12</v>
      </c>
      <c r="M11" s="17">
        <v>0</v>
      </c>
    </row>
    <row r="12" spans="2:13" ht="18.75">
      <c r="B12" s="12" t="s">
        <v>21</v>
      </c>
      <c r="C12" s="12" t="s">
        <v>11</v>
      </c>
      <c r="D12" s="12" t="s">
        <v>12</v>
      </c>
      <c r="E12" s="12" t="s">
        <v>15</v>
      </c>
      <c r="F12" s="13">
        <v>2400</v>
      </c>
      <c r="G12" s="13">
        <v>2400</v>
      </c>
      <c r="H12" s="13">
        <v>0</v>
      </c>
      <c r="J12" s="16" t="s">
        <v>24</v>
      </c>
      <c r="K12" s="16" t="s">
        <v>22</v>
      </c>
      <c r="L12" s="16" t="s">
        <v>17</v>
      </c>
      <c r="M12" s="17">
        <v>37000</v>
      </c>
    </row>
    <row r="13" spans="2:13" ht="18.75">
      <c r="B13" s="12" t="s">
        <v>21</v>
      </c>
      <c r="C13" s="12" t="s">
        <v>11</v>
      </c>
      <c r="D13" s="12" t="s">
        <v>17</v>
      </c>
      <c r="E13" s="12" t="s">
        <v>13</v>
      </c>
      <c r="F13" s="13">
        <v>600</v>
      </c>
      <c r="G13" s="13">
        <v>600</v>
      </c>
      <c r="H13" s="13">
        <v>0</v>
      </c>
      <c r="J13" s="16" t="s">
        <v>24</v>
      </c>
      <c r="K13" s="16" t="s">
        <v>23</v>
      </c>
      <c r="L13" s="16" t="s">
        <v>12</v>
      </c>
      <c r="M13" s="17">
        <v>0</v>
      </c>
    </row>
    <row r="14" spans="2:13" ht="18.75">
      <c r="B14" s="18" t="s">
        <v>21</v>
      </c>
      <c r="C14" s="18" t="s">
        <v>11</v>
      </c>
      <c r="D14" s="18" t="s">
        <v>17</v>
      </c>
      <c r="E14" s="18" t="s">
        <v>15</v>
      </c>
      <c r="F14" s="19">
        <v>1200</v>
      </c>
      <c r="G14" s="19">
        <v>1200</v>
      </c>
      <c r="H14" s="19">
        <v>0</v>
      </c>
      <c r="J14" s="20" t="s">
        <v>24</v>
      </c>
      <c r="K14" s="20" t="s">
        <v>23</v>
      </c>
      <c r="L14" s="20" t="s">
        <v>17</v>
      </c>
      <c r="M14" s="21">
        <v>0</v>
      </c>
    </row>
    <row r="15" spans="2:13" ht="18.75">
      <c r="B15" s="22" t="s">
        <v>21</v>
      </c>
      <c r="C15" s="22" t="s">
        <v>20</v>
      </c>
      <c r="D15" s="22" t="s">
        <v>12</v>
      </c>
      <c r="E15" s="22" t="s">
        <v>13</v>
      </c>
      <c r="F15" s="23">
        <v>1600</v>
      </c>
      <c r="G15" s="23">
        <v>1600</v>
      </c>
      <c r="H15" s="23">
        <v>0</v>
      </c>
    </row>
    <row r="16" spans="2:13" ht="18.75">
      <c r="B16" s="12" t="s">
        <v>21</v>
      </c>
      <c r="C16" s="12" t="s">
        <v>20</v>
      </c>
      <c r="D16" s="12" t="s">
        <v>12</v>
      </c>
      <c r="E16" s="12" t="s">
        <v>15</v>
      </c>
      <c r="F16" s="13">
        <v>3200</v>
      </c>
      <c r="G16" s="13">
        <v>3200</v>
      </c>
      <c r="H16" s="13">
        <v>0</v>
      </c>
    </row>
    <row r="17" spans="2:8" ht="18.75">
      <c r="B17" s="12" t="s">
        <v>21</v>
      </c>
      <c r="C17" s="12" t="s">
        <v>20</v>
      </c>
      <c r="D17" s="12" t="s">
        <v>17</v>
      </c>
      <c r="E17" s="12" t="s">
        <v>13</v>
      </c>
      <c r="F17" s="13">
        <v>800</v>
      </c>
      <c r="G17" s="13">
        <v>800</v>
      </c>
      <c r="H17" s="13">
        <v>0</v>
      </c>
    </row>
    <row r="18" spans="2:8" ht="18.75">
      <c r="B18" s="27" t="s">
        <v>21</v>
      </c>
      <c r="C18" s="27" t="s">
        <v>20</v>
      </c>
      <c r="D18" s="27" t="s">
        <v>17</v>
      </c>
      <c r="E18" s="27" t="s">
        <v>15</v>
      </c>
      <c r="F18" s="28">
        <v>1600</v>
      </c>
      <c r="G18" s="28">
        <v>1600</v>
      </c>
      <c r="H18" s="28">
        <v>0</v>
      </c>
    </row>
    <row r="19" spans="2:8" ht="18.75">
      <c r="B19" s="31" t="s">
        <v>24</v>
      </c>
      <c r="C19" s="31" t="s">
        <v>11</v>
      </c>
      <c r="D19" s="31" t="s">
        <v>12</v>
      </c>
      <c r="E19" s="31" t="s">
        <v>13</v>
      </c>
      <c r="F19" s="32">
        <v>1200</v>
      </c>
      <c r="G19" s="32">
        <v>0</v>
      </c>
      <c r="H19" s="32">
        <v>0</v>
      </c>
    </row>
    <row r="20" spans="2:8" ht="18.75">
      <c r="B20" s="16" t="s">
        <v>24</v>
      </c>
      <c r="C20" s="16" t="s">
        <v>11</v>
      </c>
      <c r="D20" s="16" t="s">
        <v>12</v>
      </c>
      <c r="E20" s="16" t="s">
        <v>15</v>
      </c>
      <c r="F20" s="17">
        <v>2400</v>
      </c>
      <c r="G20" s="17">
        <v>0</v>
      </c>
      <c r="H20" s="17">
        <v>0</v>
      </c>
    </row>
    <row r="21" spans="2:8" ht="18.75">
      <c r="B21" s="16" t="s">
        <v>24</v>
      </c>
      <c r="C21" s="16" t="s">
        <v>11</v>
      </c>
      <c r="D21" s="16" t="s">
        <v>17</v>
      </c>
      <c r="E21" s="16" t="s">
        <v>13</v>
      </c>
      <c r="F21" s="17">
        <v>600</v>
      </c>
      <c r="G21" s="17">
        <v>0</v>
      </c>
      <c r="H21" s="17">
        <v>0</v>
      </c>
    </row>
    <row r="22" spans="2:8" ht="18.75">
      <c r="B22" s="20" t="s">
        <v>24</v>
      </c>
      <c r="C22" s="20" t="s">
        <v>11</v>
      </c>
      <c r="D22" s="20" t="s">
        <v>17</v>
      </c>
      <c r="E22" s="20" t="s">
        <v>15</v>
      </c>
      <c r="F22" s="21">
        <v>1200</v>
      </c>
      <c r="G22" s="21">
        <v>0</v>
      </c>
      <c r="H22" s="21">
        <v>0</v>
      </c>
    </row>
    <row r="23" spans="2:8" ht="18.75">
      <c r="B23" s="38" t="s">
        <v>24</v>
      </c>
      <c r="C23" s="38" t="s">
        <v>20</v>
      </c>
      <c r="D23" s="38" t="s">
        <v>12</v>
      </c>
      <c r="E23" s="38" t="s">
        <v>13</v>
      </c>
      <c r="F23" s="39">
        <v>1600</v>
      </c>
      <c r="G23" s="39">
        <v>0</v>
      </c>
      <c r="H23" s="39">
        <v>0</v>
      </c>
    </row>
    <row r="24" spans="2:8" ht="18.75">
      <c r="B24" s="16" t="s">
        <v>24</v>
      </c>
      <c r="C24" s="16" t="s">
        <v>20</v>
      </c>
      <c r="D24" s="16" t="s">
        <v>12</v>
      </c>
      <c r="E24" s="16" t="s">
        <v>15</v>
      </c>
      <c r="F24" s="17">
        <v>3200</v>
      </c>
      <c r="G24" s="17">
        <v>0</v>
      </c>
      <c r="H24" s="17">
        <v>0</v>
      </c>
    </row>
    <row r="25" spans="2:8" ht="18.75">
      <c r="B25" s="16" t="s">
        <v>24</v>
      </c>
      <c r="C25" s="16" t="s">
        <v>20</v>
      </c>
      <c r="D25" s="16" t="s">
        <v>17</v>
      </c>
      <c r="E25" s="16" t="s">
        <v>13</v>
      </c>
      <c r="F25" s="17">
        <v>800</v>
      </c>
      <c r="G25" s="17">
        <v>0</v>
      </c>
      <c r="H25" s="17">
        <v>0</v>
      </c>
    </row>
    <row r="26" spans="2:8" ht="18.75">
      <c r="B26" s="20" t="s">
        <v>24</v>
      </c>
      <c r="C26" s="20" t="s">
        <v>20</v>
      </c>
      <c r="D26" s="20" t="s">
        <v>17</v>
      </c>
      <c r="E26" s="20" t="s">
        <v>15</v>
      </c>
      <c r="F26" s="21">
        <v>1600</v>
      </c>
      <c r="G26" s="21">
        <v>0</v>
      </c>
      <c r="H26" s="21">
        <v>0</v>
      </c>
    </row>
    <row r="27" spans="2:8" ht="18.75">
      <c r="B27" s="24" t="s">
        <v>54</v>
      </c>
      <c r="C27" s="24" t="s">
        <v>11</v>
      </c>
      <c r="D27" s="24" t="s">
        <v>12</v>
      </c>
      <c r="E27" s="24" t="s">
        <v>13</v>
      </c>
      <c r="F27" s="45">
        <v>1200</v>
      </c>
      <c r="G27" s="45">
        <v>0</v>
      </c>
      <c r="H27" s="45">
        <v>1200</v>
      </c>
    </row>
    <row r="28" spans="2:8" ht="18.75">
      <c r="B28" s="25" t="s">
        <v>55</v>
      </c>
      <c r="C28" s="25" t="s">
        <v>11</v>
      </c>
      <c r="D28" s="25" t="s">
        <v>12</v>
      </c>
      <c r="E28" s="25" t="s">
        <v>15</v>
      </c>
      <c r="F28" s="26">
        <v>2400</v>
      </c>
      <c r="G28" s="26">
        <v>0</v>
      </c>
      <c r="H28" s="26">
        <v>2400</v>
      </c>
    </row>
    <row r="29" spans="2:8" ht="18.75">
      <c r="B29" s="25" t="s">
        <v>55</v>
      </c>
      <c r="C29" s="25" t="s">
        <v>11</v>
      </c>
      <c r="D29" s="25" t="s">
        <v>17</v>
      </c>
      <c r="E29" s="25" t="s">
        <v>13</v>
      </c>
      <c r="F29" s="26">
        <v>600</v>
      </c>
      <c r="G29" s="26">
        <v>0</v>
      </c>
      <c r="H29" s="26">
        <v>600</v>
      </c>
    </row>
    <row r="30" spans="2:8" ht="18.75">
      <c r="B30" s="29" t="s">
        <v>55</v>
      </c>
      <c r="C30" s="29" t="s">
        <v>11</v>
      </c>
      <c r="D30" s="29" t="s">
        <v>17</v>
      </c>
      <c r="E30" s="29" t="s">
        <v>15</v>
      </c>
      <c r="F30" s="30">
        <v>1200</v>
      </c>
      <c r="G30" s="30">
        <v>0</v>
      </c>
      <c r="H30" s="30">
        <v>1200</v>
      </c>
    </row>
    <row r="31" spans="2:8" ht="18.75">
      <c r="B31" s="24" t="s">
        <v>55</v>
      </c>
      <c r="C31" s="46" t="s">
        <v>20</v>
      </c>
      <c r="D31" s="46" t="s">
        <v>12</v>
      </c>
      <c r="E31" s="46" t="s">
        <v>13</v>
      </c>
      <c r="F31" s="47">
        <v>1600</v>
      </c>
      <c r="G31" s="47">
        <v>0</v>
      </c>
      <c r="H31" s="47">
        <v>1600</v>
      </c>
    </row>
    <row r="32" spans="2:8" ht="18.75">
      <c r="B32" s="25" t="s">
        <v>55</v>
      </c>
      <c r="C32" s="25" t="s">
        <v>20</v>
      </c>
      <c r="D32" s="25" t="s">
        <v>12</v>
      </c>
      <c r="E32" s="25" t="s">
        <v>15</v>
      </c>
      <c r="F32" s="26">
        <v>3200</v>
      </c>
      <c r="G32" s="26">
        <v>0</v>
      </c>
      <c r="H32" s="26">
        <v>3200</v>
      </c>
    </row>
    <row r="33" spans="2:8" ht="18.75">
      <c r="B33" s="25" t="s">
        <v>54</v>
      </c>
      <c r="C33" s="25" t="s">
        <v>20</v>
      </c>
      <c r="D33" s="25" t="s">
        <v>17</v>
      </c>
      <c r="E33" s="25" t="s">
        <v>13</v>
      </c>
      <c r="F33" s="26">
        <v>800</v>
      </c>
      <c r="G33" s="26">
        <v>0</v>
      </c>
      <c r="H33" s="26">
        <v>800</v>
      </c>
    </row>
    <row r="34" spans="2:8" ht="18.75">
      <c r="B34" s="29" t="s">
        <v>55</v>
      </c>
      <c r="C34" s="29" t="s">
        <v>20</v>
      </c>
      <c r="D34" s="29" t="s">
        <v>17</v>
      </c>
      <c r="E34" s="29" t="s">
        <v>15</v>
      </c>
      <c r="F34" s="30">
        <v>1600</v>
      </c>
      <c r="G34" s="30">
        <v>0</v>
      </c>
      <c r="H34" s="30">
        <v>1600</v>
      </c>
    </row>
    <row r="35" spans="2:8" ht="18.75">
      <c r="B35" s="33" t="s">
        <v>56</v>
      </c>
      <c r="C35" s="33" t="s">
        <v>11</v>
      </c>
      <c r="D35" s="33" t="s">
        <v>12</v>
      </c>
      <c r="E35" s="33" t="s">
        <v>13</v>
      </c>
      <c r="F35" s="48">
        <v>1200</v>
      </c>
      <c r="G35" s="48">
        <v>0</v>
      </c>
      <c r="H35" s="48">
        <v>600</v>
      </c>
    </row>
    <row r="36" spans="2:8" ht="18.75">
      <c r="B36" s="34" t="s">
        <v>57</v>
      </c>
      <c r="C36" s="34" t="s">
        <v>11</v>
      </c>
      <c r="D36" s="34" t="s">
        <v>12</v>
      </c>
      <c r="E36" s="34" t="s">
        <v>15</v>
      </c>
      <c r="F36" s="35">
        <v>2400</v>
      </c>
      <c r="G36" s="35">
        <v>0</v>
      </c>
      <c r="H36" s="35">
        <v>1200</v>
      </c>
    </row>
    <row r="37" spans="2:8" ht="18.75">
      <c r="B37" s="34" t="s">
        <v>57</v>
      </c>
      <c r="C37" s="34" t="s">
        <v>11</v>
      </c>
      <c r="D37" s="34" t="s">
        <v>17</v>
      </c>
      <c r="E37" s="34" t="s">
        <v>13</v>
      </c>
      <c r="F37" s="35">
        <v>600</v>
      </c>
      <c r="G37" s="35">
        <v>0</v>
      </c>
      <c r="H37" s="35">
        <v>300</v>
      </c>
    </row>
    <row r="38" spans="2:8" ht="18.75">
      <c r="B38" s="36" t="s">
        <v>57</v>
      </c>
      <c r="C38" s="36" t="s">
        <v>11</v>
      </c>
      <c r="D38" s="36" t="s">
        <v>17</v>
      </c>
      <c r="E38" s="36" t="s">
        <v>15</v>
      </c>
      <c r="F38" s="37">
        <v>1200</v>
      </c>
      <c r="G38" s="37">
        <v>0</v>
      </c>
      <c r="H38" s="37">
        <v>600</v>
      </c>
    </row>
    <row r="39" spans="2:8" ht="18.75">
      <c r="B39" s="33" t="s">
        <v>56</v>
      </c>
      <c r="C39" s="49" t="s">
        <v>20</v>
      </c>
      <c r="D39" s="49" t="s">
        <v>12</v>
      </c>
      <c r="E39" s="49" t="s">
        <v>13</v>
      </c>
      <c r="F39" s="50">
        <v>1600</v>
      </c>
      <c r="G39" s="50">
        <v>0</v>
      </c>
      <c r="H39" s="50">
        <v>800</v>
      </c>
    </row>
    <row r="40" spans="2:8" ht="18.75">
      <c r="B40" s="34" t="s">
        <v>57</v>
      </c>
      <c r="C40" s="34" t="s">
        <v>20</v>
      </c>
      <c r="D40" s="34" t="s">
        <v>12</v>
      </c>
      <c r="E40" s="34" t="s">
        <v>15</v>
      </c>
      <c r="F40" s="35">
        <v>3200</v>
      </c>
      <c r="G40" s="35">
        <v>0</v>
      </c>
      <c r="H40" s="35">
        <v>1600</v>
      </c>
    </row>
    <row r="41" spans="2:8" ht="18.75">
      <c r="B41" s="34" t="s">
        <v>57</v>
      </c>
      <c r="C41" s="34" t="s">
        <v>20</v>
      </c>
      <c r="D41" s="34" t="s">
        <v>17</v>
      </c>
      <c r="E41" s="34" t="s">
        <v>13</v>
      </c>
      <c r="F41" s="35">
        <v>800</v>
      </c>
      <c r="G41" s="35">
        <v>0</v>
      </c>
      <c r="H41" s="35">
        <v>400</v>
      </c>
    </row>
    <row r="42" spans="2:8" ht="18.75">
      <c r="B42" s="36" t="s">
        <v>56</v>
      </c>
      <c r="C42" s="36" t="s">
        <v>20</v>
      </c>
      <c r="D42" s="36" t="s">
        <v>17</v>
      </c>
      <c r="E42" s="36" t="s">
        <v>15</v>
      </c>
      <c r="F42" s="37">
        <v>1600</v>
      </c>
      <c r="G42" s="37">
        <v>0</v>
      </c>
      <c r="H42" s="37">
        <v>800</v>
      </c>
    </row>
    <row r="43" spans="2:8" ht="18.75">
      <c r="B43" s="40" t="s">
        <v>58</v>
      </c>
      <c r="C43" s="40" t="s">
        <v>11</v>
      </c>
      <c r="D43" s="40" t="s">
        <v>12</v>
      </c>
      <c r="E43" s="40" t="s">
        <v>13</v>
      </c>
      <c r="F43" s="51">
        <v>1200</v>
      </c>
      <c r="G43" s="51">
        <v>0</v>
      </c>
      <c r="H43" s="51">
        <v>300</v>
      </c>
    </row>
    <row r="44" spans="2:8" ht="18.75">
      <c r="B44" s="41" t="s">
        <v>59</v>
      </c>
      <c r="C44" s="41" t="s">
        <v>11</v>
      </c>
      <c r="D44" s="41" t="s">
        <v>12</v>
      </c>
      <c r="E44" s="41" t="s">
        <v>15</v>
      </c>
      <c r="F44" s="42">
        <v>2400</v>
      </c>
      <c r="G44" s="42">
        <v>0</v>
      </c>
      <c r="H44" s="42">
        <v>600</v>
      </c>
    </row>
    <row r="45" spans="2:8" ht="18.75">
      <c r="B45" s="41" t="s">
        <v>58</v>
      </c>
      <c r="C45" s="41" t="s">
        <v>11</v>
      </c>
      <c r="D45" s="41" t="s">
        <v>17</v>
      </c>
      <c r="E45" s="41" t="s">
        <v>13</v>
      </c>
      <c r="F45" s="42">
        <v>600</v>
      </c>
      <c r="G45" s="42">
        <v>0</v>
      </c>
      <c r="H45" s="42">
        <v>150</v>
      </c>
    </row>
    <row r="46" spans="2:8" ht="18.75">
      <c r="B46" s="43" t="s">
        <v>59</v>
      </c>
      <c r="C46" s="43" t="s">
        <v>11</v>
      </c>
      <c r="D46" s="43" t="s">
        <v>17</v>
      </c>
      <c r="E46" s="43" t="s">
        <v>15</v>
      </c>
      <c r="F46" s="44">
        <v>1200</v>
      </c>
      <c r="G46" s="44">
        <v>0</v>
      </c>
      <c r="H46" s="44">
        <v>300</v>
      </c>
    </row>
    <row r="47" spans="2:8" ht="18.75">
      <c r="B47" s="40" t="s">
        <v>59</v>
      </c>
      <c r="C47" s="52" t="s">
        <v>20</v>
      </c>
      <c r="D47" s="52" t="s">
        <v>12</v>
      </c>
      <c r="E47" s="52" t="s">
        <v>13</v>
      </c>
      <c r="F47" s="53">
        <v>1600</v>
      </c>
      <c r="G47" s="53">
        <v>0</v>
      </c>
      <c r="H47" s="53">
        <v>400</v>
      </c>
    </row>
    <row r="48" spans="2:8" ht="18.75">
      <c r="B48" s="41" t="s">
        <v>59</v>
      </c>
      <c r="C48" s="41" t="s">
        <v>20</v>
      </c>
      <c r="D48" s="41" t="s">
        <v>12</v>
      </c>
      <c r="E48" s="41" t="s">
        <v>15</v>
      </c>
      <c r="F48" s="42">
        <v>3200</v>
      </c>
      <c r="G48" s="42">
        <v>0</v>
      </c>
      <c r="H48" s="42">
        <v>800</v>
      </c>
    </row>
    <row r="49" spans="2:8" ht="18.75">
      <c r="B49" s="41" t="s">
        <v>59</v>
      </c>
      <c r="C49" s="41" t="s">
        <v>20</v>
      </c>
      <c r="D49" s="41" t="s">
        <v>17</v>
      </c>
      <c r="E49" s="41" t="s">
        <v>13</v>
      </c>
      <c r="F49" s="42">
        <v>800</v>
      </c>
      <c r="G49" s="42">
        <v>0</v>
      </c>
      <c r="H49" s="42">
        <v>200</v>
      </c>
    </row>
    <row r="50" spans="2:8" ht="18.75">
      <c r="B50" s="43" t="s">
        <v>59</v>
      </c>
      <c r="C50" s="43" t="s">
        <v>20</v>
      </c>
      <c r="D50" s="43" t="s">
        <v>17</v>
      </c>
      <c r="E50" s="43" t="s">
        <v>15</v>
      </c>
      <c r="F50" s="44">
        <v>1600</v>
      </c>
      <c r="G50" s="44">
        <v>0</v>
      </c>
      <c r="H50" s="44">
        <v>400</v>
      </c>
    </row>
  </sheetData>
  <sheetProtection algorithmName="SHA-512" hashValue="TxrOfLZQgnC8pgw+YEtdfqvyPHxFU946QLzp256/k9DO55XKHFUrFAMJ4jjmVTaJHJL0zG3Bl+wb5oGCXY0sVA==" saltValue="qDJdeP1Czz+uiAzJmIo/6g==" spinCount="100000" sheet="1" formatCells="0" formatColumns="0" formatRows="0" insertColumns="0" insertRows="0" insertHyperlinks="0" deleteColumns="0" deleteRows="0" sort="0" autoFilter="0" pivotTables="0"/>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3月分</vt:lpstr>
      <vt:lpstr>単価表</vt:lpstr>
      <vt:lpstr>'3月分'!Print_Area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2024-03-21T07:44:14Z</dcterms:modified>
</cp:coreProperties>
</file>