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829E76D0-1BBC-4D46-8A9D-88B22253C999}" xr6:coauthVersionLast="47" xr6:coauthVersionMax="47" xr10:uidLastSave="{00000000-0000-0000-0000-000000000000}"/>
  <bookViews>
    <workbookView xWindow="-120" yWindow="-120" windowWidth="21840" windowHeight="13020" tabRatio="839" firstSheet="1" activeTab="1" xr2:uid="{00000000-000D-0000-FFFF-FFFF00000000}"/>
  </bookViews>
  <sheets>
    <sheet name="DB" sheetId="25" state="hidden" r:id="rId1"/>
    <sheet name="申請目次" sheetId="1" r:id="rId2"/>
    <sheet name="第１号" sheetId="2" r:id="rId3"/>
    <sheet name="第２号" sheetId="3" r:id="rId4"/>
    <sheet name="第３号" sheetId="5" r:id="rId5"/>
    <sheet name="申請額算定表_自動車" sheetId="23" r:id="rId6"/>
    <sheet name="申請額算定表_充放電設備" sheetId="26" r:id="rId7"/>
    <sheet name="第４号" sheetId="6" r:id="rId8"/>
    <sheet name="第５号" sheetId="22" r:id="rId9"/>
    <sheet name="第６号" sheetId="7" r:id="rId10"/>
    <sheet name="第７号" sheetId="27" r:id="rId11"/>
    <sheet name="実績目次" sheetId="9" r:id="rId12"/>
    <sheet name="第14号" sheetId="10" r:id="rId13"/>
    <sheet name="第15号" sheetId="12" r:id="rId14"/>
    <sheet name="請求額算定表_自動車" sheetId="24" r:id="rId15"/>
    <sheet name="請求額算定表_充放電設備" sheetId="28" r:id="rId16"/>
    <sheet name="第16号" sheetId="13" r:id="rId17"/>
    <sheet name="交付請求書" sheetId="14" r:id="rId18"/>
    <sheet name="変更等目次" sheetId="15" r:id="rId19"/>
    <sheet name="第10号" sheetId="16" r:id="rId20"/>
    <sheet name="第11号" sheetId="17" r:id="rId21"/>
    <sheet name="第13号" sheetId="20" r:id="rId22"/>
    <sheet name="第19号" sheetId="19" r:id="rId23"/>
    <sheet name="Sheet1 (1)" sheetId="4" state="hidden" r:id="rId24"/>
  </sheets>
  <definedNames>
    <definedName name="_xlnm.Print_Area" localSheetId="17">交付請求書!$A$1:$Z$33</definedName>
    <definedName name="_xlnm.Print_Area" localSheetId="11">実績目次!$A$1:$Z$35</definedName>
    <definedName name="_xlnm.Print_Area" localSheetId="5">申請額算定表_自動車!$A$1:$AD$24</definedName>
    <definedName name="_xlnm.Print_Area" localSheetId="6">申請額算定表_充放電設備!$A$1:$AD$19</definedName>
    <definedName name="_xlnm.Print_Area" localSheetId="1">申請目次!$A$1:$Z$69</definedName>
    <definedName name="_xlnm.Print_Area" localSheetId="14">請求額算定表_自動車!$A$1:$AD$24</definedName>
    <definedName name="_xlnm.Print_Area" localSheetId="15">請求額算定表_充放電設備!$A$1:$AD$19</definedName>
    <definedName name="_xlnm.Print_Area" localSheetId="19">第10号!$A$1:$Z$35</definedName>
    <definedName name="_xlnm.Print_Area" localSheetId="20">第11号!$A$1:$Z$35</definedName>
    <definedName name="_xlnm.Print_Area" localSheetId="21">第13号!$A$1:$Z$36</definedName>
    <definedName name="_xlnm.Print_Area" localSheetId="12">第14号!$A$1:$Z$77</definedName>
    <definedName name="_xlnm.Print_Area" localSheetId="13">第15号!$A$1:$Z$38</definedName>
    <definedName name="_xlnm.Print_Area" localSheetId="16">第16号!$A$1:$Z$42</definedName>
    <definedName name="_xlnm.Print_Area" localSheetId="22">第19号!$A$1:$Z$34</definedName>
    <definedName name="_xlnm.Print_Area" localSheetId="2">第１号!$A$1:$Z$32</definedName>
    <definedName name="_xlnm.Print_Area" localSheetId="3">第２号!$A$1:$Z$96</definedName>
    <definedName name="_xlnm.Print_Area" localSheetId="4">第３号!$A$1:$Z$38</definedName>
    <definedName name="_xlnm.Print_Area" localSheetId="7">第４号!$A$1:$Z$64</definedName>
    <definedName name="_xlnm.Print_Area" localSheetId="8">第５号!$A$1:$AH$60</definedName>
    <definedName name="_xlnm.Print_Area" localSheetId="9">第６号!$A$1:$Z$54</definedName>
    <definedName name="_xlnm.Print_Area" localSheetId="10">第７号!$A$1:$Z$31</definedName>
    <definedName name="_xlnm.Print_Area" localSheetId="18">変更等目次!$A$1:$Z$9</definedName>
    <definedName name="_xlnm.Print_Titles" localSheetId="7">第４号!$1:$8</definedName>
    <definedName name="_xlnm.Print_Titles" localSheetId="9">第６号!$1:$22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3" l="1"/>
  <c r="O72" i="3"/>
  <c r="O71" i="3"/>
  <c r="O70" i="3"/>
  <c r="P57" i="3"/>
  <c r="P18" i="23"/>
  <c r="I18" i="23"/>
  <c r="E47" i="10"/>
  <c r="E46" i="10"/>
  <c r="E45" i="10"/>
  <c r="J20" i="27"/>
  <c r="R8" i="7" l="1"/>
  <c r="L52" i="22" l="1"/>
  <c r="L38" i="22"/>
  <c r="D3" i="25" l="1"/>
  <c r="Q8" i="19"/>
  <c r="Q9" i="19"/>
  <c r="Q10" i="19"/>
  <c r="R7" i="19"/>
  <c r="AB1" i="19"/>
  <c r="M20" i="20"/>
  <c r="Q8" i="20"/>
  <c r="Q9" i="20"/>
  <c r="Q10" i="20"/>
  <c r="R7" i="20"/>
  <c r="AB1" i="20"/>
  <c r="Q8" i="17"/>
  <c r="Q9" i="17"/>
  <c r="Q10" i="17"/>
  <c r="R7" i="17"/>
  <c r="AB1" i="17"/>
  <c r="Q8" i="16"/>
  <c r="Q9" i="16"/>
  <c r="Q10" i="16"/>
  <c r="R7" i="16"/>
  <c r="AB1" i="16"/>
  <c r="Q8" i="14"/>
  <c r="Q9" i="14"/>
  <c r="Q10" i="14"/>
  <c r="R7" i="14"/>
  <c r="AB1" i="14"/>
  <c r="I10" i="5" l="1"/>
  <c r="I11" i="5"/>
  <c r="I12" i="5"/>
  <c r="I13" i="5"/>
  <c r="I12" i="12"/>
  <c r="I13" i="12"/>
  <c r="P16" i="24"/>
  <c r="P17" i="24"/>
  <c r="I16" i="24"/>
  <c r="I17" i="24"/>
  <c r="O57" i="10"/>
  <c r="O52" i="10"/>
  <c r="P8" i="24"/>
  <c r="P9" i="24"/>
  <c r="P10" i="24"/>
  <c r="P11" i="24"/>
  <c r="P14" i="24"/>
  <c r="P15" i="24"/>
  <c r="I8" i="24"/>
  <c r="I14" i="24"/>
  <c r="I15" i="24"/>
  <c r="I11" i="24"/>
  <c r="O55" i="10" s="1"/>
  <c r="I9" i="24"/>
  <c r="O53" i="10" s="1"/>
  <c r="I10" i="24"/>
  <c r="O54" i="10" s="1"/>
  <c r="I6" i="28"/>
  <c r="I7" i="28"/>
  <c r="I8" i="28"/>
  <c r="I9" i="28"/>
  <c r="O56" i="10" s="1"/>
  <c r="I10" i="28"/>
  <c r="I13" i="28"/>
  <c r="I14" i="28"/>
  <c r="I15" i="28"/>
  <c r="I19" i="10"/>
  <c r="I20" i="10"/>
  <c r="W19" i="10"/>
  <c r="I18" i="10"/>
  <c r="Q10" i="10"/>
  <c r="Q9" i="10"/>
  <c r="Q8" i="10"/>
  <c r="R7" i="10"/>
  <c r="AB1" i="10"/>
  <c r="J23" i="27"/>
  <c r="J22" i="27"/>
  <c r="J21" i="27"/>
  <c r="S5" i="27"/>
  <c r="L29" i="7"/>
  <c r="L30" i="7"/>
  <c r="Q17" i="7"/>
  <c r="Q16" i="7"/>
  <c r="Q15" i="7"/>
  <c r="S5" i="7"/>
  <c r="S5" i="6"/>
  <c r="O75" i="3"/>
  <c r="I17" i="26"/>
  <c r="I9" i="26"/>
  <c r="I11" i="26" s="1"/>
  <c r="O64" i="10" l="1"/>
  <c r="O65" i="10" s="1"/>
  <c r="I11" i="28"/>
  <c r="I16" i="26"/>
  <c r="I12" i="26"/>
  <c r="I12" i="28" s="1"/>
  <c r="O74" i="3" l="1"/>
  <c r="O82" i="3" s="1"/>
  <c r="O83" i="3" s="1"/>
  <c r="I24" i="5"/>
  <c r="I16" i="28"/>
  <c r="I24" i="12" s="1"/>
  <c r="I18" i="26"/>
  <c r="O50" i="3" l="1"/>
  <c r="I18" i="28"/>
  <c r="P56" i="3"/>
  <c r="O24" i="12" l="1"/>
  <c r="O24" i="5" l="1"/>
  <c r="A12" i="2" l="1"/>
  <c r="A44" i="6" l="1"/>
  <c r="Q39" i="6"/>
  <c r="Q38" i="6"/>
  <c r="Q37" i="6"/>
  <c r="I23" i="5" l="1"/>
  <c r="O23" i="5" s="1"/>
  <c r="P35" i="3" l="1"/>
  <c r="T35" i="3"/>
  <c r="A40" i="3"/>
  <c r="I18" i="19"/>
  <c r="P22" i="25"/>
  <c r="P23" i="25" s="1"/>
  <c r="P24" i="25" s="1"/>
  <c r="I18" i="20"/>
  <c r="P16" i="25"/>
  <c r="P17" i="25" s="1"/>
  <c r="P18" i="25" s="1"/>
  <c r="I18" i="17"/>
  <c r="P10" i="25"/>
  <c r="P11" i="25" s="1"/>
  <c r="P12" i="25" s="1"/>
  <c r="I18" i="16"/>
  <c r="P4" i="25"/>
  <c r="P5" i="25" s="1"/>
  <c r="P6" i="25" s="1"/>
  <c r="L16" i="25"/>
  <c r="L17" i="25" s="1"/>
  <c r="L18" i="25" s="1"/>
  <c r="P12" i="24"/>
  <c r="P13" i="24" s="1"/>
  <c r="I12" i="24"/>
  <c r="O58" i="10" s="1"/>
  <c r="L4" i="25"/>
  <c r="L5" i="25" s="1"/>
  <c r="L6" i="25" s="1"/>
  <c r="L42" i="7"/>
  <c r="L43" i="7"/>
  <c r="L44" i="7"/>
  <c r="L45" i="7"/>
  <c r="L25" i="7"/>
  <c r="L26" i="7"/>
  <c r="L27" i="7"/>
  <c r="L28" i="7"/>
  <c r="E20" i="7"/>
  <c r="Q11" i="7"/>
  <c r="Q10" i="7"/>
  <c r="Q9" i="7"/>
  <c r="A16" i="6"/>
  <c r="P12" i="23"/>
  <c r="P13" i="23" s="1"/>
  <c r="I12" i="23"/>
  <c r="O76" i="3" s="1"/>
  <c r="T31" i="3"/>
  <c r="A39" i="3"/>
  <c r="O19" i="3"/>
  <c r="E19" i="7" s="1"/>
  <c r="D4" i="25"/>
  <c r="D5" i="25" s="1"/>
  <c r="A12" i="20" l="1"/>
  <c r="A12" i="19"/>
  <c r="A12" i="16"/>
  <c r="A12" i="17"/>
  <c r="A12" i="10"/>
  <c r="A13" i="14"/>
  <c r="L31" i="7"/>
  <c r="L32" i="7" s="1"/>
  <c r="I13" i="23"/>
  <c r="AB5" i="2"/>
  <c r="I13" i="24"/>
  <c r="O59" i="10"/>
  <c r="O77" i="3"/>
  <c r="L46" i="7"/>
  <c r="L47" i="7" s="1"/>
  <c r="R47" i="7" l="1"/>
  <c r="R51" i="7" s="1"/>
  <c r="R52" i="7" s="1"/>
  <c r="L51" i="7"/>
  <c r="L52" i="7" s="1"/>
  <c r="I6" i="13"/>
  <c r="I5" i="13"/>
  <c r="Q11" i="6" l="1"/>
  <c r="Q10" i="6"/>
  <c r="Q9" i="6"/>
  <c r="I23" i="12" l="1"/>
  <c r="I22" i="12"/>
  <c r="I25" i="12" s="1"/>
  <c r="I26" i="12" s="1"/>
  <c r="I11" i="12"/>
  <c r="I10" i="12"/>
  <c r="I22" i="5"/>
  <c r="I25" i="5" s="1"/>
  <c r="I26" i="5" s="1"/>
  <c r="P19" i="24"/>
  <c r="I19" i="24"/>
  <c r="P18" i="24"/>
  <c r="I18" i="24"/>
  <c r="I22" i="24" s="1"/>
  <c r="I22" i="23"/>
  <c r="P19" i="23"/>
  <c r="I19" i="23"/>
  <c r="P22" i="2" l="1"/>
  <c r="O22" i="2" s="1"/>
  <c r="P20" i="24"/>
  <c r="I20" i="24"/>
  <c r="I20" i="23"/>
  <c r="P20" i="23"/>
  <c r="AA46" i="22"/>
  <c r="B52" i="22" s="1"/>
  <c r="AA52" i="22" s="1"/>
  <c r="AK52" i="22" s="1"/>
  <c r="AA38" i="22"/>
  <c r="AK38" i="22" s="1"/>
  <c r="AP30" i="22"/>
  <c r="I23" i="24" l="1"/>
  <c r="I23" i="23"/>
  <c r="O23" i="12"/>
  <c r="O22" i="12"/>
  <c r="O67" i="10" l="1"/>
  <c r="I19" i="14"/>
  <c r="G19" i="14"/>
  <c r="O19" i="14"/>
  <c r="I9" i="12"/>
  <c r="K19" i="14"/>
  <c r="M19" i="14"/>
  <c r="O85" i="3"/>
  <c r="P19" i="20"/>
  <c r="O19" i="20" s="1"/>
  <c r="P23" i="2"/>
  <c r="O23" i="2" s="1"/>
  <c r="I9" i="5"/>
  <c r="O24" i="3"/>
  <c r="R32" i="7" l="1"/>
  <c r="R36" i="7" s="1"/>
  <c r="R37" i="7" s="1"/>
  <c r="L36" i="7"/>
  <c r="L37" i="7" s="1"/>
  <c r="O22" i="5"/>
  <c r="O84" i="3" l="1"/>
  <c r="P34" i="3" l="1"/>
  <c r="P36" i="3" s="1"/>
  <c r="T34" i="3" l="1"/>
  <c r="T36" i="3" s="1"/>
  <c r="P37" i="3" s="1"/>
  <c r="O66" i="10" l="1"/>
  <c r="I27" i="12"/>
  <c r="I14" i="12" s="1"/>
  <c r="I8" i="12" s="1"/>
  <c r="I27" i="5"/>
  <c r="I14" i="5" s="1"/>
  <c r="I8" i="5" s="1"/>
</calcChain>
</file>

<file path=xl/sharedStrings.xml><?xml version="1.0" encoding="utf-8"?>
<sst xmlns="http://schemas.openxmlformats.org/spreadsheetml/2006/main" count="883" uniqueCount="445">
  <si>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</si>
  <si>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</si>
  <si>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</si>
  <si>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</si>
  <si>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</si>
  <si>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</si>
  <si>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</si>
  <si>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記</t>
    <rPh sb="0" eb="1">
      <t>き</t>
    </rPh>
    <phoneticPr fontId="4" type="Hiragana" alignment="center"/>
  </si>
  <si>
    <t>〒</t>
    <phoneticPr fontId="4" type="Hiragana" alignment="center"/>
  </si>
  <si>
    <t>－</t>
    <phoneticPr fontId="4" type="Hiragana" alignment="center"/>
  </si>
  <si>
    <t>６　補助金交付申請額</t>
    <rPh sb="2" eb="5">
      <t>ほじょきん</t>
    </rPh>
    <rPh sb="5" eb="7">
      <t>こうふ</t>
    </rPh>
    <rPh sb="7" eb="9">
      <t>しんせい</t>
    </rPh>
    <rPh sb="9" eb="10">
      <t>がく</t>
    </rPh>
    <phoneticPr fontId="4" type="Hiragana" alignment="center"/>
  </si>
  <si>
    <t>１　申請者</t>
    <rPh sb="2" eb="5">
      <t>しんせいしゃ</t>
    </rPh>
    <phoneticPr fontId="4" type="Hiragana" alignment="center"/>
  </si>
  <si>
    <t>２　補助事業の名称</t>
    <phoneticPr fontId="4" type="Hiragana" alignment="center"/>
  </si>
  <si>
    <t>５　補助対象経費</t>
    <phoneticPr fontId="4" type="Hiragana" alignment="center"/>
  </si>
  <si>
    <t>リース事業者</t>
    <rPh sb="3" eb="6">
      <t>じぎょうしゃ</t>
    </rPh>
    <phoneticPr fontId="4" type="Hiragana" alignment="center"/>
  </si>
  <si>
    <t>台</t>
    <rPh sb="0" eb="1">
      <t>だい</t>
    </rPh>
    <phoneticPr fontId="4" type="Hiragana" alignment="center"/>
  </si>
  <si>
    <t>ことに</t>
    <phoneticPr fontId="4" type="Hiragana" alignment="center"/>
  </si>
  <si>
    <t>同意します</t>
    <rPh sb="0" eb="2">
      <t>どうい</t>
    </rPh>
    <phoneticPr fontId="4" type="Hiragana" alignment="center"/>
  </si>
  <si>
    <t>同意しません</t>
    <rPh sb="0" eb="2">
      <t>どうい</t>
    </rPh>
    <phoneticPr fontId="4" type="Hiragana" alignment="center"/>
  </si>
  <si>
    <t>私（法人（団体）含む）の仙台市市税納付状況（税目・税額・申</t>
    <phoneticPr fontId="4" type="Hiragana" alignment="center"/>
  </si>
  <si>
    <t>告の有無等）を環境局脱炭素経営推進課が税務担当課に照会する</t>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</si>
  <si>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</si>
  <si>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</si>
  <si>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</si>
  <si>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補助事業計画書</t>
    <rPh sb="0" eb="2">
      <t>ホジョ</t>
    </rPh>
    <rPh sb="2" eb="4">
      <t>ジギョウ</t>
    </rPh>
    <rPh sb="4" eb="7">
      <t>ケイカクショ</t>
    </rPh>
    <phoneticPr fontId="3"/>
  </si>
  <si>
    <t>使用者名称</t>
    <rPh sb="0" eb="3">
      <t>シヨウシャ</t>
    </rPh>
    <rPh sb="3" eb="5">
      <t>メイショウ</t>
    </rPh>
    <phoneticPr fontId="3"/>
  </si>
  <si>
    <t>住　　　所</t>
    <rPh sb="0" eb="1">
      <t>ジュウ</t>
    </rPh>
    <rPh sb="4" eb="5">
      <t>ショ</t>
    </rPh>
    <phoneticPr fontId="3"/>
  </si>
  <si>
    <t>一充電走行距離</t>
    <phoneticPr fontId="3" type="Hiragana" alignment="center"/>
  </si>
  <si>
    <t>（もしくは蓄電池容量）</t>
    <phoneticPr fontId="3" type="Hiragana" alignment="center"/>
  </si>
  <si>
    <t>型　　式</t>
    <rPh sb="0" eb="1">
      <t>かた</t>
    </rPh>
    <rPh sb="3" eb="4">
      <t>しき</t>
    </rPh>
    <phoneticPr fontId="3" type="Hiragana" alignment="center"/>
  </si>
  <si>
    <t>車　　名</t>
    <rPh sb="0" eb="1">
      <t>くるま</t>
    </rPh>
    <rPh sb="3" eb="4">
      <t>な</t>
    </rPh>
    <phoneticPr fontId="3" type="Hiragana" alignment="center"/>
  </si>
  <si>
    <t>用　　途</t>
    <rPh sb="0" eb="1">
      <t>よう</t>
    </rPh>
    <rPh sb="3" eb="4">
      <t>と</t>
    </rPh>
    <phoneticPr fontId="3" type="Hiragana" alignment="center"/>
  </si>
  <si>
    <t>補助対象事業　完了予定日</t>
    <phoneticPr fontId="3" type="Hiragana" alignment="center"/>
  </si>
  <si>
    <t>補助金交付申請額</t>
    <phoneticPr fontId="3" type="Hiragana" alignment="center"/>
  </si>
  <si>
    <t>貨物</t>
    <rPh sb="0" eb="2">
      <t>かもつ</t>
    </rPh>
    <phoneticPr fontId="3" type="Hiragana" alignment="center"/>
  </si>
  <si>
    <t>乗用</t>
    <rPh sb="0" eb="2">
      <t>じょうよう</t>
    </rPh>
    <phoneticPr fontId="3" type="Hiragana" alignment="center"/>
  </si>
  <si>
    <t>ｋｍ（</t>
    <phoneticPr fontId="3" type="Hiragana" alignment="center"/>
  </si>
  <si>
    <t>）</t>
    <phoneticPr fontId="3" type="Hiragana" alignment="center"/>
  </si>
  <si>
    <t>）ｋＷｈ</t>
    <phoneticPr fontId="3" type="Hiragana" alignment="center"/>
  </si>
  <si>
    <t>円</t>
    <rPh sb="0" eb="1">
      <t>えん</t>
    </rPh>
    <phoneticPr fontId="3" type="Hiragana" alignment="center"/>
  </si>
  <si>
    <t>※１…リース事業者の場合は、リース先（使用者）の本拠の位置を記入すること。</t>
    <rPh sb="30" eb="32">
      <t>きにゅう</t>
    </rPh>
    <phoneticPr fontId="3" type="Hiragana" alignment="center"/>
  </si>
  <si>
    <t>エネルギー種別</t>
    <phoneticPr fontId="3" type="Hiragana" alignment="center"/>
  </si>
  <si>
    <t>（従来車両⑤－導入車両⑤）</t>
    <phoneticPr fontId="3" type="Hiragana" alignment="center"/>
  </si>
  <si>
    <t>従来車両</t>
    <rPh sb="0" eb="2">
      <t>じゅうらい</t>
    </rPh>
    <rPh sb="2" eb="4">
      <t>しゃりょう</t>
    </rPh>
    <phoneticPr fontId="3" type="Hiragana" alignment="center"/>
  </si>
  <si>
    <t>導入車両</t>
    <rPh sb="0" eb="2">
      <t>どうにゅう</t>
    </rPh>
    <rPh sb="2" eb="4">
      <t>しゃりょう</t>
    </rPh>
    <phoneticPr fontId="3" type="Hiragana" alignment="center"/>
  </si>
  <si>
    <t>備　考</t>
    <rPh sb="0" eb="1">
      <t>び</t>
    </rPh>
    <rPh sb="2" eb="3">
      <t>こう</t>
    </rPh>
    <phoneticPr fontId="3" type="Hiragana" alignment="center"/>
  </si>
  <si>
    <t>平均年間走行距離〔ｋｍ〕　①</t>
    <phoneticPr fontId="3" type="Hiragana" alignment="center"/>
  </si>
  <si>
    <t>　（申請者がリース事業者の場合、リース先（使用者）の情報を記載）</t>
    <phoneticPr fontId="3" type="Hiragana" alignment="center"/>
  </si>
  <si>
    <t>４　契約書（見積書）の金額内訳</t>
    <phoneticPr fontId="3" type="Hiragana" alignment="center"/>
  </si>
  <si>
    <t>項　目</t>
    <phoneticPr fontId="3" type="Hiragana" alignment="center"/>
  </si>
  <si>
    <t>その他諸費用（非課税分）</t>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</si>
  <si>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</si>
  <si>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</si>
  <si>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</si>
  <si>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</si>
  <si>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⑤</t>
    <phoneticPr fontId="3" type="Hiragana" alignment="center"/>
  </si>
  <si>
    <t>金　額</t>
    <rPh sb="0" eb="1">
      <t>きん</t>
    </rPh>
    <rPh sb="2" eb="3">
      <t>がく</t>
    </rPh>
    <phoneticPr fontId="3" type="Hiragana" alignment="center"/>
  </si>
  <si>
    <t>消費税率10％</t>
    <rPh sb="0" eb="3">
      <t>しょうひぜい</t>
    </rPh>
    <rPh sb="3" eb="4">
      <t>りつ</t>
    </rPh>
    <phoneticPr fontId="3" type="Hiragana" alignment="center"/>
  </si>
  <si>
    <t>契約書（見積書）の金額と一致すること</t>
    <phoneticPr fontId="3" type="Hiragana" alignment="center"/>
  </si>
  <si>
    <t>５　補助金交付申請額の算定</t>
    <phoneticPr fontId="3" type="Hiragana" alignment="center"/>
  </si>
  <si>
    <t>⑥</t>
    <phoneticPr fontId="3" type="Hiragana" alignment="center"/>
  </si>
  <si>
    <t>車両本体価格〔税抜〕</t>
    <phoneticPr fontId="3" type="Hiragana" alignment="center"/>
  </si>
  <si>
    <t>付属品〔税抜〕</t>
    <phoneticPr fontId="3" type="Hiragana" alignment="center"/>
  </si>
  <si>
    <t>その他諸費用（課税分）〔税抜〕</t>
    <phoneticPr fontId="3" type="Hiragana" alignment="center"/>
  </si>
  <si>
    <t>　申請者がリース事業者の場合は、リース先（使用者）を下欄に記入してください。</t>
    <phoneticPr fontId="3"/>
  </si>
  <si>
    <t>　※申請者が自動車運送事業者の場合は記入不要</t>
    <phoneticPr fontId="3"/>
  </si>
  <si>
    <t>控除額〔他補助金の合計額〕</t>
    <phoneticPr fontId="3" type="Hiragana" alignment="center"/>
  </si>
  <si>
    <t>他補助金控除後の補助対象経費〔①－②〕</t>
    <phoneticPr fontId="3" type="Hiragana" alignment="center"/>
  </si>
  <si>
    <t>補助金交付申請額</t>
    <phoneticPr fontId="3" type="Hiragana" alignment="center"/>
  </si>
  <si>
    <t>※②の金額は、様式第３号 収支予算書の「１　収入」の「他補助金」の金額の合計と一致すること。</t>
    <phoneticPr fontId="3" type="Hiragana" alignment="center"/>
  </si>
  <si>
    <t>※④の金額は、③に別表３の補助率を乗じた額（千円未満切捨て）と補助上限額を比較して低い額。</t>
    <rPh sb="3" eb="5">
      <t>きんがく</t>
    </rPh>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</si>
  <si>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</si>
  <si>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</si>
  <si>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</si>
  <si>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</si>
  <si>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円</t>
    <rPh sb="0" eb="1">
      <t>えん</t>
    </rPh>
    <phoneticPr fontId="3" type="Hiragana" alignment="center"/>
  </si>
  <si>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</si>
  <si>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</si>
  <si>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</si>
  <si>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</si>
  <si>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</si>
  <si>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</si>
  <si>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国</t>
    <rPh sb="0" eb="1">
      <t>クニ</t>
    </rPh>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</si>
  <si>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</si>
  <si>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</si>
  <si>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</si>
  <si>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</si>
  <si>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</si>
  <si>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</si>
  <si>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</si>
  <si>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</si>
  <si>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</si>
  <si>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※他補助金（国、県及びその他）を受ける場合は、備考欄にその名称を記載すること。</t>
    <phoneticPr fontId="3"/>
  </si>
  <si>
    <t>２　支出</t>
    <rPh sb="2" eb="4">
      <t>シシュツ</t>
    </rPh>
    <phoneticPr fontId="3"/>
  </si>
  <si>
    <t>費目</t>
    <rPh sb="0" eb="2">
      <t>ヒモク</t>
    </rPh>
    <phoneticPr fontId="3"/>
  </si>
  <si>
    <t>車両本体価格〔税抜〕</t>
    <rPh sb="0" eb="2">
      <t>シャリョウ</t>
    </rPh>
    <rPh sb="2" eb="4">
      <t>ホンタイ</t>
    </rPh>
    <rPh sb="4" eb="6">
      <t>カカク</t>
    </rPh>
    <rPh sb="7" eb="9">
      <t>ゼイヌキ</t>
    </rPh>
    <phoneticPr fontId="3"/>
  </si>
  <si>
    <t>小計</t>
    <rPh sb="0" eb="2">
      <t>ショウケイ</t>
    </rPh>
    <phoneticPr fontId="3"/>
  </si>
  <si>
    <t>消費税</t>
    <rPh sb="0" eb="3">
      <t>ショウヒゼイ</t>
    </rPh>
    <phoneticPr fontId="3"/>
  </si>
  <si>
    <t>※補助対象経費に係る支出のみを記載すること。</t>
    <phoneticPr fontId="3"/>
  </si>
  <si>
    <t>※複数の見積又は契約を行った場合はその合計額を記載し、備考欄に契約ごとの金額を記載すること。</t>
    <phoneticPr fontId="3"/>
  </si>
  <si>
    <t>消費税率10％</t>
    <phoneticPr fontId="3"/>
  </si>
  <si>
    <t>様式第４号</t>
    <rPh sb="0" eb="2">
      <t>ヨウシキ</t>
    </rPh>
    <rPh sb="2" eb="3">
      <t>ダイ</t>
    </rPh>
    <rPh sb="4" eb="5">
      <t>ゴウ</t>
    </rPh>
    <phoneticPr fontId="3"/>
  </si>
  <si>
    <t>　仙　台　市　長　　様</t>
    <rPh sb="1" eb="2">
      <t>セン</t>
    </rPh>
    <rPh sb="3" eb="4">
      <t>ダイ</t>
    </rPh>
    <rPh sb="5" eb="6">
      <t>シ</t>
    </rPh>
    <rPh sb="7" eb="8">
      <t>オサ</t>
    </rPh>
    <rPh sb="10" eb="11">
      <t>サマ</t>
    </rPh>
    <phoneticPr fontId="3"/>
  </si>
  <si>
    <t>申請者の住所又は所在地</t>
    <phoneticPr fontId="3"/>
  </si>
  <si>
    <t>申請者の氏名又は名称　</t>
    <phoneticPr fontId="3"/>
  </si>
  <si>
    <t>の関係を有していないことを誓約します。また、説明を求められた際には誠実</t>
    <phoneticPr fontId="3"/>
  </si>
  <si>
    <t>に対応いたします。　　　　　　　　　　　　　　　　　　　　　　　　　　</t>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</si>
  <si>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</si>
  <si>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</si>
  <si>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</si>
  <si>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</si>
  <si>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</si>
  <si>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</si>
  <si>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</si>
  <si>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</si>
  <si>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</si>
  <si>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⑪</t>
    <phoneticPr fontId="3"/>
  </si>
  <si>
    <t>書類名</t>
    <rPh sb="0" eb="2">
      <t>ショルイ</t>
    </rPh>
    <rPh sb="2" eb="3">
      <t>メイ</t>
    </rPh>
    <phoneticPr fontId="3"/>
  </si>
  <si>
    <t>№</t>
    <phoneticPr fontId="3"/>
  </si>
  <si>
    <t>＜自動車リース事業者＞</t>
    <phoneticPr fontId="3"/>
  </si>
  <si>
    <t>＜借受人（使用者）＞</t>
    <phoneticPr fontId="3"/>
  </si>
  <si>
    <t>貸与月数：</t>
    <phoneticPr fontId="3"/>
  </si>
  <si>
    <t>車　　名：</t>
    <rPh sb="0" eb="1">
      <t>クルマ</t>
    </rPh>
    <rPh sb="3" eb="4">
      <t>メイ</t>
    </rPh>
    <phoneticPr fontId="3"/>
  </si>
  <si>
    <t>型　　式：</t>
    <rPh sb="0" eb="1">
      <t>カタ</t>
    </rPh>
    <rPh sb="3" eb="4">
      <t>シキ</t>
    </rPh>
    <phoneticPr fontId="3"/>
  </si>
  <si>
    <t>ヶ月</t>
    <rPh sb="1" eb="2">
      <t>ゲツ</t>
    </rPh>
    <phoneticPr fontId="3"/>
  </si>
  <si>
    <t>①</t>
    <phoneticPr fontId="3"/>
  </si>
  <si>
    <t>②</t>
    <phoneticPr fontId="3"/>
  </si>
  <si>
    <t>③</t>
    <phoneticPr fontId="3"/>
  </si>
  <si>
    <t>④</t>
    <phoneticPr fontId="3"/>
  </si>
  <si>
    <t>⑨</t>
    <phoneticPr fontId="3"/>
  </si>
  <si>
    <t>⑩</t>
    <phoneticPr fontId="3"/>
  </si>
  <si>
    <t>車両本体価格〔税抜〕</t>
    <phoneticPr fontId="3"/>
  </si>
  <si>
    <t>付属品〔税抜〕</t>
    <phoneticPr fontId="3"/>
  </si>
  <si>
    <t>その他諸費用（課税分）〔税抜〕</t>
    <phoneticPr fontId="3"/>
  </si>
  <si>
    <t>その他諸費用（非課税分）</t>
    <phoneticPr fontId="3"/>
  </si>
  <si>
    <t>補助金</t>
    <rPh sb="0" eb="3">
      <t>ホジョキン</t>
    </rPh>
    <phoneticPr fontId="3"/>
  </si>
  <si>
    <t>残存価格</t>
    <rPh sb="0" eb="2">
      <t>ザンゾン</t>
    </rPh>
    <rPh sb="2" eb="4">
      <t>カカク</t>
    </rPh>
    <phoneticPr fontId="3"/>
  </si>
  <si>
    <t>経費</t>
    <rPh sb="0" eb="2">
      <t>ケイヒ</t>
    </rPh>
    <phoneticPr fontId="3"/>
  </si>
  <si>
    <t>貸与料金月額</t>
    <phoneticPr fontId="3"/>
  </si>
  <si>
    <t>項目</t>
    <rPh sb="0" eb="2">
      <t>コウモク</t>
    </rPh>
    <phoneticPr fontId="3"/>
  </si>
  <si>
    <t>通常料金</t>
    <rPh sb="0" eb="2">
      <t>ツウジョウ</t>
    </rPh>
    <rPh sb="2" eb="4">
      <t>リョウキン</t>
    </rPh>
    <phoneticPr fontId="3"/>
  </si>
  <si>
    <t>補助金適用料金</t>
    <rPh sb="0" eb="2">
      <t>ホジョ</t>
    </rPh>
    <rPh sb="2" eb="3">
      <t>キン</t>
    </rPh>
    <rPh sb="3" eb="5">
      <t>テキヨウ</t>
    </rPh>
    <rPh sb="5" eb="7">
      <t>リョウキン</t>
    </rPh>
    <phoneticPr fontId="3"/>
  </si>
  <si>
    <t>金利等</t>
    <rPh sb="0" eb="2">
      <t>キンリ</t>
    </rPh>
    <rPh sb="2" eb="3">
      <t>トウ</t>
    </rPh>
    <phoneticPr fontId="3"/>
  </si>
  <si>
    <t>（単位：円）</t>
    <rPh sb="1" eb="3">
      <t>タンイ</t>
    </rPh>
    <rPh sb="4" eb="5">
      <t>エン</t>
    </rPh>
    <phoneticPr fontId="3"/>
  </si>
  <si>
    <t>【実績報告に必要な書類】</t>
    <rPh sb="1" eb="3">
      <t>ジッセキ</t>
    </rPh>
    <rPh sb="3" eb="5">
      <t>ホウコク</t>
    </rPh>
    <rPh sb="6" eb="8">
      <t>ヒツヨウ</t>
    </rPh>
    <rPh sb="9" eb="11">
      <t>ショルイ</t>
    </rPh>
    <phoneticPr fontId="3"/>
  </si>
  <si>
    <t>収支決算書</t>
  </si>
  <si>
    <t>１　補助事業の名称</t>
    <rPh sb="2" eb="4">
      <t>ほじょ</t>
    </rPh>
    <rPh sb="4" eb="6">
      <t>じぎょう</t>
    </rPh>
    <rPh sb="7" eb="9">
      <t>めいしょう</t>
    </rPh>
    <phoneticPr fontId="4" type="Hiragana" alignment="center"/>
  </si>
  <si>
    <t>４　事業完了日</t>
    <rPh sb="2" eb="4">
      <t>じぎょう</t>
    </rPh>
    <rPh sb="4" eb="7">
      <t>かんりょうび</t>
    </rPh>
    <phoneticPr fontId="4" type="Hiragana" alignment="center"/>
  </si>
  <si>
    <t>＜記入・提出するときの注意点＞</t>
    <phoneticPr fontId="4" type="Hiragana" alignment="center"/>
  </si>
  <si>
    <t>名　　　称</t>
    <rPh sb="0" eb="1">
      <t>メイ</t>
    </rPh>
    <rPh sb="4" eb="5">
      <t>ショウ</t>
    </rPh>
    <phoneticPr fontId="3"/>
  </si>
  <si>
    <t>所　在　地</t>
    <rPh sb="0" eb="1">
      <t>ショ</t>
    </rPh>
    <rPh sb="2" eb="3">
      <t>ザイ</t>
    </rPh>
    <rPh sb="4" eb="5">
      <t>チ</t>
    </rPh>
    <phoneticPr fontId="3"/>
  </si>
  <si>
    <t>　　（リース事業者の場合は、リース先（使用者）の本拠の位置）</t>
    <phoneticPr fontId="4" type="Hiragana" alignment="center"/>
  </si>
  <si>
    <t>契約書の金額と一致すること</t>
    <phoneticPr fontId="3" type="Hiragana" alignment="center"/>
  </si>
  <si>
    <t>※④の金額は、③に別表３の補助率を乗じた額（千円未満切捨て）と補助上限額を比較して低い額。　　</t>
    <phoneticPr fontId="4" type="Hiragana" alignment="center"/>
  </si>
  <si>
    <t>　　　　</t>
    <phoneticPr fontId="4" type="Hiragana" alignment="center"/>
  </si>
  <si>
    <t>様式第１３号</t>
    <rPh sb="0" eb="2">
      <t>ヨウシキ</t>
    </rPh>
    <rPh sb="2" eb="3">
      <t>ダイ</t>
    </rPh>
    <rPh sb="5" eb="6">
      <t>ゴウ</t>
    </rPh>
    <phoneticPr fontId="3"/>
  </si>
  <si>
    <t>決算額</t>
    <phoneticPr fontId="3"/>
  </si>
  <si>
    <t>※合計の金額は、上記「１　収入」の合計と一致すること。</t>
    <phoneticPr fontId="3"/>
  </si>
  <si>
    <t>様式第１４号</t>
    <rPh sb="0" eb="2">
      <t>ヨウシキ</t>
    </rPh>
    <rPh sb="2" eb="3">
      <t>ダイ</t>
    </rPh>
    <rPh sb="5" eb="6">
      <t>ゴウ</t>
    </rPh>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</si>
  <si>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</si>
  <si>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</si>
  <si>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</si>
  <si>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</si>
  <si>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</si>
  <si>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請求金額</t>
    <rPh sb="0" eb="2">
      <t>セイキュウ</t>
    </rPh>
    <rPh sb="2" eb="4">
      <t>キンガク</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</si>
  <si>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</si>
  <si>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</si>
  <si>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</si>
  <si>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</si>
  <si>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</si>
  <si>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</si>
  <si>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</si>
  <si>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※口座名義人は申請者と同一名義としてください。</t>
    <phoneticPr fontId="3"/>
  </si>
  <si>
    <t>※首標金額の一桁上位の欄に￥印を記入してください。</t>
    <phoneticPr fontId="3"/>
  </si>
  <si>
    <t>(1) 交付申請書（様式第１号）の添付書類のうち変更に係る書類
(2) その他必要な書類</t>
    <phoneticPr fontId="4" type="Hiragana" alignment="center"/>
  </si>
  <si>
    <t>⑫</t>
    <phoneticPr fontId="3"/>
  </si>
  <si>
    <t>⑬</t>
    <phoneticPr fontId="3"/>
  </si>
  <si>
    <t>補助対象自動車が事業のみに使用する自動車であることを</t>
    <phoneticPr fontId="4" type="Hiragana" alignment="center"/>
  </si>
  <si>
    <t>認めます</t>
    <rPh sb="0" eb="1">
      <t>みと</t>
    </rPh>
    <phoneticPr fontId="4" type="Hiragana" alignment="center"/>
  </si>
  <si>
    <t>１　導入するクリーンエネルギー自動車</t>
    <phoneticPr fontId="3" type="Hiragana" alignment="center"/>
  </si>
  <si>
    <t>導入する
クリーン
エネルギー
自動車</t>
    <rPh sb="0" eb="2">
      <t>どうにゅう</t>
    </rPh>
    <rPh sb="16" eb="19">
      <t>じどうしゃ</t>
    </rPh>
    <phoneticPr fontId="3" type="Hiragana" alignment="center"/>
  </si>
  <si>
    <t>※２…電気、プラグインハイブリッド等のクリーンエネルギー自動車の種別を記入すること。</t>
    <phoneticPr fontId="3" type="Hiragana" alignment="center"/>
  </si>
  <si>
    <t>様式第６号</t>
    <rPh sb="0" eb="2">
      <t>ヨウシキ</t>
    </rPh>
    <rPh sb="2" eb="3">
      <t>ダイ</t>
    </rPh>
    <rPh sb="4" eb="5">
      <t>ゴウ</t>
    </rPh>
    <phoneticPr fontId="3"/>
  </si>
  <si>
    <t>　</t>
    <phoneticPr fontId="5"/>
  </si>
  <si>
    <t>←黄色セルを入力してください。</t>
    <rPh sb="1" eb="3">
      <t>キイロ</t>
    </rPh>
    <rPh sb="6" eb="8">
      <t>ニュウリョク</t>
    </rPh>
    <phoneticPr fontId="7"/>
  </si>
  <si>
    <t>申請者</t>
    <rPh sb="0" eb="3">
      <t>シンセイシャ</t>
    </rPh>
    <phoneticPr fontId="5"/>
  </si>
  <si>
    <t>年間走行距離の根拠</t>
    <rPh sb="0" eb="2">
      <t>ネンカン</t>
    </rPh>
    <rPh sb="2" eb="4">
      <t>ソウコウ</t>
    </rPh>
    <rPh sb="4" eb="6">
      <t>キョリ</t>
    </rPh>
    <rPh sb="7" eb="9">
      <t>コンキョ</t>
    </rPh>
    <phoneticPr fontId="5"/>
  </si>
  <si>
    <t>旧車の自動車検査証に
記載された登録年月日</t>
    <rPh sb="0" eb="2">
      <t>キュウシャ</t>
    </rPh>
    <rPh sb="3" eb="6">
      <t>ジドウシャ</t>
    </rPh>
    <rPh sb="6" eb="8">
      <t>ケンサ</t>
    </rPh>
    <rPh sb="8" eb="9">
      <t>ショウ</t>
    </rPh>
    <rPh sb="11" eb="13">
      <t>キサイ</t>
    </rPh>
    <rPh sb="16" eb="18">
      <t>トウロク</t>
    </rPh>
    <rPh sb="18" eb="21">
      <t>ネンガッピ</t>
    </rPh>
    <phoneticPr fontId="5"/>
  </si>
  <si>
    <t>下表に登録年月日と撮影日を入力すると使用期間の算出が可能です。</t>
    <rPh sb="0" eb="2">
      <t>カヒョウ</t>
    </rPh>
    <rPh sb="3" eb="5">
      <t>トウロク</t>
    </rPh>
    <rPh sb="5" eb="8">
      <t>ネンガッピ</t>
    </rPh>
    <rPh sb="9" eb="12">
      <t>サツエイビ</t>
    </rPh>
    <rPh sb="13" eb="15">
      <t>ニュウリョク</t>
    </rPh>
    <rPh sb="18" eb="20">
      <t>シヨウ</t>
    </rPh>
    <rPh sb="20" eb="22">
      <t>キカン</t>
    </rPh>
    <rPh sb="23" eb="25">
      <t>サンシュツ</t>
    </rPh>
    <rPh sb="26" eb="28">
      <t>カノウ</t>
    </rPh>
    <phoneticPr fontId="5"/>
  </si>
  <si>
    <t>登録年月日</t>
    <rPh sb="0" eb="2">
      <t>トウロク</t>
    </rPh>
    <rPh sb="2" eb="5">
      <t>ネンガッピ</t>
    </rPh>
    <phoneticPr fontId="5"/>
  </si>
  <si>
    <t>　←入力</t>
    <rPh sb="2" eb="4">
      <t>ニュウリョク</t>
    </rPh>
    <phoneticPr fontId="5"/>
  </si>
  <si>
    <t>撮影日</t>
    <rPh sb="0" eb="3">
      <t>サツエイビ</t>
    </rPh>
    <phoneticPr fontId="5"/>
  </si>
  <si>
    <t>使用期間</t>
    <rPh sb="0" eb="2">
      <t>シヨウ</t>
    </rPh>
    <rPh sb="2" eb="4">
      <t>キカン</t>
    </rPh>
    <phoneticPr fontId="5"/>
  </si>
  <si>
    <t>か月</t>
    <rPh sb="1" eb="2">
      <t>ゲツ</t>
    </rPh>
    <phoneticPr fontId="5"/>
  </si>
  <si>
    <t>　←自動計算</t>
    <rPh sb="2" eb="4">
      <t>ジドウ</t>
    </rPh>
    <rPh sb="4" eb="6">
      <t>ケイサン</t>
    </rPh>
    <phoneticPr fontId="5"/>
  </si>
  <si>
    <t>〈旧車が購入当時、新車であった場合〉</t>
    <rPh sb="1" eb="3">
      <t>キュウシャ</t>
    </rPh>
    <rPh sb="4" eb="6">
      <t>コウニュウ</t>
    </rPh>
    <rPh sb="6" eb="8">
      <t>トウジ</t>
    </rPh>
    <rPh sb="9" eb="11">
      <t>シンシャ</t>
    </rPh>
    <rPh sb="15" eb="17">
      <t>バアイ</t>
    </rPh>
    <phoneticPr fontId="5"/>
  </si>
  <si>
    <t>メーターパネルに
表示されている
総走行距離</t>
    <rPh sb="9" eb="11">
      <t>ヒョウジ</t>
    </rPh>
    <rPh sb="17" eb="18">
      <t>ソウ</t>
    </rPh>
    <rPh sb="18" eb="20">
      <t>ソウコウ</t>
    </rPh>
    <rPh sb="20" eb="22">
      <t>キョリ</t>
    </rPh>
    <phoneticPr fontId="5"/>
  </si>
  <si>
    <t>使用期間
（登録年月日～撮影日）</t>
    <rPh sb="0" eb="2">
      <t>シヨウ</t>
    </rPh>
    <rPh sb="2" eb="4">
      <t>キカン</t>
    </rPh>
    <rPh sb="6" eb="8">
      <t>トウロク</t>
    </rPh>
    <rPh sb="8" eb="11">
      <t>ネンガッピ</t>
    </rPh>
    <rPh sb="12" eb="15">
      <t>サツエイビ</t>
    </rPh>
    <phoneticPr fontId="5"/>
  </si>
  <si>
    <t>年間平均走行距離</t>
    <rPh sb="0" eb="2">
      <t>ネンカン</t>
    </rPh>
    <rPh sb="2" eb="4">
      <t>ヘイキン</t>
    </rPh>
    <rPh sb="4" eb="6">
      <t>ソウコウ</t>
    </rPh>
    <rPh sb="6" eb="8">
      <t>キョリ</t>
    </rPh>
    <phoneticPr fontId="5"/>
  </si>
  <si>
    <t>判定
（補助対象／非対象）</t>
    <rPh sb="0" eb="2">
      <t>ハンテイ</t>
    </rPh>
    <rPh sb="4" eb="6">
      <t>ホジョ</t>
    </rPh>
    <rPh sb="6" eb="8">
      <t>タイショウ</t>
    </rPh>
    <rPh sb="9" eb="12">
      <t>ヒタイショウ</t>
    </rPh>
    <phoneticPr fontId="7"/>
  </si>
  <si>
    <t>÷</t>
    <phoneticPr fontId="5"/>
  </si>
  <si>
    <t>×</t>
    <phoneticPr fontId="5"/>
  </si>
  <si>
    <t>＝</t>
    <phoneticPr fontId="5"/>
  </si>
  <si>
    <t>km</t>
    <phoneticPr fontId="5"/>
  </si>
  <si>
    <t>km/年</t>
    <rPh sb="3" eb="4">
      <t>ネン</t>
    </rPh>
    <phoneticPr fontId="5"/>
  </si>
  <si>
    <t>←年間平均走行距離が3,600km 以上の場合に"○"と表示されます。</t>
    <rPh sb="1" eb="3">
      <t>ネンカン</t>
    </rPh>
    <rPh sb="3" eb="5">
      <t>ヘイキン</t>
    </rPh>
    <rPh sb="5" eb="7">
      <t>ソウコウ</t>
    </rPh>
    <rPh sb="7" eb="9">
      <t>キョリ</t>
    </rPh>
    <rPh sb="18" eb="20">
      <t>イジョウ</t>
    </rPh>
    <phoneticPr fontId="3"/>
  </si>
  <si>
    <t>〈旧車が購入当時、中古車であった場合〉</t>
    <rPh sb="1" eb="3">
      <t>キュウシャ</t>
    </rPh>
    <rPh sb="4" eb="6">
      <t>コウニュウ</t>
    </rPh>
    <rPh sb="6" eb="8">
      <t>トウジ</t>
    </rPh>
    <rPh sb="9" eb="12">
      <t>チュウコシャ</t>
    </rPh>
    <rPh sb="16" eb="18">
      <t>バアイ</t>
    </rPh>
    <phoneticPr fontId="5"/>
  </si>
  <si>
    <t>中古車購入時点の
総走行距離</t>
    <rPh sb="0" eb="3">
      <t>チュウコシャ</t>
    </rPh>
    <rPh sb="3" eb="5">
      <t>コウニュウ</t>
    </rPh>
    <rPh sb="5" eb="7">
      <t>ジテン</t>
    </rPh>
    <rPh sb="9" eb="10">
      <t>ソウ</t>
    </rPh>
    <rPh sb="10" eb="12">
      <t>ソウコウ</t>
    </rPh>
    <rPh sb="12" eb="14">
      <t>キョリ</t>
    </rPh>
    <phoneticPr fontId="5"/>
  </si>
  <si>
    <t>使用開始以降の
総走行距離</t>
    <rPh sb="0" eb="2">
      <t>シヨウ</t>
    </rPh>
    <rPh sb="2" eb="4">
      <t>カイシ</t>
    </rPh>
    <rPh sb="4" eb="6">
      <t>イコウ</t>
    </rPh>
    <rPh sb="8" eb="9">
      <t>ソウ</t>
    </rPh>
    <rPh sb="9" eb="11">
      <t>ソウコウ</t>
    </rPh>
    <rPh sb="11" eb="13">
      <t>キョリ</t>
    </rPh>
    <phoneticPr fontId="5"/>
  </si>
  <si>
    <t>－</t>
    <phoneticPr fontId="5"/>
  </si>
  <si>
    <t>※旧車が中古で購入された自動車であった場合、購入時点の総走行距離が分かる書類等を
　添付すること。</t>
    <rPh sb="1" eb="3">
      <t>キュウシャ</t>
    </rPh>
    <rPh sb="4" eb="6">
      <t>チュウコ</t>
    </rPh>
    <rPh sb="7" eb="9">
      <t>コウニュウ</t>
    </rPh>
    <rPh sb="12" eb="15">
      <t>ジドウシャ</t>
    </rPh>
    <rPh sb="19" eb="21">
      <t>バアイ</t>
    </rPh>
    <rPh sb="22" eb="24">
      <t>コウニュウ</t>
    </rPh>
    <rPh sb="24" eb="26">
      <t>ジテン</t>
    </rPh>
    <rPh sb="27" eb="28">
      <t>ソウ</t>
    </rPh>
    <rPh sb="28" eb="30">
      <t>ソウコウ</t>
    </rPh>
    <rPh sb="30" eb="32">
      <t>キョリ</t>
    </rPh>
    <rPh sb="33" eb="34">
      <t>ワ</t>
    </rPh>
    <rPh sb="36" eb="38">
      <t>ショルイ</t>
    </rPh>
    <rPh sb="38" eb="39">
      <t>ナド</t>
    </rPh>
    <rPh sb="42" eb="44">
      <t>テンプ</t>
    </rPh>
    <phoneticPr fontId="5"/>
  </si>
  <si>
    <t>上記以外の方法にて年間走行距離を算出する場合、右のチェック欄に
チェックを入れ、根拠となる資料等を添付してください。</t>
    <rPh sb="0" eb="2">
      <t>ジョウキ</t>
    </rPh>
    <rPh sb="2" eb="4">
      <t>イガイ</t>
    </rPh>
    <rPh sb="5" eb="7">
      <t>ホウホウ</t>
    </rPh>
    <rPh sb="9" eb="11">
      <t>ネンカン</t>
    </rPh>
    <rPh sb="11" eb="13">
      <t>ソウコウ</t>
    </rPh>
    <rPh sb="13" eb="15">
      <t>キョリ</t>
    </rPh>
    <rPh sb="16" eb="18">
      <t>サンシュツ</t>
    </rPh>
    <rPh sb="20" eb="22">
      <t>バアイ</t>
    </rPh>
    <rPh sb="23" eb="24">
      <t>ミギ</t>
    </rPh>
    <rPh sb="29" eb="30">
      <t>ラン</t>
    </rPh>
    <rPh sb="37" eb="38">
      <t>イ</t>
    </rPh>
    <rPh sb="40" eb="42">
      <t>コンキョ</t>
    </rPh>
    <rPh sb="45" eb="47">
      <t>シリョウ</t>
    </rPh>
    <rPh sb="47" eb="48">
      <t>ナド</t>
    </rPh>
    <rPh sb="49" eb="51">
      <t>テンプ</t>
    </rPh>
    <phoneticPr fontId="5"/>
  </si>
  <si>
    <t>チェック欄</t>
    <rPh sb="4" eb="5">
      <t>ラン</t>
    </rPh>
    <phoneticPr fontId="5"/>
  </si>
  <si>
    <t>様式第５号</t>
    <phoneticPr fontId="3"/>
  </si>
  <si>
    <t>様式第１８号</t>
    <rPh sb="0" eb="2">
      <t>ヨウシキ</t>
    </rPh>
    <rPh sb="2" eb="3">
      <t>ダイ</t>
    </rPh>
    <rPh sb="5" eb="6">
      <t>ゴウ</t>
    </rPh>
    <phoneticPr fontId="3"/>
  </si>
  <si>
    <t>様式第１５号</t>
    <rPh sb="0" eb="2">
      <t>ヨウシキ</t>
    </rPh>
    <rPh sb="2" eb="3">
      <t>ダイ</t>
    </rPh>
    <rPh sb="5" eb="6">
      <t>ゴウ</t>
    </rPh>
    <phoneticPr fontId="3"/>
  </si>
  <si>
    <t>※②の金額は、様式第１４号 収支予算書の「１　収入」の「他補助金」の金額の合計と一致すること。</t>
    <phoneticPr fontId="3" type="Hiragana" alignment="center"/>
  </si>
  <si>
    <t>乗合</t>
    <rPh sb="0" eb="2">
      <t>のりあい</t>
    </rPh>
    <phoneticPr fontId="3" type="Hiragana" alignment="center"/>
  </si>
  <si>
    <t>特殊（</t>
    <rPh sb="0" eb="2">
      <t>とくしゅ</t>
    </rPh>
    <phoneticPr fontId="3" type="Hiragana" alignment="center"/>
  </si>
  <si>
    <t>様式第１０号</t>
    <rPh sb="0" eb="2">
      <t>ヨウシキ</t>
    </rPh>
    <rPh sb="2" eb="3">
      <t>ダイ</t>
    </rPh>
    <rPh sb="5" eb="6">
      <t>ゴウ</t>
    </rPh>
    <phoneticPr fontId="3"/>
  </si>
  <si>
    <t>・様式第１０号</t>
    <rPh sb="1" eb="3">
      <t>ヨウシキ</t>
    </rPh>
    <rPh sb="3" eb="4">
      <t>ダイ</t>
    </rPh>
    <rPh sb="6" eb="7">
      <t>ゴウ</t>
    </rPh>
    <phoneticPr fontId="3"/>
  </si>
  <si>
    <t>区　分</t>
    <rPh sb="0" eb="1">
      <t>ク</t>
    </rPh>
    <rPh sb="2" eb="3">
      <t>ブン</t>
    </rPh>
    <phoneticPr fontId="3"/>
  </si>
  <si>
    <t>項　目</t>
    <rPh sb="0" eb="1">
      <t>コウ</t>
    </rPh>
    <rPh sb="2" eb="3">
      <t>メ</t>
    </rPh>
    <phoneticPr fontId="3"/>
  </si>
  <si>
    <t>１台目</t>
    <rPh sb="1" eb="3">
      <t>ダイメ</t>
    </rPh>
    <phoneticPr fontId="3"/>
  </si>
  <si>
    <t>２台目</t>
    <rPh sb="1" eb="3">
      <t>ダイメ</t>
    </rPh>
    <phoneticPr fontId="3"/>
  </si>
  <si>
    <t>車両本体価格〔税抜〕</t>
    <rPh sb="0" eb="2">
      <t>シャリョウ</t>
    </rPh>
    <rPh sb="2" eb="4">
      <t>ホンタイ</t>
    </rPh>
    <rPh sb="4" eb="6">
      <t>カカク</t>
    </rPh>
    <rPh sb="7" eb="8">
      <t>ゼイ</t>
    </rPh>
    <rPh sb="8" eb="9">
      <t>ヌ</t>
    </rPh>
    <phoneticPr fontId="3"/>
  </si>
  <si>
    <t>国補助</t>
    <rPh sb="0" eb="1">
      <t>クニ</t>
    </rPh>
    <rPh sb="1" eb="3">
      <t>ホジョ</t>
    </rPh>
    <phoneticPr fontId="3"/>
  </si>
  <si>
    <t>県補助</t>
    <rPh sb="0" eb="1">
      <t>ケン</t>
    </rPh>
    <rPh sb="1" eb="3">
      <t>ホジョ</t>
    </rPh>
    <phoneticPr fontId="3"/>
  </si>
  <si>
    <t>その他補助</t>
    <rPh sb="2" eb="3">
      <t>タ</t>
    </rPh>
    <rPh sb="3" eb="5">
      <t>ホジョ</t>
    </rPh>
    <phoneticPr fontId="3"/>
  </si>
  <si>
    <t>補助対象経費</t>
    <rPh sb="0" eb="2">
      <t>ホジョ</t>
    </rPh>
    <rPh sb="2" eb="4">
      <t>タイショウ</t>
    </rPh>
    <rPh sb="4" eb="6">
      <t>ケイヒ</t>
    </rPh>
    <phoneticPr fontId="3"/>
  </si>
  <si>
    <t>補助上限額</t>
    <rPh sb="0" eb="2">
      <t>ホジョ</t>
    </rPh>
    <rPh sb="2" eb="5">
      <t>ジョウゲンガク</t>
    </rPh>
    <phoneticPr fontId="3"/>
  </si>
  <si>
    <t>補助金交付申請額</t>
    <rPh sb="0" eb="3">
      <t>ホジョキン</t>
    </rPh>
    <rPh sb="3" eb="5">
      <t>コウフ</t>
    </rPh>
    <rPh sb="5" eb="7">
      <t>シンセイ</t>
    </rPh>
    <rPh sb="7" eb="8">
      <t>ガク</t>
    </rPh>
    <phoneticPr fontId="3"/>
  </si>
  <si>
    <t>補助対象経費 計</t>
    <rPh sb="0" eb="2">
      <t>ホジョ</t>
    </rPh>
    <rPh sb="2" eb="4">
      <t>タイショウ</t>
    </rPh>
    <rPh sb="4" eb="6">
      <t>ケイヒ</t>
    </rPh>
    <rPh sb="7" eb="8">
      <t>ケイ</t>
    </rPh>
    <phoneticPr fontId="3"/>
  </si>
  <si>
    <t>補助金交付申請額 計</t>
    <rPh sb="0" eb="3">
      <t>ホジョキン</t>
    </rPh>
    <rPh sb="3" eb="5">
      <t>コウフ</t>
    </rPh>
    <rPh sb="5" eb="7">
      <t>シンセイ</t>
    </rPh>
    <rPh sb="7" eb="8">
      <t>ガク</t>
    </rPh>
    <rPh sb="9" eb="10">
      <t>ケイ</t>
    </rPh>
    <phoneticPr fontId="3"/>
  </si>
  <si>
    <t>補助金交付請求額</t>
    <rPh sb="0" eb="3">
      <t>ホジョキン</t>
    </rPh>
    <rPh sb="3" eb="5">
      <t>コウフ</t>
    </rPh>
    <rPh sb="5" eb="7">
      <t>セイキュウ</t>
    </rPh>
    <rPh sb="7" eb="8">
      <t>ガク</t>
    </rPh>
    <phoneticPr fontId="3"/>
  </si>
  <si>
    <t>補助金交付請求額 計</t>
    <rPh sb="0" eb="3">
      <t>ホジョキン</t>
    </rPh>
    <rPh sb="3" eb="5">
      <t>コウフ</t>
    </rPh>
    <rPh sb="5" eb="7">
      <t>セイキュウ</t>
    </rPh>
    <rPh sb="7" eb="8">
      <t>ガク</t>
    </rPh>
    <rPh sb="9" eb="10">
      <t>ケイ</t>
    </rPh>
    <phoneticPr fontId="3"/>
  </si>
  <si>
    <t>￥</t>
    <phoneticPr fontId="3"/>
  </si>
  <si>
    <t>個人</t>
    <rPh sb="0" eb="2">
      <t>こじん</t>
    </rPh>
    <phoneticPr fontId="3" type="Hiragana" alignment="center"/>
  </si>
  <si>
    <t>法人等</t>
    <rPh sb="0" eb="2">
      <t>ほうじん</t>
    </rPh>
    <rPh sb="2" eb="3">
      <t>とう</t>
    </rPh>
    <phoneticPr fontId="3" type="Hiragana" alignment="center"/>
  </si>
  <si>
    <t>※法人または任意団体の場合、口座名義に法人名または任意団体名が必要です。</t>
    <phoneticPr fontId="3" type="Hiragana" alignment="center"/>
  </si>
  <si>
    <t>振込先情報</t>
    <rPh sb="0" eb="3">
      <t>ふりこみさき</t>
    </rPh>
    <rPh sb="3" eb="5">
      <t>じょうほう</t>
    </rPh>
    <phoneticPr fontId="3" type="Hiragana" alignment="center"/>
  </si>
  <si>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</si>
  <si>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</si>
  <si>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</si>
  <si>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</si>
  <si>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</si>
  <si>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</si>
  <si>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</si>
  <si>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</si>
  <si>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</si>
  <si>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</si>
  <si>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第１０条</t>
    <phoneticPr fontId="3"/>
  </si>
  <si>
    <t>リース判定</t>
    <rPh sb="3" eb="5">
      <t>ハンテイ</t>
    </rPh>
    <phoneticPr fontId="3"/>
  </si>
  <si>
    <t>第２号　補助事業計画書</t>
    <rPh sb="0" eb="1">
      <t>ダイ</t>
    </rPh>
    <rPh sb="2" eb="3">
      <t>ゴウ</t>
    </rPh>
    <rPh sb="4" eb="6">
      <t>ホジョ</t>
    </rPh>
    <rPh sb="6" eb="8">
      <t>ジギョウ</t>
    </rPh>
    <rPh sb="8" eb="11">
      <t>ケイカクショ</t>
    </rPh>
    <phoneticPr fontId="3"/>
  </si>
  <si>
    <t>第１２条</t>
    <phoneticPr fontId="3"/>
  </si>
  <si>
    <t>第５条第１項第１号</t>
    <phoneticPr fontId="3"/>
  </si>
  <si>
    <t>ガソリン</t>
    <phoneticPr fontId="3"/>
  </si>
  <si>
    <t>第１４条</t>
    <phoneticPr fontId="3"/>
  </si>
  <si>
    <t>第１２条第２項</t>
    <phoneticPr fontId="3"/>
  </si>
  <si>
    <t>軽油</t>
    <rPh sb="0" eb="2">
      <t>ケイユ</t>
    </rPh>
    <phoneticPr fontId="3"/>
  </si>
  <si>
    <t>小数点処理</t>
    <rPh sb="0" eb="3">
      <t>ショウスウテン</t>
    </rPh>
    <rPh sb="3" eb="5">
      <t>ショリ</t>
    </rPh>
    <phoneticPr fontId="3"/>
  </si>
  <si>
    <t>請求額算定表</t>
    <rPh sb="0" eb="2">
      <t>セイキュウ</t>
    </rPh>
    <rPh sb="2" eb="3">
      <t>ガク</t>
    </rPh>
    <rPh sb="3" eb="5">
      <t>サンテイ</t>
    </rPh>
    <rPh sb="5" eb="6">
      <t>ヒョウ</t>
    </rPh>
    <phoneticPr fontId="3"/>
  </si>
  <si>
    <t>電気</t>
    <rPh sb="0" eb="2">
      <t>デンキ</t>
    </rPh>
    <phoneticPr fontId="3"/>
  </si>
  <si>
    <t>第３号　収支予算書</t>
    <rPh sb="0" eb="1">
      <t>ダイ</t>
    </rPh>
    <rPh sb="2" eb="3">
      <t>ゴウ</t>
    </rPh>
    <rPh sb="4" eb="6">
      <t>シュウシ</t>
    </rPh>
    <rPh sb="6" eb="9">
      <t>ヨサンショ</t>
    </rPh>
    <phoneticPr fontId="3"/>
  </si>
  <si>
    <t>第５条第１項第２号</t>
    <phoneticPr fontId="3"/>
  </si>
  <si>
    <t>第１２条第３項</t>
    <phoneticPr fontId="3"/>
  </si>
  <si>
    <t>申請額算定表</t>
    <rPh sb="0" eb="2">
      <t>シンセイ</t>
    </rPh>
    <rPh sb="2" eb="3">
      <t>ガク</t>
    </rPh>
    <rPh sb="3" eb="5">
      <t>サンテイ</t>
    </rPh>
    <rPh sb="5" eb="6">
      <t>ヒョウ</t>
    </rPh>
    <phoneticPr fontId="3"/>
  </si>
  <si>
    <t>交付確定年月日</t>
    <rPh sb="2" eb="4">
      <t>カクテイ</t>
    </rPh>
    <rPh sb="4" eb="7">
      <t>ネンガッピ</t>
    </rPh>
    <phoneticPr fontId="3"/>
  </si>
  <si>
    <t>第４号　誓約書</t>
    <rPh sb="0" eb="1">
      <t>ダイ</t>
    </rPh>
    <rPh sb="2" eb="3">
      <t>ゴウ</t>
    </rPh>
    <rPh sb="4" eb="7">
      <t>セイヤクショ</t>
    </rPh>
    <phoneticPr fontId="3"/>
  </si>
  <si>
    <t>補助金等交付規則施行要領</t>
    <phoneticPr fontId="3"/>
  </si>
  <si>
    <t>第３条第２項</t>
    <phoneticPr fontId="3"/>
  </si>
  <si>
    <t>第１７条第２項</t>
    <phoneticPr fontId="3"/>
  </si>
  <si>
    <t>第７条第１項</t>
    <phoneticPr fontId="3"/>
  </si>
  <si>
    <t>第１３条</t>
    <phoneticPr fontId="3"/>
  </si>
  <si>
    <t>第２０条</t>
    <rPh sb="0" eb="1">
      <t>ダイ</t>
    </rPh>
    <rPh sb="3" eb="4">
      <t>ジョウ</t>
    </rPh>
    <phoneticPr fontId="3"/>
  </si>
  <si>
    <t>第２１条第２項</t>
    <rPh sb="0" eb="1">
      <t>ダイ</t>
    </rPh>
    <rPh sb="3" eb="4">
      <t>ジョウ</t>
    </rPh>
    <rPh sb="4" eb="5">
      <t>ダイ</t>
    </rPh>
    <rPh sb="6" eb="7">
      <t>コウ</t>
    </rPh>
    <phoneticPr fontId="3"/>
  </si>
  <si>
    <t>中小企業者等</t>
    <rPh sb="0" eb="2">
      <t>ちゅうしょう</t>
    </rPh>
    <rPh sb="2" eb="4">
      <t>きぎょう</t>
    </rPh>
    <rPh sb="4" eb="5">
      <t>しゃ</t>
    </rPh>
    <rPh sb="5" eb="6">
      <t>など</t>
    </rPh>
    <phoneticPr fontId="4" type="Hiragana" alignment="center"/>
  </si>
  <si>
    <t>新規創業者</t>
    <rPh sb="0" eb="2">
      <t>しんき</t>
    </rPh>
    <rPh sb="2" eb="5">
      <t>そうぎょうしゃ</t>
    </rPh>
    <phoneticPr fontId="4" type="Hiragana" alignment="center"/>
  </si>
  <si>
    <t>※申請額算定表シートに入力すると表示されます。</t>
    <rPh sb="1" eb="3">
      <t>しんせい</t>
    </rPh>
    <rPh sb="3" eb="4">
      <t>がく</t>
    </rPh>
    <rPh sb="4" eb="6">
      <t>さんてい</t>
    </rPh>
    <rPh sb="6" eb="7">
      <t>ひょう</t>
    </rPh>
    <rPh sb="11" eb="13">
      <t>にゅうりょく</t>
    </rPh>
    <rPh sb="16" eb="18">
      <t>ひょうじ</t>
    </rPh>
    <phoneticPr fontId="3" type="Hiragana" alignment="center"/>
  </si>
  <si>
    <t>※申請額算定表シートに入力すると表示されます。</t>
    <phoneticPr fontId="3" type="Hiragana" alignment="center"/>
  </si>
  <si>
    <t>その他諸費用(課税分)〔税抜〕</t>
    <phoneticPr fontId="3"/>
  </si>
  <si>
    <t>その他諸費用(非課税分)</t>
    <phoneticPr fontId="3"/>
  </si>
  <si>
    <t>消費税</t>
    <phoneticPr fontId="3"/>
  </si>
  <si>
    <t>契約額（見積額）</t>
    <phoneticPr fontId="3"/>
  </si>
  <si>
    <t>小数点以下を切り上げる場合、チェックしてください。</t>
    <rPh sb="0" eb="3">
      <t>ショウスウテン</t>
    </rPh>
    <rPh sb="3" eb="5">
      <t>イカ</t>
    </rPh>
    <rPh sb="6" eb="7">
      <t>キ</t>
    </rPh>
    <rPh sb="8" eb="9">
      <t>ア</t>
    </rPh>
    <rPh sb="11" eb="13">
      <t>バアイ</t>
    </rPh>
    <phoneticPr fontId="3"/>
  </si>
  <si>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3" type="Hiragana" alignment="center"/>
  </si>
  <si>
    <t>※リース契約台数分入力してください。</t>
    <rPh sb="4" eb="6">
      <t>ケイヤク</t>
    </rPh>
    <rPh sb="6" eb="8">
      <t>ダイスウ</t>
    </rPh>
    <rPh sb="8" eb="9">
      <t>ブン</t>
    </rPh>
    <rPh sb="9" eb="11">
      <t>ニュウリョク</t>
    </rPh>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</si>
  <si>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</si>
  <si>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</si>
  <si>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第１３号　実績報告書</t>
    <rPh sb="0" eb="1">
      <t>ダイ</t>
    </rPh>
    <rPh sb="3" eb="4">
      <t>ゴウ</t>
    </rPh>
    <rPh sb="5" eb="7">
      <t>ジッセキ</t>
    </rPh>
    <rPh sb="7" eb="10">
      <t>ホウコクショ</t>
    </rPh>
    <phoneticPr fontId="3"/>
  </si>
  <si>
    <t>第１４号　収支決算書</t>
    <rPh sb="0" eb="1">
      <t>ダイ</t>
    </rPh>
    <rPh sb="3" eb="4">
      <t>ゴウ</t>
    </rPh>
    <rPh sb="5" eb="7">
      <t>シュウシ</t>
    </rPh>
    <rPh sb="7" eb="9">
      <t>ケッサン</t>
    </rPh>
    <rPh sb="9" eb="10">
      <t>ショ</t>
    </rPh>
    <phoneticPr fontId="3"/>
  </si>
  <si>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3" type="Hiragana" alignment="center"/>
  </si>
  <si>
    <t>契約額</t>
    <phoneticPr fontId="3"/>
  </si>
  <si>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3" type="Hiragana" alignment="center"/>
  </si>
  <si>
    <t>　　　　</t>
    <phoneticPr fontId="3"/>
  </si>
  <si>
    <t>第１７号　交付請求書</t>
    <rPh sb="0" eb="1">
      <t>ダイ</t>
    </rPh>
    <rPh sb="3" eb="4">
      <t>ゴウ</t>
    </rPh>
    <rPh sb="5" eb="7">
      <t>コウフ</t>
    </rPh>
    <rPh sb="7" eb="10">
      <t>セイキュウショ</t>
    </rPh>
    <phoneticPr fontId="3"/>
  </si>
  <si>
    <t>和暦年度</t>
    <rPh sb="0" eb="2">
      <t>ワレキ</t>
    </rPh>
    <rPh sb="2" eb="4">
      <t>ネンド</t>
    </rPh>
    <phoneticPr fontId="3"/>
  </si>
  <si>
    <t>西暦年度</t>
    <rPh sb="0" eb="2">
      <t>セイレキ</t>
    </rPh>
    <rPh sb="2" eb="4">
      <t>ネンド</t>
    </rPh>
    <phoneticPr fontId="3"/>
  </si>
  <si>
    <t>賃借人の住所又は所在地</t>
    <rPh sb="0" eb="3">
      <t>チンシャクニン</t>
    </rPh>
    <phoneticPr fontId="3"/>
  </si>
  <si>
    <t>賃借人の氏名又は名称　</t>
    <rPh sb="0" eb="3">
      <t>チンシャクニン</t>
    </rPh>
    <phoneticPr fontId="3"/>
  </si>
  <si>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3"/>
  </si>
  <si>
    <t>仙台市事業所用クリーンエネルギー自動車等導入支援補助金交付申請書</t>
    <rPh sb="19" eb="20">
      <t>トウ</t>
    </rPh>
    <phoneticPr fontId="3"/>
  </si>
  <si>
    <t>仙台市事業用クリーンエネルギー自動車等導入支援補助金 交付申請額算定表</t>
    <rPh sb="0" eb="3">
      <t>センダイシ</t>
    </rPh>
    <rPh sb="3" eb="6">
      <t>ジギョウヨウ</t>
    </rPh>
    <rPh sb="15" eb="18">
      <t>ジドウシャ</t>
    </rPh>
    <rPh sb="18" eb="19">
      <t>トウ</t>
    </rPh>
    <rPh sb="19" eb="21">
      <t>ドウニュウ</t>
    </rPh>
    <rPh sb="21" eb="23">
      <t>シエン</t>
    </rPh>
    <rPh sb="23" eb="26">
      <t>ホジョキン</t>
    </rPh>
    <rPh sb="27" eb="29">
      <t>コウフ</t>
    </rPh>
    <rPh sb="29" eb="31">
      <t>シンセイ</t>
    </rPh>
    <rPh sb="31" eb="32">
      <t>ガク</t>
    </rPh>
    <rPh sb="32" eb="34">
      <t>サンテイ</t>
    </rPh>
    <rPh sb="34" eb="35">
      <t>ヒョウ</t>
    </rPh>
    <phoneticPr fontId="3"/>
  </si>
  <si>
    <t>仙台市事業所用クリーンエネルギー自動車等導入支援補助金実績報告書</t>
    <rPh sb="19" eb="20">
      <t>トウ</t>
    </rPh>
    <phoneticPr fontId="3"/>
  </si>
  <si>
    <t>仙台市事業所用クリーンエネルギー自動車等導入支援補助金</t>
    <rPh sb="19" eb="20">
      <t>トウ</t>
    </rPh>
    <phoneticPr fontId="3"/>
  </si>
  <si>
    <t>仙台市事業用クリーンエネルギー自動車等導入支援補助金 交付請求額算定表</t>
    <rPh sb="0" eb="3">
      <t>センダイシ</t>
    </rPh>
    <rPh sb="3" eb="6">
      <t>ジギョウヨウ</t>
    </rPh>
    <rPh sb="15" eb="18">
      <t>ジドウシャ</t>
    </rPh>
    <rPh sb="18" eb="19">
      <t>トウ</t>
    </rPh>
    <rPh sb="19" eb="21">
      <t>ドウニュウ</t>
    </rPh>
    <rPh sb="21" eb="23">
      <t>シエン</t>
    </rPh>
    <rPh sb="23" eb="26">
      <t>ホジョキン</t>
    </rPh>
    <rPh sb="27" eb="29">
      <t>コウフ</t>
    </rPh>
    <rPh sb="29" eb="31">
      <t>セイキュウ</t>
    </rPh>
    <rPh sb="31" eb="32">
      <t>ガク</t>
    </rPh>
    <rPh sb="32" eb="34">
      <t>サンテイ</t>
    </rPh>
    <rPh sb="34" eb="35">
      <t>ヒョウ</t>
    </rPh>
    <phoneticPr fontId="3"/>
  </si>
  <si>
    <t>仙台市事業所用クリーンエネルギー自動車等導入支援補助金交付請求書</t>
    <rPh sb="19" eb="20">
      <t>トウ</t>
    </rPh>
    <phoneticPr fontId="3"/>
  </si>
  <si>
    <t>仙台市事業所用クリーンエネルギー自動車等導入支援補助金変更承認申請書</t>
    <rPh sb="19" eb="20">
      <t>トウ</t>
    </rPh>
    <phoneticPr fontId="3"/>
  </si>
  <si>
    <t>仙台市事業所用クリーンエネルギー自動車等導入支援補助金中止（廃止）承認申請書</t>
    <rPh sb="19" eb="20">
      <t>トウ</t>
    </rPh>
    <phoneticPr fontId="3"/>
  </si>
  <si>
    <t>仙台市事業所用クリーンエネルギー自動車等導入支援補助金交付申請取下書</t>
    <rPh sb="19" eb="20">
      <t>トウ</t>
    </rPh>
    <phoneticPr fontId="3"/>
  </si>
  <si>
    <t>仙台市事業所用クリーンエネルギー自動車等導入支援補助金財産処分承認申請書</t>
    <rPh sb="0" eb="3">
      <t>センダイシ</t>
    </rPh>
    <rPh sb="3" eb="6">
      <t>ジギョウショ</t>
    </rPh>
    <rPh sb="6" eb="7">
      <t>ヨウ</t>
    </rPh>
    <rPh sb="16" eb="19">
      <t>ジドウシャ</t>
    </rPh>
    <rPh sb="19" eb="20">
      <t>トウ</t>
    </rPh>
    <rPh sb="20" eb="22">
      <t>ドウニュウ</t>
    </rPh>
    <rPh sb="22" eb="24">
      <t>シエン</t>
    </rPh>
    <rPh sb="24" eb="27">
      <t>ホジョキン</t>
    </rPh>
    <rPh sb="27" eb="29">
      <t>ザイサン</t>
    </rPh>
    <rPh sb="29" eb="31">
      <t>ショブン</t>
    </rPh>
    <rPh sb="31" eb="33">
      <t>ショウニン</t>
    </rPh>
    <rPh sb="33" eb="36">
      <t>シンセイショ</t>
    </rPh>
    <phoneticPr fontId="3"/>
  </si>
  <si>
    <t>７　自動車の用途確認</t>
    <phoneticPr fontId="4" type="Hiragana" alignment="center"/>
  </si>
  <si>
    <t>８　市税納付状況確認</t>
    <phoneticPr fontId="4" type="Hiragana" alignment="center"/>
  </si>
  <si>
    <t>＜記入・提出するときの注意点＞</t>
    <rPh sb="1" eb="3">
      <t>きにゅう</t>
    </rPh>
    <rPh sb="4" eb="6">
      <t>ていしゅつ</t>
    </rPh>
    <rPh sb="11" eb="14">
      <t>ちゅういてん</t>
    </rPh>
    <phoneticPr fontId="4" type="Hiragana" alignment="center"/>
  </si>
  <si>
    <t>「要綱」や「申請の手引き」を確認のうえ記入・提出してください。</t>
    <rPh sb="1" eb="3">
      <t>ようこう</t>
    </rPh>
    <rPh sb="6" eb="8">
      <t>しんせい</t>
    </rPh>
    <rPh sb="9" eb="11">
      <t>てび</t>
    </rPh>
    <rPh sb="14" eb="16">
      <t>かくにん</t>
    </rPh>
    <rPh sb="19" eb="21">
      <t>きにゅう</t>
    </rPh>
    <rPh sb="22" eb="24">
      <t>ていしゅつ</t>
    </rPh>
    <phoneticPr fontId="4" type="Hiragana" alignment="center"/>
  </si>
  <si>
    <t>２　導入する充放電設備</t>
    <rPh sb="6" eb="11">
      <t>じゅうほうでんせつび</t>
    </rPh>
    <phoneticPr fontId="3" type="Hiragana" alignment="center"/>
  </si>
  <si>
    <t>導入する
充放電設備</t>
    <rPh sb="0" eb="2">
      <t>どうにゅう</t>
    </rPh>
    <rPh sb="5" eb="8">
      <t>じゅうほうでん</t>
    </rPh>
    <rPh sb="8" eb="10">
      <t>せつび</t>
    </rPh>
    <phoneticPr fontId="3" type="Hiragana" alignment="center"/>
  </si>
  <si>
    <t>充放電設備の費用のうち補助対象〔税抜〕</t>
    <rPh sb="0" eb="5">
      <t>じゅうほうでんせつび</t>
    </rPh>
    <rPh sb="6" eb="8">
      <t>ひよう</t>
    </rPh>
    <rPh sb="11" eb="13">
      <t>ほじょ</t>
    </rPh>
    <rPh sb="13" eb="15">
      <t>たいしょう</t>
    </rPh>
    <phoneticPr fontId="3" type="Hiragana" alignment="center"/>
  </si>
  <si>
    <t>充放電設備の費用のうち補助対象外〔税抜〕</t>
    <rPh sb="15" eb="16">
      <t>がい</t>
    </rPh>
    <phoneticPr fontId="3" type="Hiragana" alignment="center"/>
  </si>
  <si>
    <t>⑦</t>
    <phoneticPr fontId="3" type="Hiragana" alignment="center"/>
  </si>
  <si>
    <t>⑧</t>
    <phoneticPr fontId="3" type="Hiragana" alignment="center"/>
  </si>
  <si>
    <t>消費税〔（①+②+③+⑤+⑥）×0.1〕</t>
    <phoneticPr fontId="3" type="Hiragana" alignment="center"/>
  </si>
  <si>
    <t>契約額（見積額）〔①+②+③+④+⑤+⑥+⑦〕</t>
    <phoneticPr fontId="3" type="Hiragana" alignment="center"/>
  </si>
  <si>
    <t>※①車両本体価格〔税抜〕と⑤充放電設備のうち補助対象の合計額は、下記５の①の金額と一致すること。</t>
    <rPh sb="14" eb="17">
      <t>じゅうほうでん</t>
    </rPh>
    <rPh sb="17" eb="19">
      <t>せつび</t>
    </rPh>
    <rPh sb="22" eb="24">
      <t>ほじょ</t>
    </rPh>
    <rPh sb="24" eb="26">
      <t>たいしょう</t>
    </rPh>
    <rPh sb="27" eb="29">
      <t>ごうけい</t>
    </rPh>
    <rPh sb="29" eb="30">
      <t>がく</t>
    </rPh>
    <phoneticPr fontId="3" type="Hiragana" alignment="center"/>
  </si>
  <si>
    <t>補助対象経費〔税抜〕</t>
    <rPh sb="0" eb="2">
      <t>ほじょ</t>
    </rPh>
    <rPh sb="2" eb="4">
      <t>たいしょう</t>
    </rPh>
    <rPh sb="4" eb="6">
      <t>けいひ</t>
    </rPh>
    <phoneticPr fontId="3" type="Hiragana" alignment="center"/>
  </si>
  <si>
    <t>※①の金額は、上記４の①と⑤の合計額及び様式第３号 収支予算書の「２　支出」の小計の金額と</t>
    <rPh sb="15" eb="17">
      <t>ごうけい</t>
    </rPh>
    <rPh sb="17" eb="18">
      <t>がく</t>
    </rPh>
    <phoneticPr fontId="3" type="Hiragana" alignment="center"/>
  </si>
  <si>
    <t>　一致すること。</t>
    <phoneticPr fontId="3" type="Hiragana" alignment="center"/>
  </si>
  <si>
    <t>下取り費用</t>
    <rPh sb="0" eb="2">
      <t>シタド</t>
    </rPh>
    <rPh sb="3" eb="5">
      <t>ヒヨウ</t>
    </rPh>
    <phoneticPr fontId="3"/>
  </si>
  <si>
    <t>充放電設備の費用〔税抜〕</t>
    <rPh sb="0" eb="5">
      <t>ジュウホウデンセツビ</t>
    </rPh>
    <rPh sb="6" eb="8">
      <t>ヒヨウ</t>
    </rPh>
    <phoneticPr fontId="3"/>
  </si>
  <si>
    <t>事業所等の所有者（同意者）</t>
    <phoneticPr fontId="3"/>
  </si>
  <si>
    <t>氏　名※</t>
    <rPh sb="0" eb="1">
      <t>シ</t>
    </rPh>
    <rPh sb="2" eb="3">
      <t>ナ</t>
    </rPh>
    <phoneticPr fontId="3"/>
  </si>
  <si>
    <t>　</t>
    <phoneticPr fontId="3"/>
  </si>
  <si>
    <t>印</t>
    <rPh sb="0" eb="1">
      <t>イン</t>
    </rPh>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</si>
  <si>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</si>
  <si>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</si>
  <si>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</si>
  <si>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※氏名は署名をすること。署名が困難な場合は、記名押印も可とする。</t>
    <phoneticPr fontId="3"/>
  </si>
  <si>
    <t>１　申請者の氏名</t>
    <phoneticPr fontId="3"/>
  </si>
  <si>
    <t>２　申請者の住所</t>
    <phoneticPr fontId="3"/>
  </si>
  <si>
    <t>〒</t>
    <phoneticPr fontId="3"/>
  </si>
  <si>
    <t>３　補助対象設備を設置
　　する建物の所在地</t>
    <phoneticPr fontId="3"/>
  </si>
  <si>
    <t>４　補助対象設備の種類</t>
    <phoneticPr fontId="3"/>
  </si>
  <si>
    <t>様式第７号</t>
    <rPh sb="0" eb="2">
      <t>ヨウシキ</t>
    </rPh>
    <rPh sb="2" eb="3">
      <t>ダイ</t>
    </rPh>
    <rPh sb="4" eb="5">
      <t>ゴウ</t>
    </rPh>
    <phoneticPr fontId="3"/>
  </si>
  <si>
    <t>仙台市事業用クリーンエネルギー自動車等導入支援補助金 貸与料金の算定根拠明細書</t>
    <phoneticPr fontId="3"/>
  </si>
  <si>
    <t>仙台市事業用クリーンエネルギー自動車等導入支援補助金　同意書</t>
    <phoneticPr fontId="3"/>
  </si>
  <si>
    <t>　私が所有する建築物について、下記のとおり補助対象設備を設置すること及び仙台市事業用クリーンエネルギー自動車等導入支援補助金を申請することに同意します。</t>
    <phoneticPr fontId="3"/>
  </si>
  <si>
    <t>充放電設備</t>
    <rPh sb="0" eb="3">
      <t>ジュウホウデン</t>
    </rPh>
    <rPh sb="3" eb="5">
      <t>セツビ</t>
    </rPh>
    <phoneticPr fontId="3"/>
  </si>
  <si>
    <t>様式第１１号</t>
    <rPh sb="0" eb="2">
      <t>ヨウシキ</t>
    </rPh>
    <rPh sb="2" eb="3">
      <t>ダイ</t>
    </rPh>
    <rPh sb="5" eb="6">
      <t>ゴウ</t>
    </rPh>
    <phoneticPr fontId="3"/>
  </si>
  <si>
    <t>２　中止(廃止)の理由</t>
    <rPh sb="2" eb="4">
      <t>ちゅうし</t>
    </rPh>
    <rPh sb="5" eb="7">
      <t>はいし</t>
    </rPh>
    <rPh sb="9" eb="11">
      <t>りゆう</t>
    </rPh>
    <phoneticPr fontId="4"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</si>
  <si>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</si>
  <si>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４　添付書類</t>
    <rPh sb="2" eb="4">
      <t>てんぷ</t>
    </rPh>
    <rPh sb="4" eb="6">
      <t>しょるい</t>
    </rPh>
    <phoneticPr fontId="4" type="Hiragana" alignment="center"/>
  </si>
  <si>
    <t>２　変更内容</t>
    <rPh sb="2" eb="4">
      <t>へんこう</t>
    </rPh>
    <rPh sb="4" eb="6">
      <t>ないよう</t>
    </rPh>
    <phoneticPr fontId="4" type="Hiragana" alignment="center"/>
  </si>
  <si>
    <t>３　変更の理由</t>
    <rPh sb="2" eb="4">
      <t>へんこう</t>
    </rPh>
    <rPh sb="5" eb="7">
      <t>りゆう</t>
    </rPh>
    <phoneticPr fontId="4" type="Hiragana" alignment="center"/>
  </si>
  <si>
    <t>２　補助金交付申請額</t>
    <phoneticPr fontId="4" type="Hiragana" alignment="center"/>
  </si>
  <si>
    <t>３　申請年月日</t>
    <rPh sb="2" eb="4">
      <t>しんせい</t>
    </rPh>
    <rPh sb="4" eb="7">
      <t>ねんがっぴ</t>
    </rPh>
    <phoneticPr fontId="4" type="Hiragana" alignment="center"/>
  </si>
  <si>
    <t>４　申請取下げ理由</t>
    <rPh sb="2" eb="4">
      <t>しんせい</t>
    </rPh>
    <rPh sb="4" eb="6">
      <t>とりさ</t>
    </rPh>
    <phoneticPr fontId="4" type="Hiragana" alignment="center"/>
  </si>
  <si>
    <t>様式第１９号</t>
    <rPh sb="0" eb="2">
      <t>ヨウシキ</t>
    </rPh>
    <rPh sb="2" eb="3">
      <t>ダイ</t>
    </rPh>
    <rPh sb="5" eb="6">
      <t>ゴウ</t>
    </rPh>
    <phoneticPr fontId="3"/>
  </si>
  <si>
    <t>２　処分しようとする
　　補助対象自動車等</t>
    <rPh sb="2" eb="4">
      <t>しょぶん</t>
    </rPh>
    <rPh sb="13" eb="15">
      <t>ほじょ</t>
    </rPh>
    <rPh sb="15" eb="17">
      <t>たいしょう</t>
    </rPh>
    <rPh sb="17" eb="20">
      <t>じどうしゃ</t>
    </rPh>
    <rPh sb="20" eb="21">
      <t>とう</t>
    </rPh>
    <phoneticPr fontId="4" type="Hiragana" alignment="center"/>
  </si>
  <si>
    <t>３　処分の内容</t>
    <rPh sb="2" eb="4">
      <t>しょぶん</t>
    </rPh>
    <rPh sb="5" eb="7">
      <t>ないよう</t>
    </rPh>
    <phoneticPr fontId="4" type="Hiragana" alignment="center"/>
  </si>
  <si>
    <t>４　処分しようとする
　　理由</t>
    <rPh sb="2" eb="4">
      <t>しょぶん</t>
    </rPh>
    <rPh sb="13" eb="15">
      <t>りゆう</t>
    </rPh>
    <phoneticPr fontId="4" type="Hiragana" alignment="center"/>
  </si>
  <si>
    <t>５　その他必要な事項</t>
    <rPh sb="4" eb="5">
      <t>た</t>
    </rPh>
    <rPh sb="5" eb="7">
      <t>ひつよう</t>
    </rPh>
    <rPh sb="8" eb="10">
      <t>じこう</t>
    </rPh>
    <phoneticPr fontId="4" type="Hiragana" alignment="center"/>
  </si>
  <si>
    <t>様式第１６号</t>
    <rPh sb="0" eb="2">
      <t>ヨウシキ</t>
    </rPh>
    <rPh sb="2" eb="3">
      <t>ダイ</t>
    </rPh>
    <rPh sb="5" eb="6">
      <t>ゴウ</t>
    </rPh>
    <phoneticPr fontId="3"/>
  </si>
  <si>
    <t>※小計の金額は、様式第２号 事業計画書の「４ 契約書（見積書）の金額内訳」の①、⑤の合計額と</t>
    <rPh sb="42" eb="44">
      <t>ゴウケイ</t>
    </rPh>
    <rPh sb="44" eb="45">
      <t>ガク</t>
    </rPh>
    <phoneticPr fontId="3"/>
  </si>
  <si>
    <t>　一致すること。また、「５ 補助金交付申請額の算定」の①の金額と一致すること。</t>
    <phoneticPr fontId="3"/>
  </si>
  <si>
    <t>充放電設備の費用のうち補助対象〔税抜〕</t>
    <rPh sb="11" eb="13">
      <t>ホジョ</t>
    </rPh>
    <rPh sb="13" eb="15">
      <t>タイショウ</t>
    </rPh>
    <phoneticPr fontId="3"/>
  </si>
  <si>
    <t>充放電設備の費用のうち補助対象外〔税抜〕</t>
    <rPh sb="15" eb="16">
      <t>ガイ</t>
    </rPh>
    <phoneticPr fontId="3"/>
  </si>
  <si>
    <t>消費税〔（①＋②＋③＋⑤＋⑥）×0.1〕</t>
    <phoneticPr fontId="3"/>
  </si>
  <si>
    <t>小計〔①＋②＋③＋④＋⑤＋⑥＋⑦〕</t>
    <rPh sb="0" eb="2">
      <t>ショウケイ</t>
    </rPh>
    <phoneticPr fontId="3"/>
  </si>
  <si>
    <t>合計〔⑧－⑨－⑩＋⑪〕</t>
    <phoneticPr fontId="3"/>
  </si>
  <si>
    <t>(2)「要綱」や「申請の手引き」を確認のうえ記入・提出してください。</t>
    <phoneticPr fontId="4" type="Hiragana" alignment="center"/>
  </si>
  <si>
    <t>(1) 交付決定番号は、「補助金交付決定通知書」に記載されています。「補助金交付決定通知書」を</t>
    <phoneticPr fontId="4" type="Hiragana" alignment="center"/>
  </si>
  <si>
    <t>　　確認のうえ、記入してください。　　　　　　　　　　　　　　　　　　　　　　　　　　　　</t>
    <phoneticPr fontId="4" type="Hiragana" alignment="center"/>
  </si>
  <si>
    <t>設備を設置する建物の所在地</t>
    <rPh sb="0" eb="2">
      <t>セツビ</t>
    </rPh>
    <rPh sb="3" eb="5">
      <t>セッチ</t>
    </rPh>
    <rPh sb="7" eb="9">
      <t>タテモノ</t>
    </rPh>
    <rPh sb="10" eb="13">
      <t>ショザイチ</t>
    </rPh>
    <phoneticPr fontId="3"/>
  </si>
  <si>
    <t>５　補助対象自動車の使用の本拠の位置等</t>
    <rPh sb="18" eb="19">
      <t>とう</t>
    </rPh>
    <phoneticPr fontId="4" type="Hiragana" alignment="center"/>
  </si>
  <si>
    <t>６　契約書の金額内訳</t>
    <phoneticPr fontId="4" type="Hiragana" alignment="center"/>
  </si>
  <si>
    <t>７　補助金交付請求額の算定</t>
    <phoneticPr fontId="4" type="Hiragana" alignment="center"/>
  </si>
  <si>
    <t>※①車両本体価格〔税抜〕と⑤充放電設備のうち補助対象の合計額は、下記７の①の金額と一致すること。</t>
    <rPh sb="14" eb="17">
      <t>じゅうほうでん</t>
    </rPh>
    <rPh sb="17" eb="19">
      <t>せつび</t>
    </rPh>
    <rPh sb="22" eb="24">
      <t>ほじょ</t>
    </rPh>
    <rPh sb="24" eb="26">
      <t>たいしょう</t>
    </rPh>
    <rPh sb="27" eb="29">
      <t>ごうけい</t>
    </rPh>
    <rPh sb="29" eb="30">
      <t>がく</t>
    </rPh>
    <phoneticPr fontId="3" type="Hiragana" alignment="center"/>
  </si>
  <si>
    <t>※①の金額は、上記６の①と⑤の合計額及び様式第１５号 収支予算書の「２　支出」の小計の金額と一致すること。</t>
    <phoneticPr fontId="3" type="Hiragana" alignment="center"/>
  </si>
  <si>
    <t>※小計の金額は、様式第１４事業計画書の「６ 契約書（見積書）の金額内訳」の①、⑤の合計額と</t>
    <rPh sb="41" eb="43">
      <t>ゴウケイ</t>
    </rPh>
    <rPh sb="43" eb="44">
      <t>ガク</t>
    </rPh>
    <phoneticPr fontId="3"/>
  </si>
  <si>
    <t>　一致すること。また、「７ 補助金交付申請額の算定」の①の金額と一致すること。</t>
    <phoneticPr fontId="3"/>
  </si>
  <si>
    <t>令和　　年　　月　　日</t>
    <rPh sb="0" eb="2">
      <t>れいわ</t>
    </rPh>
    <rPh sb="4" eb="5">
      <t>ねん</t>
    </rPh>
    <rPh sb="7" eb="8">
      <t>がつ</t>
    </rPh>
    <rPh sb="10" eb="11">
      <t>にち</t>
    </rPh>
    <phoneticPr fontId="4" type="Hiragana" alignment="center"/>
  </si>
  <si>
    <t>　　　－　　　　</t>
    <phoneticPr fontId="4" type="Hiragana" alignment="center"/>
  </si>
  <si>
    <t>３　補助対象自動車</t>
    <rPh sb="2" eb="4">
      <t>ほじょ</t>
    </rPh>
    <rPh sb="4" eb="6">
      <t>たいしょう</t>
    </rPh>
    <rPh sb="6" eb="9">
      <t>じどうしゃ</t>
    </rPh>
    <phoneticPr fontId="4" type="Hiragana" alignment="center"/>
  </si>
  <si>
    <t>４　補助対象設備</t>
    <rPh sb="2" eb="4">
      <t>ほじょ</t>
    </rPh>
    <rPh sb="4" eb="6">
      <t>たいしょう</t>
    </rPh>
    <rPh sb="6" eb="8">
      <t>せつび</t>
    </rPh>
    <phoneticPr fontId="4" type="Hiragana" alignment="center"/>
  </si>
  <si>
    <t>　(1) クリーンエネルギー自動車の概要</t>
    <rPh sb="18" eb="20">
      <t>がいよう</t>
    </rPh>
    <phoneticPr fontId="3" type="Hiragana" alignment="center"/>
  </si>
  <si>
    <t>　(2) 補助事業による二酸化炭素排出量等の削減効果（年間）</t>
    <phoneticPr fontId="3" type="Hiragana" alignment="center"/>
  </si>
  <si>
    <r>
      <t>使用の本拠の位置</t>
    </r>
    <r>
      <rPr>
        <sz val="9"/>
        <color theme="1"/>
        <rFont val="BIZ UD明朝 Medium"/>
        <family val="1"/>
        <charset val="128"/>
      </rPr>
      <t>（※１）</t>
    </r>
    <phoneticPr fontId="3" type="Hiragana" alignment="center"/>
  </si>
  <si>
    <r>
      <t>区分・種別</t>
    </r>
    <r>
      <rPr>
        <sz val="9"/>
        <color theme="1"/>
        <rFont val="BIZ UD明朝 Medium"/>
        <family val="1"/>
        <charset val="128"/>
      </rPr>
      <t>（※２）</t>
    </r>
    <rPh sb="0" eb="2">
      <t>くぶん</t>
    </rPh>
    <rPh sb="3" eb="4">
      <t>しゅ</t>
    </rPh>
    <rPh sb="4" eb="5">
      <t>べつ</t>
    </rPh>
    <phoneticPr fontId="3" type="Hiragana" alignment="center"/>
  </si>
  <si>
    <r>
      <t>平均燃費</t>
    </r>
    <r>
      <rPr>
        <sz val="9"/>
        <color theme="1"/>
        <rFont val="BIZ UD明朝 Medium"/>
        <family val="1"/>
        <charset val="128"/>
      </rPr>
      <t>（ｋｍ/Ｌ、ｋｍ/ｋＷｈなど）</t>
    </r>
    <r>
      <rPr>
        <sz val="12"/>
        <color theme="1"/>
        <rFont val="BIZ UD明朝 Medium"/>
        <family val="1"/>
        <charset val="128"/>
      </rPr>
      <t>　②</t>
    </r>
    <phoneticPr fontId="3" type="Hiragana" alignment="center"/>
  </si>
  <si>
    <r>
      <t>燃料使用量</t>
    </r>
    <r>
      <rPr>
        <sz val="9"/>
        <color theme="1"/>
        <rFont val="BIZ UD明朝 Medium"/>
        <family val="1"/>
        <charset val="128"/>
      </rPr>
      <t>（Ｌ、ｋＷｈなど）</t>
    </r>
    <r>
      <rPr>
        <sz val="12"/>
        <color theme="1"/>
        <rFont val="BIZ UD明朝 Medium"/>
        <family val="1"/>
        <charset val="128"/>
      </rPr>
      <t>　③（①÷②）</t>
    </r>
    <phoneticPr fontId="3" type="Hiragana" alignment="center"/>
  </si>
  <si>
    <r>
      <t>排出係数</t>
    </r>
    <r>
      <rPr>
        <sz val="9"/>
        <color theme="1"/>
        <rFont val="BIZ UD明朝 Medium"/>
        <family val="1"/>
        <charset val="128"/>
      </rPr>
      <t>（※３）</t>
    </r>
    <r>
      <rPr>
        <sz val="12"/>
        <color theme="1"/>
        <rFont val="BIZ UD明朝 Medium"/>
        <family val="1"/>
        <charset val="128"/>
      </rPr>
      <t>　④</t>
    </r>
    <phoneticPr fontId="3" type="Hiragana" alignment="center"/>
  </si>
  <si>
    <r>
      <t>CO</t>
    </r>
    <r>
      <rPr>
        <vertAlign val="subscript"/>
        <sz val="12"/>
        <color theme="1"/>
        <rFont val="BIZ UD明朝 Medium"/>
        <family val="1"/>
        <charset val="128"/>
      </rPr>
      <t>２</t>
    </r>
    <r>
      <rPr>
        <sz val="12"/>
        <color theme="1"/>
        <rFont val="BIZ UD明朝 Medium"/>
        <family val="1"/>
        <charset val="128"/>
      </rPr>
      <t>排出量〔t－CO</t>
    </r>
    <r>
      <rPr>
        <vertAlign val="subscript"/>
        <sz val="12"/>
        <color theme="1"/>
        <rFont val="BIZ UD明朝 Medium"/>
        <family val="1"/>
        <charset val="128"/>
      </rPr>
      <t>２</t>
    </r>
    <r>
      <rPr>
        <sz val="12"/>
        <color theme="1"/>
        <rFont val="BIZ UD明朝 Medium"/>
        <family val="1"/>
        <charset val="128"/>
      </rPr>
      <t>〕　⑤（③×④）</t>
    </r>
    <phoneticPr fontId="3" type="Hiragana" alignment="center"/>
  </si>
  <si>
    <r>
      <t>二酸化炭素排出量の削減見込量（年間）〔t－CO</t>
    </r>
    <r>
      <rPr>
        <vertAlign val="subscript"/>
        <sz val="12"/>
        <color theme="1"/>
        <rFont val="BIZ UD明朝 Medium"/>
        <family val="1"/>
        <charset val="128"/>
      </rPr>
      <t>２</t>
    </r>
    <r>
      <rPr>
        <sz val="12"/>
        <color theme="1"/>
        <rFont val="BIZ UD明朝 Medium"/>
        <family val="1"/>
        <charset val="128"/>
      </rPr>
      <t>〕</t>
    </r>
    <phoneticPr fontId="3" type="Hiragana" alignment="center"/>
  </si>
  <si>
    <t>　(1) 充放電設備の概要</t>
    <rPh sb="5" eb="8">
      <t>じゅうほうでん</t>
    </rPh>
    <rPh sb="8" eb="10">
      <t>せつび</t>
    </rPh>
    <rPh sb="11" eb="13">
      <t>がいよう</t>
    </rPh>
    <phoneticPr fontId="3" type="Hiragana" alignment="center"/>
  </si>
  <si>
    <t>設置する建物の所在地</t>
    <rPh sb="0" eb="2">
      <t>せっち</t>
    </rPh>
    <rPh sb="4" eb="6">
      <t>たてもの</t>
    </rPh>
    <rPh sb="7" eb="10">
      <t>しょざいち</t>
    </rPh>
    <phoneticPr fontId="3" type="Hiragana" alignment="center"/>
  </si>
  <si>
    <t>メーカー</t>
    <phoneticPr fontId="3" type="Hiragana" alignment="center"/>
  </si>
  <si>
    <t>太陽光発電システムの連系</t>
    <rPh sb="0" eb="3">
      <t>たいようこう</t>
    </rPh>
    <rPh sb="3" eb="5">
      <t>はつでん</t>
    </rPh>
    <rPh sb="10" eb="12">
      <t>れんけい</t>
    </rPh>
    <phoneticPr fontId="3" type="Hiragana" alignment="center"/>
  </si>
  <si>
    <t>連系します</t>
    <rPh sb="0" eb="2">
      <t>れんけい</t>
    </rPh>
    <phoneticPr fontId="3" type="Hiragana" alignment="center"/>
  </si>
  <si>
    <t>令和　　年　　月　　日</t>
    <rPh sb="0" eb="2">
      <t>れいわ</t>
    </rPh>
    <rPh sb="4" eb="5">
      <t>ねん</t>
    </rPh>
    <rPh sb="7" eb="8">
      <t>がつ</t>
    </rPh>
    <rPh sb="10" eb="11">
      <t>にち</t>
    </rPh>
    <phoneticPr fontId="3" type="Hiragana" alignment="center"/>
  </si>
  <si>
    <t>太陽光発電システムの年間発電量</t>
    <rPh sb="0" eb="3">
      <t>たいようこう</t>
    </rPh>
    <rPh sb="3" eb="5">
      <t>はつでん</t>
    </rPh>
    <rPh sb="10" eb="12">
      <t>ねんかん</t>
    </rPh>
    <rPh sb="12" eb="14">
      <t>はつでん</t>
    </rPh>
    <rPh sb="14" eb="15">
      <t>りょう</t>
    </rPh>
    <phoneticPr fontId="3" type="Hiragana" alignment="center"/>
  </si>
  <si>
    <t>kWh/年</t>
    <rPh sb="4" eb="5">
      <t>ねん</t>
    </rPh>
    <phoneticPr fontId="3" type="Hiragana" alignment="center"/>
  </si>
  <si>
    <t>％</t>
    <phoneticPr fontId="3" type="Hiragana" alignment="center"/>
  </si>
  <si>
    <t>充放電設備導入前後の自家消費率の差</t>
    <rPh sb="0" eb="3">
      <t>じゅうほうでん</t>
    </rPh>
    <rPh sb="3" eb="5">
      <t>せつび</t>
    </rPh>
    <rPh sb="5" eb="7">
      <t>どうにゅう</t>
    </rPh>
    <rPh sb="7" eb="8">
      <t>まえ</t>
    </rPh>
    <rPh sb="8" eb="9">
      <t>ご</t>
    </rPh>
    <rPh sb="10" eb="12">
      <t>じか</t>
    </rPh>
    <rPh sb="12" eb="14">
      <t>しょうひ</t>
    </rPh>
    <rPh sb="14" eb="15">
      <t>りつ</t>
    </rPh>
    <rPh sb="16" eb="17">
      <t>さ</t>
    </rPh>
    <phoneticPr fontId="3" type="Hiragana" alignment="center"/>
  </si>
  <si>
    <t>商用電力の排出係数</t>
    <rPh sb="0" eb="2">
      <t>しょうよう</t>
    </rPh>
    <rPh sb="2" eb="4">
      <t>でんりょく</t>
    </rPh>
    <rPh sb="5" eb="7">
      <t>はいしゅつ</t>
    </rPh>
    <rPh sb="7" eb="9">
      <t>けいすう</t>
    </rPh>
    <phoneticPr fontId="3" type="Hiragana" alignment="center"/>
  </si>
  <si>
    <t>二酸化炭素排出量の削減見込量（年間）</t>
    <phoneticPr fontId="3" type="Hiragana" alignment="center"/>
  </si>
  <si>
    <r>
      <t>ｔ-CO</t>
    </r>
    <r>
      <rPr>
        <vertAlign val="subscript"/>
        <sz val="12"/>
        <rFont val="BIZ UD明朝 Medium"/>
        <family val="1"/>
        <charset val="128"/>
      </rPr>
      <t>2</t>
    </r>
    <r>
      <rPr>
        <sz val="12"/>
        <rFont val="BIZ UD明朝 Medium"/>
        <family val="1"/>
        <charset val="128"/>
      </rPr>
      <t>/kWh</t>
    </r>
    <phoneticPr fontId="3" type="Hiragana" alignment="center"/>
  </si>
  <si>
    <r>
      <t>ｔ-CO</t>
    </r>
    <r>
      <rPr>
        <vertAlign val="subscript"/>
        <sz val="12"/>
        <rFont val="BIZ UD明朝 Medium"/>
        <family val="1"/>
        <charset val="128"/>
      </rPr>
      <t>2</t>
    </r>
    <phoneticPr fontId="3" type="Hiragana" alignment="center"/>
  </si>
  <si>
    <r>
      <t>消費税</t>
    </r>
    <r>
      <rPr>
        <sz val="10"/>
        <color theme="1"/>
        <rFont val="BIZ UD明朝 Medium"/>
        <family val="1"/>
        <charset val="128"/>
      </rPr>
      <t>〔（①+②+③+⑤+⑥）×0.1〕</t>
    </r>
    <phoneticPr fontId="3" type="Hiragana" alignment="center"/>
  </si>
  <si>
    <r>
      <t>契約額（見積額）</t>
    </r>
    <r>
      <rPr>
        <sz val="10"/>
        <color theme="1"/>
        <rFont val="BIZ UD明朝 Medium"/>
        <family val="1"/>
        <charset val="128"/>
      </rPr>
      <t>〔①+②+③+④+⑤+⑥+⑦〕</t>
    </r>
    <phoneticPr fontId="3" type="Hiragana" alignment="center"/>
  </si>
  <si>
    <t>（別紙）</t>
    <rPh sb="1" eb="3">
      <t>ベッシ</t>
    </rPh>
    <phoneticPr fontId="3"/>
  </si>
  <si>
    <t>設計費〔税抜〕</t>
    <rPh sb="0" eb="2">
      <t>セッケイ</t>
    </rPh>
    <rPh sb="2" eb="3">
      <t>ヒ</t>
    </rPh>
    <rPh sb="4" eb="5">
      <t>ゼイ</t>
    </rPh>
    <rPh sb="5" eb="6">
      <t>ヌ</t>
    </rPh>
    <phoneticPr fontId="3"/>
  </si>
  <si>
    <t>材料費〔税抜〕</t>
    <rPh sb="0" eb="2">
      <t>ザイリョウ</t>
    </rPh>
    <rPh sb="2" eb="3">
      <t>ヒ</t>
    </rPh>
    <rPh sb="4" eb="5">
      <t>ゼイ</t>
    </rPh>
    <rPh sb="5" eb="6">
      <t>ヌ</t>
    </rPh>
    <phoneticPr fontId="3"/>
  </si>
  <si>
    <t>労務費〔税抜〕</t>
    <rPh sb="0" eb="2">
      <t>ロウム</t>
    </rPh>
    <rPh sb="2" eb="3">
      <t>ヒ</t>
    </rPh>
    <rPh sb="4" eb="5">
      <t>ゼイ</t>
    </rPh>
    <rPh sb="5" eb="6">
      <t>ヌ</t>
    </rPh>
    <phoneticPr fontId="3"/>
  </si>
  <si>
    <t>補助対象外経費</t>
    <rPh sb="0" eb="2">
      <t>ホジョ</t>
    </rPh>
    <rPh sb="2" eb="4">
      <t>タイショウ</t>
    </rPh>
    <rPh sb="4" eb="5">
      <t>ガイ</t>
    </rPh>
    <rPh sb="5" eb="7">
      <t>ケイヒ</t>
    </rPh>
    <phoneticPr fontId="3"/>
  </si>
  <si>
    <t>乗用車</t>
  </si>
  <si>
    <t>暴力団等と関係を有していないことの誓約書</t>
    <rPh sb="0" eb="3">
      <t>ボウリョクダン</t>
    </rPh>
    <rPh sb="3" eb="4">
      <t>トウ</t>
    </rPh>
    <rPh sb="5" eb="7">
      <t>カンケイ</t>
    </rPh>
    <rPh sb="8" eb="9">
      <t>ユウ</t>
    </rPh>
    <rPh sb="17" eb="20">
      <t>セイヤクショ</t>
    </rPh>
    <phoneticPr fontId="3"/>
  </si>
  <si>
    <r>
      <rPr>
        <u/>
        <sz val="22"/>
        <color theme="0" tint="-0.499984740745262"/>
        <rFont val="BIZ UD明朝 Medium"/>
        <family val="1"/>
        <charset val="128"/>
      </rPr>
      <t>抹消登録等を行う旧車の総走行距離が確認できる写真（メーターパネル（オドメーター）に表示されている総走行距離の写真）</t>
    </r>
    <r>
      <rPr>
        <sz val="22"/>
        <color theme="0" tint="-0.499984740745262"/>
        <rFont val="BIZ UD明朝 Medium"/>
        <family val="1"/>
        <charset val="128"/>
      </rPr>
      <t xml:space="preserve">
</t>
    </r>
    <rPh sb="0" eb="2">
      <t>マッショウ</t>
    </rPh>
    <rPh sb="2" eb="4">
      <t>トウロク</t>
    </rPh>
    <rPh sb="4" eb="5">
      <t>ナド</t>
    </rPh>
    <rPh sb="6" eb="7">
      <t>オコナ</t>
    </rPh>
    <rPh sb="8" eb="10">
      <t>キュウシャ</t>
    </rPh>
    <rPh sb="11" eb="12">
      <t>ソウ</t>
    </rPh>
    <rPh sb="12" eb="14">
      <t>ソウコウ</t>
    </rPh>
    <rPh sb="14" eb="16">
      <t>キョリ</t>
    </rPh>
    <rPh sb="17" eb="19">
      <t>カクニン</t>
    </rPh>
    <rPh sb="22" eb="24">
      <t>シャシン</t>
    </rPh>
    <rPh sb="41" eb="43">
      <t>ヒョウジ</t>
    </rPh>
    <rPh sb="48" eb="49">
      <t>ソウ</t>
    </rPh>
    <rPh sb="49" eb="51">
      <t>ソウコウ</t>
    </rPh>
    <rPh sb="51" eb="53">
      <t>キョリ</t>
    </rPh>
    <rPh sb="54" eb="56">
      <t>シャシン</t>
    </rPh>
    <phoneticPr fontId="5"/>
  </si>
  <si>
    <t>消費税〔（①＋②＋③）×0.1〕</t>
    <phoneticPr fontId="3"/>
  </si>
  <si>
    <t>小計〔①＋②＋③＋④＋⑤〕</t>
    <rPh sb="0" eb="2">
      <t>ショウケイ</t>
    </rPh>
    <phoneticPr fontId="3"/>
  </si>
  <si>
    <t>合計〔⑥－⑦－⑧＋⑨〕</t>
    <phoneticPr fontId="3"/>
  </si>
  <si>
    <t>２　補助対象自動車</t>
    <rPh sb="2" eb="4">
      <t>ほじょ</t>
    </rPh>
    <rPh sb="4" eb="6">
      <t>たいしょう</t>
    </rPh>
    <rPh sb="6" eb="9">
      <t>じどうしゃ</t>
    </rPh>
    <phoneticPr fontId="4" type="Hiragana" alignment="center"/>
  </si>
  <si>
    <t>３　補助対象設備</t>
    <rPh sb="2" eb="4">
      <t>ほじょ</t>
    </rPh>
    <rPh sb="4" eb="6">
      <t>たいしょう</t>
    </rPh>
    <rPh sb="6" eb="8">
      <t>せつび</t>
    </rPh>
    <phoneticPr fontId="4" type="Hiragana" alignment="center"/>
  </si>
  <si>
    <t>確定年月日</t>
    <rPh sb="0" eb="2">
      <t>かくてい</t>
    </rPh>
    <rPh sb="2" eb="5">
      <t>ねんがっぴ</t>
    </rPh>
    <phoneticPr fontId="4" type="Hiragana" alignment="center"/>
  </si>
  <si>
    <t>確定番号</t>
    <rPh sb="0" eb="2">
      <t>かくてい</t>
    </rPh>
    <rPh sb="2" eb="4">
      <t>ばんごう</t>
    </rPh>
    <phoneticPr fontId="4" type="Hiragana" alignment="center"/>
  </si>
  <si>
    <t>金融機関名を入力</t>
    <rPh sb="0" eb="2">
      <t>キンユウ</t>
    </rPh>
    <rPh sb="2" eb="4">
      <t>キカン</t>
    </rPh>
    <rPh sb="4" eb="5">
      <t>メイ</t>
    </rPh>
    <rPh sb="6" eb="8">
      <t>ニュウリョク</t>
    </rPh>
    <phoneticPr fontId="3"/>
  </si>
  <si>
    <t>銀行　</t>
  </si>
  <si>
    <t>支店名を入力</t>
    <rPh sb="0" eb="3">
      <t>シテンメイ</t>
    </rPh>
    <rPh sb="4" eb="6">
      <t>ニュウリョク</t>
    </rPh>
    <phoneticPr fontId="3"/>
  </si>
  <si>
    <t>本店　</t>
  </si>
  <si>
    <t>・様式第１１号</t>
    <rPh sb="1" eb="3">
      <t>ヨウシキ</t>
    </rPh>
    <rPh sb="3" eb="4">
      <t>ダイ</t>
    </rPh>
    <rPh sb="6" eb="7">
      <t>ゴウ</t>
    </rPh>
    <phoneticPr fontId="3"/>
  </si>
  <si>
    <t>・様式第１３号</t>
    <phoneticPr fontId="3"/>
  </si>
  <si>
    <t>・様式第１９号</t>
    <phoneticPr fontId="3"/>
  </si>
  <si>
    <t>第１９号　財産処分承認申請書</t>
    <rPh sb="0" eb="1">
      <t>ダイ</t>
    </rPh>
    <rPh sb="3" eb="4">
      <t>ゴウ</t>
    </rPh>
    <rPh sb="5" eb="7">
      <t>ザイサン</t>
    </rPh>
    <rPh sb="7" eb="9">
      <t>ショブン</t>
    </rPh>
    <rPh sb="9" eb="11">
      <t>ショウニン</t>
    </rPh>
    <rPh sb="11" eb="14">
      <t>シンセイショ</t>
    </rPh>
    <phoneticPr fontId="3"/>
  </si>
  <si>
    <t>第１３号　交付申請取下書</t>
    <rPh sb="0" eb="1">
      <t>ダイ</t>
    </rPh>
    <rPh sb="3" eb="4">
      <t>ゴウ</t>
    </rPh>
    <rPh sb="5" eb="7">
      <t>コウフ</t>
    </rPh>
    <rPh sb="7" eb="9">
      <t>シンセイ</t>
    </rPh>
    <rPh sb="9" eb="11">
      <t>トリサ</t>
    </rPh>
    <rPh sb="11" eb="12">
      <t>ショ</t>
    </rPh>
    <phoneticPr fontId="3"/>
  </si>
  <si>
    <t>第１１号　中止（廃止）承認申請書</t>
    <rPh sb="0" eb="1">
      <t>ダイ</t>
    </rPh>
    <rPh sb="3" eb="4">
      <t>ゴウ</t>
    </rPh>
    <rPh sb="5" eb="7">
      <t>チュウシ</t>
    </rPh>
    <rPh sb="8" eb="10">
      <t>ハイシ</t>
    </rPh>
    <rPh sb="11" eb="13">
      <t>ショウニン</t>
    </rPh>
    <rPh sb="13" eb="16">
      <t>シンセイショ</t>
    </rPh>
    <phoneticPr fontId="3"/>
  </si>
  <si>
    <t>第１０号　変更承認申請書</t>
    <rPh sb="0" eb="1">
      <t>ダイ</t>
    </rPh>
    <rPh sb="3" eb="4">
      <t>ゴウ</t>
    </rPh>
    <rPh sb="5" eb="7">
      <t>ヘンコウ</t>
    </rPh>
    <rPh sb="7" eb="9">
      <t>ショウニン</t>
    </rPh>
    <rPh sb="9" eb="12">
      <t>シンセイショ</t>
    </rPh>
    <phoneticPr fontId="3"/>
  </si>
  <si>
    <t>仙台市事業所用クリーンエネルギー自動車等導入支援補助金 年間走行距離の根拠資料</t>
    <rPh sb="0" eb="3">
      <t>センダイシ</t>
    </rPh>
    <rPh sb="3" eb="6">
      <t>ジギョウショ</t>
    </rPh>
    <rPh sb="6" eb="7">
      <t>ヨウ</t>
    </rPh>
    <rPh sb="16" eb="19">
      <t>ジドウシャ</t>
    </rPh>
    <rPh sb="19" eb="20">
      <t>トウ</t>
    </rPh>
    <rPh sb="20" eb="22">
      <t>ドウニュウ</t>
    </rPh>
    <rPh sb="22" eb="24">
      <t>シエン</t>
    </rPh>
    <rPh sb="24" eb="27">
      <t>ホジョキン</t>
    </rPh>
    <rPh sb="28" eb="30">
      <t>ネンカン</t>
    </rPh>
    <rPh sb="30" eb="32">
      <t>ソウコウ</t>
    </rPh>
    <rPh sb="32" eb="34">
      <t>キョリ</t>
    </rPh>
    <rPh sb="35" eb="37">
      <t>コンキョ</t>
    </rPh>
    <rPh sb="37" eb="39">
      <t>シリョウ</t>
    </rPh>
    <phoneticPr fontId="5"/>
  </si>
  <si>
    <t>※事前又は同時に「温室効果ガス削減アクションプログラム」への参加が必要です。</t>
    <rPh sb="30" eb="32">
      <t>サンカ</t>
    </rPh>
    <phoneticPr fontId="3"/>
  </si>
  <si>
    <t>Ver260401</t>
    <phoneticPr fontId="3"/>
  </si>
  <si>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</si>
  <si>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▼確定通知に記載された「確定年月日」と「番号」を入力してください。</t>
    <rPh sb="1" eb="3">
      <t>カクテイ</t>
    </rPh>
    <rPh sb="12" eb="14">
      <t>カクテイ</t>
    </rPh>
    <phoneticPr fontId="3"/>
  </si>
  <si>
    <t>３　温室効果ガス削減アクションプログラムへの参加状況</t>
    <rPh sb="22" eb="24">
      <t>さんか</t>
    </rPh>
    <phoneticPr fontId="3" type="Hiragana" alignment="center"/>
  </si>
  <si>
    <t>令和　　　年　　　月　　　日</t>
    <rPh sb="0" eb="2">
      <t>レイワ</t>
    </rPh>
    <rPh sb="5" eb="6">
      <t>ネン</t>
    </rPh>
    <rPh sb="9" eb="10">
      <t>ガツ</t>
    </rPh>
    <rPh sb="13" eb="14">
      <t>ニチ</t>
    </rPh>
    <phoneticPr fontId="3"/>
  </si>
  <si>
    <t>平成　　　年　　　月　　　日</t>
    <rPh sb="0" eb="2">
      <t>ヘイセイ</t>
    </rPh>
    <rPh sb="5" eb="6">
      <t>ネン</t>
    </rPh>
    <rPh sb="9" eb="10">
      <t>ガツ</t>
    </rPh>
    <rPh sb="13" eb="14">
      <t>ニチ</t>
    </rPh>
    <phoneticPr fontId="3"/>
  </si>
  <si>
    <t>参加年月日</t>
    <rPh sb="0" eb="2">
      <t>さんか</t>
    </rPh>
    <phoneticPr fontId="3" type="Hiragana" alignment="center"/>
  </si>
  <si>
    <t>充放電設備の自家消費率の割合については、概ね２０～４０％と言われているので、２０％とした</t>
    <rPh sb="0" eb="3">
      <t>ジュウホウデン</t>
    </rPh>
    <rPh sb="3" eb="5">
      <t>セツビ</t>
    </rPh>
    <rPh sb="6" eb="8">
      <t>ジカ</t>
    </rPh>
    <rPh sb="8" eb="10">
      <t>ショウヒ</t>
    </rPh>
    <rPh sb="10" eb="11">
      <t>リツ</t>
    </rPh>
    <rPh sb="12" eb="14">
      <t>ワリアイ</t>
    </rPh>
    <rPh sb="20" eb="21">
      <t>オオム</t>
    </rPh>
    <rPh sb="29" eb="30">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</si>
</sst>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0&quot;か&quot;&quot;月&quot;&quot;/&quot;&quot;年&quot;"/>
    <numFmt numFmtId="187" formatCode="[$-411]ge\.m\.d;@"/>
    <numFmt numFmtId="188" formatCode="[DBNum3]000&quot;－&quot;0000"/>
    <numFmt numFmtId="189" formatCode="[DBNum3]#,##0.000"/>
    <numFmt numFmtId="190" formatCode="[DBNum3]#,##0.0000"/>
    <numFmt numFmtId="191" formatCode="@&quot;導&quot;&quot;入&quot;&quot;事&quot;&quot;業&quot;"/>
  </numFmts>
  <fonts count="4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6"/>
      <name val="游ゴシック"/>
      <family val="2"/>
      <charset val="128"/>
      <scheme val="minor"/>
    </font>
    <font>
      <sz val="11"/>
      <color indexed="8"/>
      <name val="ＭＳ Ｐゴシック"/>
      <family val="3"/>
      <charset val="128"/>
    </font>
    <font>
      <sz val="6"/>
      <name val="ＭＳ Ｐゴシック"/>
      <family val="2"/>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u/>
      <sz val="12"/>
      <color theme="10"/>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0"/>
      <color theme="1"/>
      <name val="BIZ UD明朝 Medium"/>
      <family val="1"/>
      <charset val="128"/>
    </font>
    <font>
      <b/>
      <sz val="12"/>
      <color theme="0"/>
      <name val="BIZ UDゴシック"/>
      <family val="3"/>
      <charset val="128"/>
    </font>
    <font>
      <vertAlign val="subscript"/>
      <sz val="12"/>
      <color theme="1"/>
      <name val="BIZ UD明朝 Medium"/>
      <family val="1"/>
      <charset val="128"/>
    </font>
    <font>
      <sz val="12"/>
      <name val="BIZ UD明朝 Medium"/>
      <family val="1"/>
      <charset val="128"/>
    </font>
    <font>
      <vertAlign val="subscript"/>
      <sz val="12"/>
      <name val="BIZ UD明朝 Medium"/>
      <family val="1"/>
      <charset val="128"/>
    </font>
    <font>
      <b/>
      <sz val="12"/>
      <color theme="1"/>
      <name val="BIZ UD明朝 Medium"/>
      <family val="1"/>
      <charset val="128"/>
    </font>
    <font>
      <sz val="11"/>
      <color rgb="FF000000"/>
      <name val="游ゴシック"/>
      <family val="3"/>
      <charset val="128"/>
    </font>
    <font>
      <sz val="13.5"/>
      <color theme="1"/>
      <name val="BIZ UD明朝 Medium"/>
      <family val="1"/>
      <charset val="128"/>
    </font>
    <font>
      <sz val="14"/>
      <color theme="1"/>
      <name val="BIZ UD明朝 Medium"/>
      <family val="1"/>
      <charset val="128"/>
    </font>
    <font>
      <b/>
      <sz val="14"/>
      <color rgb="FF7030A0"/>
      <name val="BIZ UD明朝 Medium"/>
      <family val="1"/>
      <charset val="128"/>
    </font>
    <font>
      <sz val="11"/>
      <name val="BIZ UD明朝 Medium"/>
      <family val="1"/>
      <charset val="128"/>
    </font>
    <font>
      <sz val="22"/>
      <color theme="0" tint="-0.499984740745262"/>
      <name val="BIZ UD明朝 Medium"/>
      <family val="1"/>
      <charset val="128"/>
    </font>
    <font>
      <u/>
      <sz val="22"/>
      <color theme="0" tint="-0.499984740745262"/>
      <name val="BIZ UD明朝 Medium"/>
      <family val="1"/>
      <charset val="128"/>
    </font>
    <font>
      <sz val="11"/>
      <color rgb="FFFF0000"/>
      <name val="BIZ UD明朝 Medium"/>
      <family val="1"/>
      <charset val="128"/>
    </font>
    <font>
      <b/>
      <sz val="11"/>
      <name val="BIZ UD明朝 Medium"/>
      <family val="1"/>
      <charset val="128"/>
    </font>
    <font>
      <sz val="11"/>
      <color indexed="8"/>
      <name val="BIZ UD明朝 Medium"/>
      <family val="1"/>
      <charset val="128"/>
    </font>
    <font>
      <b/>
      <sz val="12"/>
      <color rgb="FF7030A0"/>
      <name val="BIZ UD明朝 Medium"/>
      <family val="1"/>
      <charset val="128"/>
    </font>
    <font>
      <sz val="14"/>
      <name val="BIZ UD明朝 Medium"/>
      <family val="1"/>
      <charset val="128"/>
    </font>
    <font>
      <sz val="10"/>
      <color indexed="8"/>
      <name val="BIZ UD明朝 Medium"/>
      <family val="1"/>
      <charset val="128"/>
    </font>
    <font>
      <sz val="12"/>
      <color theme="0" tint="-0.34998626667073579"/>
      <name val="BIZ UD明朝 Medium"/>
      <family val="1"/>
      <charset val="128"/>
    </font>
    <font>
      <sz val="12"/>
      <color theme="0" tint="-0.499984740745262"/>
      <name val="BIZ UD明朝 Medium"/>
      <family val="1"/>
      <charset val="128"/>
    </font>
    <font>
      <sz val="20"/>
      <color theme="1"/>
      <name val="BIZ UD明朝 Medium"/>
      <family val="1"/>
      <charset val="128"/>
    </font>
    <font>
      <sz val="10.5"/>
      <color theme="1"/>
      <name val="BIZ UD明朝 Medium"/>
      <family val="1"/>
      <charset val="128"/>
    </font>
    <font>
      <b/>
      <u/>
      <sz val="12"/>
      <color rgb="FFFF0000"/>
      <name val="BIZ UDゴシック"/>
      <family val="3"/>
      <charset val="128"/>
    </font>
    <font>
      <sz val="10"/>
      <color theme="1"/>
      <name val="メイリオ"/>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tint="0.59999389629810485"/>
        <bgColor indexed="64"/>
      </patternFill>
    </fill>
  </fills>
  <borders count="156">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auto="1"/>
      </right>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cellStyleXfs>
  <cellXfs count="747">
    <xf numFmtId="0" fontId="0" fillId="0" borderId="0" xfId="0"/>
    <xf numFmtId="0" fontId="9" fillId="0" borderId="0" xfId="0" applyFont="1" applyAlignment="1">
      <alignment vertical="center"/>
    </xf>
    <xf numFmtId="0" fontId="9" fillId="5" borderId="102" xfId="0" applyFont="1" applyFill="1" applyBorder="1" applyAlignment="1">
      <alignment vertical="center"/>
    </xf>
    <xf numFmtId="0" fontId="9" fillId="5" borderId="30" xfId="0" applyFont="1" applyFill="1" applyBorder="1" applyAlignment="1">
      <alignment vertical="center"/>
    </xf>
    <xf numFmtId="0" fontId="9" fillId="5" borderId="31" xfId="0" applyFont="1" applyFill="1" applyBorder="1" applyAlignment="1">
      <alignment horizontal="center" vertical="center" shrinkToFit="1"/>
    </xf>
    <xf numFmtId="0" fontId="9" fillId="6" borderId="35" xfId="0" applyFont="1" applyFill="1" applyBorder="1" applyAlignment="1">
      <alignment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shrinkToFit="1"/>
    </xf>
    <xf numFmtId="0" fontId="9" fillId="2" borderId="35" xfId="0" applyFont="1" applyFill="1" applyBorder="1" applyAlignment="1">
      <alignment vertical="center"/>
    </xf>
    <xf numFmtId="0" fontId="9" fillId="2" borderId="30" xfId="0" applyFont="1" applyFill="1" applyBorder="1" applyAlignment="1">
      <alignment vertical="center"/>
    </xf>
    <xf numFmtId="0" fontId="9" fillId="2" borderId="31" xfId="0" applyFont="1" applyFill="1" applyBorder="1" applyAlignment="1">
      <alignment horizontal="center" vertical="center" shrinkToFit="1"/>
    </xf>
    <xf numFmtId="0" fontId="9" fillId="7" borderId="35" xfId="0" applyFont="1" applyFill="1" applyBorder="1" applyAlignment="1">
      <alignment vertical="center"/>
    </xf>
    <xf numFmtId="0" fontId="9" fillId="7" borderId="30" xfId="0" applyFont="1" applyFill="1" applyBorder="1" applyAlignment="1">
      <alignment vertical="center"/>
    </xf>
    <xf numFmtId="0" fontId="9" fillId="7" borderId="31" xfId="0" applyFont="1" applyFill="1" applyBorder="1" applyAlignment="1">
      <alignment horizontal="center" vertical="center" shrinkToFit="1"/>
    </xf>
    <xf numFmtId="0" fontId="9" fillId="5" borderId="17" xfId="0" applyFont="1" applyFill="1" applyBorder="1" applyAlignment="1">
      <alignment vertical="center"/>
    </xf>
    <xf numFmtId="0" fontId="9" fillId="5" borderId="130" xfId="0" applyFont="1" applyFill="1" applyBorder="1" applyAlignment="1">
      <alignment horizontal="center" vertical="center"/>
    </xf>
    <xf numFmtId="187" fontId="9" fillId="5" borderId="144" xfId="0" applyNumberFormat="1" applyFont="1" applyFill="1" applyBorder="1" applyAlignment="1">
      <alignment horizontal="center" vertical="center" shrinkToFit="1"/>
    </xf>
    <xf numFmtId="0" fontId="9" fillId="6" borderId="4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center" vertical="center" shrinkToFit="1"/>
    </xf>
    <xf numFmtId="0" fontId="9" fillId="2" borderId="40" xfId="0" applyFont="1" applyFill="1" applyBorder="1" applyAlignment="1">
      <alignment vertical="center"/>
    </xf>
    <xf numFmtId="0" fontId="9" fillId="2" borderId="33" xfId="0" applyFont="1" applyFill="1" applyBorder="1" applyAlignment="1">
      <alignment vertical="center"/>
    </xf>
    <xf numFmtId="0" fontId="9" fillId="2" borderId="34" xfId="0" applyFont="1" applyFill="1" applyBorder="1" applyAlignment="1">
      <alignment horizontal="center" vertical="center" shrinkToFit="1"/>
    </xf>
    <xf numFmtId="0" fontId="9" fillId="7" borderId="40" xfId="0" applyFont="1" applyFill="1" applyBorder="1" applyAlignment="1">
      <alignment vertical="center"/>
    </xf>
    <xf numFmtId="0" fontId="9" fillId="7" borderId="33" xfId="0" applyFont="1" applyFill="1" applyBorder="1" applyAlignment="1">
      <alignment vertical="center"/>
    </xf>
    <xf numFmtId="0" fontId="9" fillId="7" borderId="34" xfId="0" applyFont="1" applyFill="1" applyBorder="1" applyAlignment="1">
      <alignment horizontal="center" vertical="center" shrinkToFit="1"/>
    </xf>
    <xf numFmtId="0" fontId="9" fillId="5" borderId="132" xfId="0" applyFont="1" applyFill="1" applyBorder="1" applyAlignment="1">
      <alignment horizontal="center" vertical="center"/>
    </xf>
    <xf numFmtId="0" fontId="9" fillId="5" borderId="145" xfId="0" applyFont="1" applyFill="1" applyBorder="1" applyAlignment="1">
      <alignment horizontal="center" vertical="center" shrinkToFit="1"/>
    </xf>
    <xf numFmtId="0" fontId="9" fillId="6" borderId="17" xfId="0" applyFont="1" applyFill="1" applyBorder="1" applyAlignment="1">
      <alignment vertical="center"/>
    </xf>
    <xf numFmtId="0" fontId="9" fillId="6" borderId="130" xfId="0" applyFont="1" applyFill="1" applyBorder="1" applyAlignment="1">
      <alignment horizontal="center" vertical="center"/>
    </xf>
    <xf numFmtId="0" fontId="9" fillId="0" borderId="144" xfId="0" applyFont="1" applyBorder="1" applyAlignment="1">
      <alignment horizontal="center" vertical="center" shrinkToFit="1"/>
    </xf>
    <xf numFmtId="0" fontId="9" fillId="2" borderId="17" xfId="0" applyFont="1" applyFill="1" applyBorder="1" applyAlignment="1">
      <alignment vertical="center"/>
    </xf>
    <xf numFmtId="0" fontId="9" fillId="2" borderId="130" xfId="0" applyFont="1" applyFill="1" applyBorder="1" applyAlignment="1">
      <alignment horizontal="center" vertical="center"/>
    </xf>
    <xf numFmtId="187" fontId="9" fillId="2" borderId="144" xfId="0" applyNumberFormat="1" applyFont="1" applyFill="1" applyBorder="1" applyAlignment="1">
      <alignment horizontal="center" vertical="center" shrinkToFit="1"/>
    </xf>
    <xf numFmtId="0" fontId="9" fillId="7" borderId="17" xfId="0" applyFont="1" applyFill="1" applyBorder="1" applyAlignment="1">
      <alignment vertical="center"/>
    </xf>
    <xf numFmtId="0" fontId="9" fillId="7" borderId="130" xfId="0" applyFont="1" applyFill="1" applyBorder="1" applyAlignment="1">
      <alignment horizontal="center" vertical="center"/>
    </xf>
    <xf numFmtId="187" fontId="9" fillId="7" borderId="144" xfId="0" applyNumberFormat="1" applyFont="1" applyFill="1" applyBorder="1" applyAlignment="1">
      <alignment horizontal="center" vertical="center" shrinkToFit="1"/>
    </xf>
    <xf numFmtId="0" fontId="9" fillId="5" borderId="22" xfId="0" applyFont="1" applyFill="1" applyBorder="1" applyAlignment="1">
      <alignment vertical="center"/>
    </xf>
    <xf numFmtId="0" fontId="9" fillId="5" borderId="140" xfId="0" applyFont="1" applyFill="1" applyBorder="1" applyAlignment="1">
      <alignment horizontal="center" vertical="center"/>
    </xf>
    <xf numFmtId="0" fontId="9" fillId="5" borderId="146" xfId="0" applyFont="1" applyFill="1" applyBorder="1" applyAlignment="1">
      <alignment horizontal="center" vertical="center" shrinkToFit="1"/>
    </xf>
    <xf numFmtId="0" fontId="9" fillId="6" borderId="132" xfId="0" applyFont="1" applyFill="1" applyBorder="1" applyAlignment="1">
      <alignment horizontal="center" vertical="center"/>
    </xf>
    <xf numFmtId="0" fontId="9" fillId="0" borderId="145" xfId="0" applyFont="1" applyBorder="1" applyAlignment="1">
      <alignment horizontal="center" vertical="center" shrinkToFit="1"/>
    </xf>
    <xf numFmtId="0" fontId="9" fillId="2" borderId="132" xfId="0" applyFont="1" applyFill="1" applyBorder="1" applyAlignment="1">
      <alignment horizontal="center" vertical="center"/>
    </xf>
    <xf numFmtId="0" fontId="9" fillId="2" borderId="145" xfId="0" applyFont="1" applyFill="1" applyBorder="1" applyAlignment="1">
      <alignment horizontal="center" vertical="center" shrinkToFit="1"/>
    </xf>
    <xf numFmtId="0" fontId="9" fillId="7" borderId="132" xfId="0" applyFont="1" applyFill="1" applyBorder="1" applyAlignment="1">
      <alignment horizontal="center" vertical="center"/>
    </xf>
    <xf numFmtId="0" fontId="9" fillId="7" borderId="145" xfId="0" applyFont="1" applyFill="1" applyBorder="1" applyAlignment="1">
      <alignment horizontal="center" vertical="center" shrinkToFit="1"/>
    </xf>
    <xf numFmtId="0" fontId="9" fillId="0" borderId="103" xfId="0" applyFont="1" applyBorder="1" applyAlignment="1">
      <alignment vertical="center"/>
    </xf>
    <xf numFmtId="0" fontId="9" fillId="6" borderId="19" xfId="0" applyFont="1" applyFill="1" applyBorder="1" applyAlignment="1">
      <alignment vertical="center"/>
    </xf>
    <xf numFmtId="0" fontId="9" fillId="6" borderId="134" xfId="0" applyFont="1" applyFill="1" applyBorder="1" applyAlignment="1">
      <alignment horizontal="center" vertical="center"/>
    </xf>
    <xf numFmtId="0" fontId="9" fillId="6" borderId="147" xfId="0" applyFont="1" applyFill="1" applyBorder="1" applyAlignment="1">
      <alignment horizontal="center" vertical="center" shrinkToFit="1"/>
    </xf>
    <xf numFmtId="0" fontId="9" fillId="7" borderId="19" xfId="0" applyFont="1" applyFill="1" applyBorder="1" applyAlignment="1">
      <alignment vertical="center"/>
    </xf>
    <xf numFmtId="0" fontId="9" fillId="7" borderId="134" xfId="0" applyFont="1" applyFill="1" applyBorder="1" applyAlignment="1">
      <alignment horizontal="center" vertical="center"/>
    </xf>
    <xf numFmtId="0" fontId="9" fillId="0" borderId="147" xfId="0" applyFont="1" applyBorder="1" applyAlignment="1">
      <alignment horizontal="center" vertical="center" shrinkToFit="1"/>
    </xf>
    <xf numFmtId="0" fontId="9" fillId="2" borderId="19" xfId="0" applyFont="1" applyFill="1" applyBorder="1" applyAlignment="1">
      <alignmen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shrinkToFit="1"/>
    </xf>
    <xf numFmtId="0" fontId="9" fillId="2" borderId="33" xfId="0" applyFont="1" applyFill="1" applyBorder="1" applyAlignment="1">
      <alignment horizontal="center" vertical="center"/>
    </xf>
    <xf numFmtId="0" fontId="9" fillId="2" borderId="22" xfId="0" applyFont="1" applyFill="1" applyBorder="1" applyAlignment="1">
      <alignmen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shrinkToFit="1"/>
    </xf>
    <xf numFmtId="0" fontId="9" fillId="4" borderId="102" xfId="0" applyFont="1" applyFill="1" applyBorder="1" applyAlignment="1">
      <alignment vertical="center"/>
    </xf>
    <xf numFmtId="0" fontId="9" fillId="4" borderId="30" xfId="0" applyFont="1" applyFill="1" applyBorder="1" applyAlignment="1">
      <alignment vertical="center"/>
    </xf>
    <xf numFmtId="0" fontId="9" fillId="4" borderId="31" xfId="0" applyFont="1" applyFill="1" applyBorder="1" applyAlignment="1">
      <alignment horizontal="center" vertical="center" shrinkToFit="1"/>
    </xf>
    <xf numFmtId="0" fontId="9" fillId="4" borderId="17" xfId="0" applyFont="1" applyFill="1" applyBorder="1" applyAlignment="1">
      <alignment vertical="center"/>
    </xf>
    <xf numFmtId="0" fontId="9" fillId="4" borderId="130" xfId="0" applyFont="1" applyFill="1" applyBorder="1" applyAlignment="1">
      <alignment horizontal="center" vertical="center"/>
    </xf>
    <xf numFmtId="187" fontId="9" fillId="4" borderId="144" xfId="0" applyNumberFormat="1" applyFont="1" applyFill="1" applyBorder="1" applyAlignment="1">
      <alignment horizontal="center" vertical="center" shrinkToFit="1"/>
    </xf>
    <xf numFmtId="0" fontId="9" fillId="4" borderId="132" xfId="0" applyFont="1" applyFill="1" applyBorder="1" applyAlignment="1">
      <alignment horizontal="center" vertical="center"/>
    </xf>
    <xf numFmtId="0" fontId="9" fillId="4" borderId="145" xfId="0" applyFont="1" applyFill="1" applyBorder="1" applyAlignment="1">
      <alignment horizontal="center" vertical="center" shrinkToFit="1"/>
    </xf>
    <xf numFmtId="0" fontId="9" fillId="7" borderId="130" xfId="0" applyFont="1" applyFill="1" applyBorder="1" applyAlignment="1">
      <alignment vertical="center"/>
    </xf>
    <xf numFmtId="0" fontId="9" fillId="7" borderId="132" xfId="0" applyFont="1" applyFill="1" applyBorder="1" applyAlignment="1">
      <alignment vertical="center"/>
    </xf>
    <xf numFmtId="0" fontId="9" fillId="6" borderId="22" xfId="0" applyFont="1" applyFill="1" applyBorder="1" applyAlignment="1">
      <alignment vertical="center"/>
    </xf>
    <xf numFmtId="0" fontId="9" fillId="6" borderId="12" xfId="0" applyFont="1" applyFill="1" applyBorder="1" applyAlignment="1">
      <alignment horizontal="center" vertical="center"/>
    </xf>
    <xf numFmtId="0" fontId="9" fillId="0" borderId="13" xfId="0" applyFont="1" applyBorder="1" applyAlignment="1">
      <alignment horizontal="center" vertical="center" shrinkToFit="1"/>
    </xf>
    <xf numFmtId="0" fontId="9" fillId="4" borderId="22" xfId="0" applyFont="1" applyFill="1" applyBorder="1" applyAlignment="1">
      <alignment vertical="center"/>
    </xf>
    <xf numFmtId="0" fontId="9" fillId="4" borderId="140" xfId="0" applyFont="1" applyFill="1" applyBorder="1" applyAlignment="1">
      <alignment horizontal="center" vertical="center"/>
    </xf>
    <xf numFmtId="0" fontId="9" fillId="0" borderId="146" xfId="0" applyFont="1" applyBorder="1" applyAlignment="1">
      <alignment horizontal="center" vertical="center" shrinkToFit="1"/>
    </xf>
    <xf numFmtId="0" fontId="9" fillId="7" borderId="134" xfId="0" applyFont="1" applyFill="1" applyBorder="1" applyAlignment="1">
      <alignment vertical="center"/>
    </xf>
    <xf numFmtId="0" fontId="9" fillId="7" borderId="22" xfId="0" applyFont="1" applyFill="1" applyBorder="1" applyAlignment="1">
      <alignment vertical="center"/>
    </xf>
    <xf numFmtId="0" fontId="9" fillId="7" borderId="140" xfId="0" applyFont="1" applyFill="1" applyBorder="1" applyAlignment="1">
      <alignment vertical="center"/>
    </xf>
    <xf numFmtId="0" fontId="10" fillId="3" borderId="0" xfId="0" applyFont="1" applyFill="1" applyAlignment="1">
      <alignment vertical="center"/>
    </xf>
    <xf numFmtId="0" fontId="10" fillId="0" borderId="0" xfId="0" applyFont="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9" xfId="0"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right" vertical="center"/>
    </xf>
    <xf numFmtId="0" fontId="10" fillId="2" borderId="30" xfId="0" applyFont="1" applyFill="1" applyBorder="1" applyAlignment="1" applyProtection="1">
      <alignment horizontal="center" vertical="center"/>
      <protection locked="0"/>
    </xf>
    <xf numFmtId="0" fontId="10" fillId="2" borderId="30" xfId="0" applyFont="1" applyFill="1" applyBorder="1" applyAlignment="1">
      <alignment vertical="center"/>
    </xf>
    <xf numFmtId="0" fontId="10" fillId="2" borderId="31" xfId="0" applyFont="1" applyFill="1" applyBorder="1" applyAlignment="1">
      <alignment vertical="center"/>
    </xf>
    <xf numFmtId="0" fontId="10" fillId="2" borderId="32" xfId="0" applyFont="1" applyFill="1" applyBorder="1" applyAlignment="1">
      <alignment vertical="center"/>
    </xf>
    <xf numFmtId="0" fontId="10" fillId="2" borderId="34" xfId="0" applyFont="1" applyFill="1" applyBorder="1" applyAlignment="1">
      <alignment vertical="center"/>
    </xf>
    <xf numFmtId="0" fontId="10" fillId="2" borderId="33" xfId="0" applyFont="1" applyFill="1" applyBorder="1" applyAlignment="1">
      <alignment vertical="center"/>
    </xf>
    <xf numFmtId="0" fontId="10" fillId="2" borderId="25" xfId="0" applyFont="1" applyFill="1" applyBorder="1" applyAlignment="1">
      <alignment vertical="center"/>
    </xf>
    <xf numFmtId="0" fontId="10" fillId="2" borderId="41" xfId="0" applyFont="1" applyFill="1" applyBorder="1" applyAlignment="1">
      <alignment vertical="center"/>
    </xf>
    <xf numFmtId="0" fontId="10" fillId="2" borderId="24" xfId="0" applyFont="1" applyFill="1" applyBorder="1" applyAlignment="1">
      <alignment vertical="center"/>
    </xf>
    <xf numFmtId="0" fontId="10" fillId="2" borderId="26" xfId="0" applyFont="1" applyFill="1" applyBorder="1" applyAlignment="1">
      <alignment vertical="center"/>
    </xf>
    <xf numFmtId="0" fontId="10" fillId="2" borderId="46" xfId="0" applyFont="1" applyFill="1" applyBorder="1" applyAlignment="1">
      <alignment vertical="center"/>
    </xf>
    <xf numFmtId="0" fontId="10" fillId="2" borderId="60"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pplyProtection="1">
      <alignment vertical="center"/>
      <protection locked="0"/>
    </xf>
    <xf numFmtId="0" fontId="10" fillId="2" borderId="1" xfId="0" applyFont="1" applyFill="1" applyBorder="1" applyAlignment="1">
      <alignment vertical="center"/>
    </xf>
    <xf numFmtId="0" fontId="10" fillId="2" borderId="0" xfId="0" applyFont="1" applyFill="1" applyAlignment="1" applyProtection="1">
      <alignment horizontal="center" vertical="center"/>
      <protection locked="0"/>
    </xf>
    <xf numFmtId="0" fontId="10" fillId="2" borderId="28" xfId="0" applyFont="1" applyFill="1" applyBorder="1" applyAlignment="1">
      <alignment vertical="center"/>
    </xf>
    <xf numFmtId="0" fontId="10" fillId="2" borderId="3" xfId="0" applyFont="1" applyFill="1" applyBorder="1" applyAlignment="1">
      <alignment vertical="center"/>
    </xf>
    <xf numFmtId="0" fontId="15" fillId="2" borderId="0" xfId="0" applyFont="1" applyFill="1" applyAlignment="1">
      <alignment vertical="center"/>
    </xf>
    <xf numFmtId="0" fontId="16" fillId="0" borderId="0" xfId="0" applyFont="1" applyAlignment="1">
      <alignment vertical="center"/>
    </xf>
    <xf numFmtId="0" fontId="10" fillId="2" borderId="29" xfId="0" applyFont="1" applyFill="1" applyBorder="1" applyAlignment="1">
      <alignment vertical="center"/>
    </xf>
    <xf numFmtId="0" fontId="10" fillId="2" borderId="24" xfId="0" applyFont="1" applyFill="1" applyBorder="1" applyAlignment="1">
      <alignment horizontal="center" vertical="center"/>
    </xf>
    <xf numFmtId="0" fontId="14" fillId="2" borderId="25"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protection locked="0"/>
    </xf>
    <xf numFmtId="0" fontId="10" fillId="2" borderId="46" xfId="0" applyFont="1" applyFill="1" applyBorder="1" applyAlignment="1">
      <alignment horizontal="center" vertical="center"/>
    </xf>
    <xf numFmtId="0" fontId="10" fillId="2" borderId="45" xfId="0" applyFont="1" applyFill="1" applyBorder="1" applyAlignment="1">
      <alignment vertical="center"/>
    </xf>
    <xf numFmtId="0" fontId="10" fillId="2" borderId="46" xfId="0" applyFont="1" applyFill="1" applyBorder="1" applyAlignment="1" applyProtection="1">
      <alignment horizontal="center" vertical="center"/>
      <protection locked="0"/>
    </xf>
    <xf numFmtId="0" fontId="10" fillId="2" borderId="47" xfId="0" applyFont="1" applyFill="1" applyBorder="1" applyAlignment="1">
      <alignment vertical="center"/>
    </xf>
    <xf numFmtId="0" fontId="10" fillId="2" borderId="43" xfId="0" applyFont="1" applyFill="1" applyBorder="1" applyAlignment="1">
      <alignment vertical="center"/>
    </xf>
    <xf numFmtId="0" fontId="10" fillId="2" borderId="39" xfId="0" applyFont="1" applyFill="1" applyBorder="1" applyAlignment="1">
      <alignment vertical="center"/>
    </xf>
    <xf numFmtId="0" fontId="10" fillId="2" borderId="44" xfId="0" applyFont="1" applyFill="1" applyBorder="1" applyAlignment="1">
      <alignment vertical="center"/>
    </xf>
    <xf numFmtId="0" fontId="10" fillId="2" borderId="38" xfId="0" applyFont="1" applyFill="1" applyBorder="1" applyAlignment="1">
      <alignment vertical="center"/>
    </xf>
    <xf numFmtId="0" fontId="18" fillId="2" borderId="0" xfId="0" applyFont="1" applyFill="1" applyAlignment="1">
      <alignment vertical="center"/>
    </xf>
    <xf numFmtId="0" fontId="18" fillId="0" borderId="0" xfId="0" applyFont="1" applyAlignment="1">
      <alignment vertical="center"/>
    </xf>
    <xf numFmtId="0" fontId="10" fillId="2" borderId="141" xfId="0" applyFont="1" applyFill="1" applyBorder="1" applyAlignment="1">
      <alignment vertical="center"/>
    </xf>
    <xf numFmtId="0" fontId="10" fillId="2" borderId="142" xfId="0" applyFont="1" applyFill="1" applyBorder="1" applyAlignment="1">
      <alignment vertical="center"/>
    </xf>
    <xf numFmtId="0" fontId="10" fillId="2" borderId="143" xfId="0" applyFont="1" applyFill="1" applyBorder="1" applyAlignment="1">
      <alignment vertical="center"/>
    </xf>
    <xf numFmtId="0" fontId="15" fillId="2" borderId="32" xfId="0" applyFont="1" applyFill="1" applyBorder="1" applyAlignment="1">
      <alignment horizontal="center" vertical="center"/>
    </xf>
    <xf numFmtId="0" fontId="15" fillId="2" borderId="63" xfId="0" applyFont="1" applyFill="1" applyBorder="1" applyAlignment="1">
      <alignment horizontal="center" vertical="center"/>
    </xf>
    <xf numFmtId="0" fontId="10" fillId="2" borderId="65" xfId="0" applyFont="1" applyFill="1" applyBorder="1" applyAlignment="1">
      <alignment vertical="center"/>
    </xf>
    <xf numFmtId="0" fontId="15" fillId="2" borderId="69" xfId="0" applyFont="1" applyFill="1" applyBorder="1" applyAlignment="1">
      <alignment horizontal="center" vertical="center"/>
    </xf>
    <xf numFmtId="0" fontId="10" fillId="2" borderId="71" xfId="0" applyFont="1" applyFill="1" applyBorder="1" applyAlignment="1">
      <alignment vertical="center"/>
    </xf>
    <xf numFmtId="0" fontId="13" fillId="2" borderId="0" xfId="0" applyFont="1" applyFill="1" applyAlignment="1">
      <alignment vertical="center"/>
    </xf>
    <xf numFmtId="0" fontId="15" fillId="2" borderId="29" xfId="0" applyFont="1" applyFill="1" applyBorder="1" applyAlignment="1">
      <alignment horizontal="center" vertical="center"/>
    </xf>
    <xf numFmtId="0" fontId="15" fillId="2" borderId="43" xfId="0" applyFont="1" applyFill="1" applyBorder="1" applyAlignment="1">
      <alignment horizontal="center" vertical="center"/>
    </xf>
    <xf numFmtId="0" fontId="18" fillId="2" borderId="37" xfId="0" applyFont="1" applyFill="1" applyBorder="1" applyAlignment="1">
      <alignment vertical="center"/>
    </xf>
    <xf numFmtId="0" fontId="18" fillId="2" borderId="33" xfId="0" applyFont="1" applyFill="1" applyBorder="1" applyAlignment="1">
      <alignment vertical="center"/>
    </xf>
    <xf numFmtId="0" fontId="18" fillId="2" borderId="35" xfId="0" applyFont="1" applyFill="1" applyBorder="1" applyAlignment="1">
      <alignment vertical="center"/>
    </xf>
    <xf numFmtId="0" fontId="18" fillId="2" borderId="30" xfId="0" applyFont="1" applyFill="1" applyBorder="1" applyAlignment="1">
      <alignment vertical="center"/>
    </xf>
    <xf numFmtId="0" fontId="18" fillId="2" borderId="73" xfId="0" applyFont="1" applyFill="1" applyBorder="1" applyAlignment="1">
      <alignment vertical="center"/>
    </xf>
    <xf numFmtId="0" fontId="18" fillId="2" borderId="39" xfId="0" applyFont="1" applyFill="1" applyBorder="1" applyAlignment="1">
      <alignment vertical="center"/>
    </xf>
    <xf numFmtId="38" fontId="18" fillId="2" borderId="30" xfId="1" applyFont="1" applyFill="1" applyBorder="1" applyAlignment="1" applyProtection="1">
      <alignment vertical="center"/>
    </xf>
    <xf numFmtId="0" fontId="15" fillId="2" borderId="57" xfId="0" applyFont="1" applyFill="1" applyBorder="1" applyAlignment="1">
      <alignment horizontal="center" vertical="center"/>
    </xf>
    <xf numFmtId="0" fontId="10" fillId="2" borderId="54" xfId="0" applyFont="1" applyFill="1" applyBorder="1" applyAlignment="1">
      <alignment vertical="center"/>
    </xf>
    <xf numFmtId="0" fontId="15" fillId="2" borderId="58" xfId="0" applyFont="1" applyFill="1" applyBorder="1" applyAlignment="1">
      <alignment horizontal="center" vertical="center"/>
    </xf>
    <xf numFmtId="0" fontId="10" fillId="2" borderId="55" xfId="0" applyFont="1" applyFill="1" applyBorder="1" applyAlignment="1">
      <alignment vertical="center"/>
    </xf>
    <xf numFmtId="0" fontId="15" fillId="2" borderId="135" xfId="0" applyFont="1" applyFill="1" applyBorder="1" applyAlignment="1">
      <alignment horizontal="center" vertical="center"/>
    </xf>
    <xf numFmtId="0" fontId="10" fillId="2" borderId="137" xfId="0" applyFont="1" applyFill="1" applyBorder="1" applyAlignment="1">
      <alignment vertical="center"/>
    </xf>
    <xf numFmtId="0" fontId="10" fillId="2" borderId="105" xfId="0" applyFont="1" applyFill="1" applyBorder="1" applyAlignment="1">
      <alignment vertical="center"/>
    </xf>
    <xf numFmtId="0" fontId="10" fillId="2" borderId="49" xfId="0" applyFont="1" applyFill="1" applyBorder="1" applyAlignment="1">
      <alignment vertical="center"/>
    </xf>
    <xf numFmtId="177" fontId="10" fillId="2" borderId="105" xfId="0" applyNumberFormat="1" applyFont="1" applyFill="1" applyBorder="1" applyAlignment="1">
      <alignment vertical="center"/>
    </xf>
    <xf numFmtId="177" fontId="10" fillId="2" borderId="0" xfId="0" applyNumberFormat="1" applyFont="1" applyFill="1" applyAlignment="1">
      <alignment vertical="center"/>
    </xf>
    <xf numFmtId="0" fontId="10" fillId="2" borderId="149" xfId="0" applyFont="1" applyFill="1" applyBorder="1" applyAlignment="1">
      <alignment vertical="center"/>
    </xf>
    <xf numFmtId="0" fontId="10" fillId="2" borderId="138" xfId="0" applyFont="1" applyFill="1" applyBorder="1" applyAlignment="1">
      <alignment vertical="center"/>
    </xf>
    <xf numFmtId="0" fontId="10" fillId="2" borderId="51" xfId="0" applyFont="1" applyFill="1" applyBorder="1" applyAlignment="1">
      <alignment vertical="center"/>
    </xf>
    <xf numFmtId="177" fontId="10" fillId="2" borderId="105" xfId="0" quotePrefix="1" applyNumberFormat="1" applyFont="1" applyFill="1" applyBorder="1" applyAlignment="1">
      <alignment vertical="center"/>
    </xf>
    <xf numFmtId="0" fontId="10" fillId="2" borderId="56" xfId="0" applyFont="1" applyFill="1" applyBorder="1" applyAlignment="1">
      <alignment vertical="center"/>
    </xf>
    <xf numFmtId="0" fontId="10" fillId="2" borderId="53" xfId="0" applyFont="1" applyFill="1" applyBorder="1" applyAlignment="1">
      <alignment vertical="center"/>
    </xf>
    <xf numFmtId="0" fontId="9" fillId="6" borderId="110" xfId="0" applyFont="1" applyFill="1" applyBorder="1" applyAlignment="1">
      <alignment vertical="center"/>
    </xf>
    <xf numFmtId="0" fontId="12" fillId="0" borderId="0" xfId="2" applyFont="1">
      <alignment vertical="center"/>
    </xf>
    <xf numFmtId="0" fontId="24" fillId="0" borderId="0" xfId="3" applyFont="1">
      <alignment vertical="center"/>
    </xf>
    <xf numFmtId="0" fontId="12" fillId="0" borderId="0" xfId="2" applyFont="1" applyAlignment="1">
      <alignment horizontal="left" vertical="center"/>
    </xf>
    <xf numFmtId="0" fontId="28" fillId="0" borderId="0" xfId="2" applyFont="1">
      <alignment vertical="center"/>
    </xf>
    <xf numFmtId="0" fontId="26" fillId="0" borderId="0" xfId="2" applyFont="1" applyAlignment="1">
      <alignment horizontal="center" vertical="center"/>
    </xf>
    <xf numFmtId="0" fontId="25" fillId="0" borderId="35" xfId="2" applyFont="1" applyBorder="1">
      <alignment vertical="center"/>
    </xf>
    <xf numFmtId="0" fontId="12" fillId="0" borderId="30" xfId="2" applyFont="1" applyBorder="1">
      <alignment vertical="center"/>
    </xf>
    <xf numFmtId="0" fontId="29" fillId="0" borderId="30" xfId="2" applyFont="1" applyBorder="1" applyAlignment="1">
      <alignment vertical="center" wrapText="1"/>
    </xf>
    <xf numFmtId="0" fontId="12" fillId="0" borderId="31" xfId="2" applyFont="1" applyBorder="1">
      <alignment vertical="center"/>
    </xf>
    <xf numFmtId="0" fontId="12" fillId="0" borderId="105" xfId="2" applyFont="1" applyBorder="1">
      <alignment vertical="center"/>
    </xf>
    <xf numFmtId="0" fontId="26" fillId="0" borderId="0" xfId="2" applyFont="1" applyAlignment="1">
      <alignment vertical="center" wrapText="1"/>
    </xf>
    <xf numFmtId="0" fontId="26" fillId="0" borderId="0" xfId="2" applyFont="1">
      <alignment vertical="center"/>
    </xf>
    <xf numFmtId="0" fontId="12" fillId="0" borderId="1" xfId="2" applyFont="1" applyBorder="1">
      <alignment vertical="center"/>
    </xf>
    <xf numFmtId="0" fontId="12" fillId="0" borderId="0" xfId="2" applyFont="1" applyAlignment="1">
      <alignment vertical="center" wrapText="1"/>
    </xf>
    <xf numFmtId="0" fontId="25" fillId="0" borderId="0" xfId="2" applyFont="1">
      <alignment vertical="center"/>
    </xf>
    <xf numFmtId="0" fontId="30" fillId="0" borderId="0" xfId="3" applyFont="1">
      <alignment vertical="center"/>
    </xf>
    <xf numFmtId="0" fontId="25" fillId="0" borderId="0" xfId="2" applyFont="1" applyAlignment="1">
      <alignment horizontal="center" vertical="center"/>
    </xf>
    <xf numFmtId="0" fontId="31" fillId="0" borderId="0" xfId="3" applyFont="1">
      <alignment vertical="center"/>
    </xf>
    <xf numFmtId="0" fontId="12" fillId="0" borderId="110" xfId="2" applyFont="1" applyBorder="1">
      <alignment vertical="center"/>
    </xf>
    <xf numFmtId="0" fontId="12" fillId="0" borderId="46" xfId="2" applyFont="1" applyBorder="1">
      <alignment vertical="center"/>
    </xf>
    <xf numFmtId="0" fontId="12" fillId="0" borderId="47" xfId="2" applyFont="1" applyBorder="1">
      <alignment vertical="center"/>
    </xf>
    <xf numFmtId="0" fontId="25" fillId="0" borderId="37" xfId="2" applyFont="1" applyBorder="1">
      <alignment vertical="center"/>
    </xf>
    <xf numFmtId="0" fontId="12" fillId="0" borderId="33" xfId="2" applyFont="1" applyBorder="1">
      <alignment vertical="center"/>
    </xf>
    <xf numFmtId="0" fontId="12" fillId="0" borderId="34"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4" xfId="2" applyFont="1" applyBorder="1">
      <alignment vertical="center"/>
    </xf>
    <xf numFmtId="0" fontId="32" fillId="0" borderId="0" xfId="2" applyFont="1" applyAlignment="1">
      <alignment horizontal="center" vertical="center"/>
    </xf>
    <xf numFmtId="0" fontId="32" fillId="0" borderId="0" xfId="2" applyFont="1">
      <alignment vertical="center"/>
    </xf>
    <xf numFmtId="0" fontId="10" fillId="2" borderId="0" xfId="0" applyFont="1" applyFill="1" applyAlignment="1">
      <alignment vertical="center" shrinkToFit="1"/>
    </xf>
    <xf numFmtId="0" fontId="15" fillId="2" borderId="0" xfId="0" applyFont="1" applyFill="1" applyAlignment="1">
      <alignment horizontal="right" vertical="center"/>
    </xf>
    <xf numFmtId="0" fontId="10" fillId="2" borderId="37"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7" xfId="0" applyFont="1" applyFill="1" applyBorder="1" applyAlignment="1">
      <alignment horizontal="center" vertical="center"/>
    </xf>
    <xf numFmtId="180" fontId="10" fillId="2" borderId="0" xfId="0" applyNumberFormat="1" applyFont="1" applyFill="1" applyAlignment="1">
      <alignment vertical="center"/>
    </xf>
    <xf numFmtId="180" fontId="10" fillId="2" borderId="25" xfId="0" applyNumberFormat="1" applyFont="1" applyFill="1" applyBorder="1" applyAlignment="1">
      <alignment vertical="center"/>
    </xf>
    <xf numFmtId="0" fontId="10" fillId="2" borderId="45" xfId="0" applyFont="1" applyFill="1" applyBorder="1" applyAlignment="1">
      <alignment vertical="center" shrinkToFit="1"/>
    </xf>
    <xf numFmtId="0" fontId="10" fillId="2" borderId="47" xfId="0" applyFont="1" applyFill="1" applyBorder="1" applyAlignment="1">
      <alignment vertical="center" shrinkToFit="1"/>
    </xf>
    <xf numFmtId="0" fontId="10" fillId="2" borderId="39" xfId="0" applyFont="1" applyFill="1" applyBorder="1" applyAlignment="1">
      <alignment horizontal="center" vertical="center"/>
    </xf>
    <xf numFmtId="0" fontId="10" fillId="2" borderId="39" xfId="0" applyFont="1" applyFill="1" applyBorder="1" applyAlignment="1">
      <alignment horizontal="center" vertical="center" wrapText="1"/>
    </xf>
    <xf numFmtId="0" fontId="10" fillId="2" borderId="0" xfId="0" applyFont="1" applyFill="1" applyAlignment="1">
      <alignment horizontal="center" vertical="center" wrapText="1"/>
    </xf>
    <xf numFmtId="178" fontId="10" fillId="2" borderId="0" xfId="0" applyNumberFormat="1" applyFont="1" applyFill="1" applyAlignment="1">
      <alignment vertical="center"/>
    </xf>
    <xf numFmtId="183" fontId="10" fillId="0" borderId="0" xfId="0" applyNumberFormat="1" applyFont="1" applyAlignment="1">
      <alignment vertical="center"/>
    </xf>
    <xf numFmtId="0" fontId="12" fillId="2" borderId="0" xfId="0" applyFont="1" applyFill="1" applyAlignment="1">
      <alignment vertical="center"/>
    </xf>
    <xf numFmtId="0" fontId="10" fillId="8" borderId="0" xfId="0" applyFont="1" applyFill="1" applyAlignment="1">
      <alignment vertical="center"/>
    </xf>
    <xf numFmtId="0" fontId="34" fillId="0" borderId="0" xfId="0" applyFont="1" applyAlignment="1">
      <alignment vertical="center"/>
    </xf>
    <xf numFmtId="38" fontId="10" fillId="0" borderId="0" xfId="1" applyFont="1" applyAlignment="1">
      <alignment vertical="center"/>
    </xf>
    <xf numFmtId="0" fontId="39" fillId="3" borderId="105" xfId="0" applyFont="1" applyFill="1" applyBorder="1" applyAlignment="1">
      <alignment vertical="center" wrapText="1"/>
    </xf>
    <xf numFmtId="0" fontId="39" fillId="3" borderId="0" xfId="0" applyFont="1" applyFill="1" applyAlignment="1">
      <alignment vertical="center" wrapText="1"/>
    </xf>
    <xf numFmtId="0" fontId="39" fillId="3" borderId="1" xfId="0" applyFont="1" applyFill="1" applyBorder="1" applyAlignment="1">
      <alignment vertical="center" wrapText="1"/>
    </xf>
    <xf numFmtId="0" fontId="39" fillId="3" borderId="110" xfId="0" applyFont="1" applyFill="1" applyBorder="1" applyAlignment="1">
      <alignment vertical="center" wrapText="1"/>
    </xf>
    <xf numFmtId="0" fontId="39" fillId="3" borderId="46" xfId="0" applyFont="1" applyFill="1" applyBorder="1" applyAlignment="1">
      <alignment vertical="center" wrapText="1"/>
    </xf>
    <xf numFmtId="0" fontId="39" fillId="3" borderId="47" xfId="0" applyFont="1" applyFill="1" applyBorder="1" applyAlignment="1">
      <alignment vertical="center" wrapText="1"/>
    </xf>
    <xf numFmtId="0" fontId="10" fillId="3" borderId="32" xfId="0" applyFont="1" applyFill="1" applyBorder="1" applyAlignment="1">
      <alignment vertical="center"/>
    </xf>
    <xf numFmtId="0" fontId="10" fillId="3" borderId="33" xfId="0" applyFont="1" applyFill="1" applyBorder="1" applyAlignment="1">
      <alignment vertical="center"/>
    </xf>
    <xf numFmtId="0" fontId="10" fillId="3" borderId="38" xfId="0" applyFont="1" applyFill="1" applyBorder="1" applyAlignment="1">
      <alignment vertical="center"/>
    </xf>
    <xf numFmtId="0" fontId="11" fillId="3" borderId="32" xfId="5" applyFont="1" applyFill="1" applyBorder="1" applyAlignment="1" applyProtection="1">
      <alignment vertical="center"/>
      <protection locked="0"/>
    </xf>
    <xf numFmtId="0" fontId="11" fillId="3" borderId="33" xfId="5" applyFont="1" applyFill="1" applyBorder="1" applyAlignment="1" applyProtection="1">
      <alignment vertical="center"/>
      <protection locked="0"/>
    </xf>
    <xf numFmtId="0" fontId="11" fillId="3" borderId="34" xfId="5" applyFont="1" applyFill="1" applyBorder="1" applyAlignment="1" applyProtection="1">
      <alignment vertical="center"/>
      <protection locked="0"/>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1" xfId="0" applyFont="1" applyFill="1" applyBorder="1" applyAlignment="1">
      <alignment horizontal="center" vertical="center"/>
    </xf>
    <xf numFmtId="0" fontId="10" fillId="3" borderId="43" xfId="0" applyFont="1" applyFill="1" applyBorder="1" applyAlignment="1">
      <alignment vertical="center"/>
    </xf>
    <xf numFmtId="0" fontId="10" fillId="3" borderId="39" xfId="0" applyFont="1" applyFill="1" applyBorder="1" applyAlignment="1">
      <alignment vertical="center"/>
    </xf>
    <xf numFmtId="0" fontId="10" fillId="3" borderId="74" xfId="0" applyFont="1" applyFill="1" applyBorder="1" applyAlignment="1">
      <alignment vertical="center"/>
    </xf>
    <xf numFmtId="0" fontId="10" fillId="3" borderId="44" xfId="0" applyFont="1" applyFill="1" applyBorder="1" applyAlignment="1">
      <alignment vertical="center"/>
    </xf>
    <xf numFmtId="0" fontId="10" fillId="0" borderId="148" xfId="0" applyFont="1" applyBorder="1" applyAlignment="1">
      <alignment horizontal="center" vertical="center"/>
    </xf>
    <xf numFmtId="0" fontId="10" fillId="0" borderId="142" xfId="0" applyFont="1" applyBorder="1" applyAlignment="1">
      <alignment horizontal="center" vertical="center"/>
    </xf>
    <xf numFmtId="0" fontId="10" fillId="0" borderId="143" xfId="0" applyFont="1" applyBorder="1" applyAlignment="1">
      <alignment horizontal="center" vertical="center"/>
    </xf>
    <xf numFmtId="0" fontId="10" fillId="2" borderId="110" xfId="0" applyFont="1" applyFill="1" applyBorder="1" applyAlignment="1">
      <alignment vertical="center"/>
    </xf>
    <xf numFmtId="0" fontId="10" fillId="2" borderId="46" xfId="0" applyFont="1" applyFill="1" applyBorder="1" applyAlignment="1">
      <alignment vertical="center"/>
    </xf>
    <xf numFmtId="0" fontId="10" fillId="2" borderId="60" xfId="0"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0" fillId="2" borderId="26" xfId="0" applyFont="1" applyFill="1" applyBorder="1" applyAlignment="1">
      <alignmen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0" xfId="0" applyFont="1" applyFill="1" applyAlignment="1">
      <alignment horizontal="distributed" vertical="center"/>
    </xf>
    <xf numFmtId="0" fontId="10" fillId="0" borderId="33" xfId="0" applyFont="1" applyBorder="1" applyAlignment="1" applyProtection="1">
      <alignment horizontal="center" vertical="center"/>
      <protection locked="0"/>
    </xf>
    <xf numFmtId="178" fontId="10" fillId="3" borderId="33" xfId="0" applyNumberFormat="1" applyFont="1" applyFill="1" applyBorder="1" applyAlignment="1" applyProtection="1">
      <alignment vertical="center"/>
      <protection locked="0"/>
    </xf>
    <xf numFmtId="0" fontId="10" fillId="2" borderId="22" xfId="0" applyFont="1" applyFill="1" applyBorder="1" applyAlignment="1">
      <alignment vertical="center"/>
    </xf>
    <xf numFmtId="0" fontId="10" fillId="2" borderId="23" xfId="0" applyFont="1" applyFill="1" applyBorder="1" applyAlignment="1">
      <alignment vertical="center"/>
    </xf>
    <xf numFmtId="177" fontId="10" fillId="2" borderId="33" xfId="1" applyNumberFormat="1" applyFont="1" applyFill="1" applyBorder="1" applyAlignment="1" applyProtection="1">
      <alignment horizontal="right" vertical="center"/>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40" xfId="0" applyFont="1" applyFill="1" applyBorder="1" applyAlignment="1">
      <alignment vertical="center"/>
    </xf>
    <xf numFmtId="0" fontId="10" fillId="2" borderId="41" xfId="0" applyFont="1" applyFill="1" applyBorder="1" applyAlignment="1">
      <alignment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lignment vertical="center"/>
    </xf>
    <xf numFmtId="0" fontId="10" fillId="2" borderId="1" xfId="0" applyFont="1" applyFill="1" applyBorder="1" applyAlignment="1">
      <alignment vertical="center"/>
    </xf>
    <xf numFmtId="0" fontId="10" fillId="2" borderId="0" xfId="0" applyFont="1" applyFill="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191" fontId="10" fillId="3" borderId="33" xfId="0" applyNumberFormat="1" applyFont="1" applyFill="1" applyBorder="1" applyAlignment="1" applyProtection="1">
      <alignment vertical="center"/>
      <protection locked="0"/>
    </xf>
    <xf numFmtId="0" fontId="10" fillId="2" borderId="0" xfId="0" applyFont="1" applyFill="1" applyAlignment="1">
      <alignment vertical="center" wrapText="1"/>
    </xf>
    <xf numFmtId="0" fontId="10" fillId="3" borderId="0" xfId="0" applyFont="1" applyFill="1" applyAlignment="1" applyProtection="1">
      <alignment horizontal="left" vertical="center" indent="1" shrinkToFit="1"/>
      <protection locked="0"/>
    </xf>
    <xf numFmtId="176" fontId="10" fillId="3" borderId="0" xfId="0" applyNumberFormat="1" applyFont="1" applyFill="1" applyAlignment="1" applyProtection="1">
      <alignment horizontal="right" vertical="center"/>
      <protection locked="0" hidden="1"/>
    </xf>
    <xf numFmtId="188" fontId="10" fillId="3" borderId="0" xfId="0" applyNumberFormat="1" applyFont="1" applyFill="1" applyAlignment="1" applyProtection="1">
      <alignment horizontal="center" vertical="center"/>
      <protection locked="0" hidden="1"/>
    </xf>
    <xf numFmtId="185" fontId="10" fillId="0" borderId="33" xfId="0" applyNumberFormat="1" applyFont="1" applyBorder="1" applyAlignment="1" applyProtection="1">
      <alignment vertical="center"/>
      <protection locked="0"/>
    </xf>
    <xf numFmtId="0" fontId="10" fillId="3" borderId="32" xfId="0" applyFont="1" applyFill="1" applyBorder="1" applyAlignment="1" applyProtection="1">
      <alignment vertical="center" shrinkToFit="1"/>
      <protection locked="0"/>
    </xf>
    <xf numFmtId="0" fontId="10" fillId="3" borderId="33" xfId="0" applyFont="1" applyFill="1" applyBorder="1" applyAlignment="1" applyProtection="1">
      <alignment vertical="center" shrinkToFit="1"/>
      <protection locked="0"/>
    </xf>
    <xf numFmtId="0" fontId="10" fillId="3" borderId="34" xfId="0" applyFont="1" applyFill="1" applyBorder="1" applyAlignment="1" applyProtection="1">
      <alignment vertical="center" shrinkToFit="1"/>
      <protection locked="0"/>
    </xf>
    <xf numFmtId="0" fontId="10" fillId="2" borderId="6" xfId="0" applyFont="1" applyFill="1" applyBorder="1" applyAlignment="1">
      <alignment horizontal="center" vertical="center"/>
    </xf>
    <xf numFmtId="0" fontId="10" fillId="3" borderId="30" xfId="0" applyFont="1" applyFill="1" applyBorder="1" applyAlignment="1" applyProtection="1">
      <alignment horizontal="left" vertical="center" shrinkToFit="1"/>
      <protection locked="0"/>
    </xf>
    <xf numFmtId="0" fontId="10" fillId="2" borderId="5" xfId="0" applyFont="1" applyFill="1" applyBorder="1" applyAlignment="1">
      <alignment horizontal="center" vertical="center"/>
    </xf>
    <xf numFmtId="0" fontId="10" fillId="2" borderId="37" xfId="0" applyFont="1" applyFill="1" applyBorder="1" applyAlignment="1">
      <alignment vertical="center"/>
    </xf>
    <xf numFmtId="0" fontId="10" fillId="2" borderId="33" xfId="0" applyFont="1" applyFill="1" applyBorder="1" applyAlignment="1">
      <alignment vertical="center"/>
    </xf>
    <xf numFmtId="0" fontId="10" fillId="2" borderId="38" xfId="0" applyFont="1" applyFill="1" applyBorder="1" applyAlignment="1">
      <alignment vertical="center"/>
    </xf>
    <xf numFmtId="0" fontId="10" fillId="2" borderId="73" xfId="0" applyFont="1" applyFill="1" applyBorder="1" applyAlignment="1">
      <alignment vertical="center"/>
    </xf>
    <xf numFmtId="0" fontId="10" fillId="2" borderId="39" xfId="0" applyFont="1" applyFill="1" applyBorder="1" applyAlignment="1">
      <alignment vertical="center"/>
    </xf>
    <xf numFmtId="0" fontId="10" fillId="2" borderId="74" xfId="0" applyFont="1" applyFill="1" applyBorder="1" applyAlignment="1">
      <alignment vertical="center"/>
    </xf>
    <xf numFmtId="177" fontId="10" fillId="2" borderId="30" xfId="0" applyNumberFormat="1" applyFont="1" applyFill="1" applyBorder="1" applyAlignment="1">
      <alignment vertical="center"/>
    </xf>
    <xf numFmtId="177" fontId="10" fillId="2" borderId="33" xfId="0" applyNumberFormat="1" applyFont="1" applyFill="1" applyBorder="1" applyAlignment="1">
      <alignment vertical="center"/>
    </xf>
    <xf numFmtId="177" fontId="20" fillId="2" borderId="39" xfId="0" applyNumberFormat="1" applyFont="1" applyFill="1" applyBorder="1" applyAlignment="1">
      <alignment vertical="center"/>
    </xf>
    <xf numFmtId="0" fontId="10" fillId="2" borderId="35" xfId="0" applyFont="1" applyFill="1" applyBorder="1" applyAlignment="1">
      <alignment vertical="center"/>
    </xf>
    <xf numFmtId="0" fontId="10" fillId="2" borderId="30" xfId="0" applyFont="1" applyFill="1" applyBorder="1" applyAlignment="1">
      <alignment vertical="center"/>
    </xf>
    <xf numFmtId="0" fontId="10" fillId="2" borderId="36" xfId="0" applyFont="1" applyFill="1" applyBorder="1" applyAlignment="1">
      <alignmen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5" xfId="0" applyFont="1" applyFill="1" applyBorder="1" applyAlignment="1">
      <alignment horizontal="center" vertical="center"/>
    </xf>
    <xf numFmtId="182" fontId="10" fillId="2" borderId="32" xfId="0" applyNumberFormat="1" applyFont="1" applyFill="1" applyBorder="1" applyAlignment="1">
      <alignment horizontal="right" vertical="center"/>
    </xf>
    <xf numFmtId="182" fontId="10" fillId="2" borderId="33" xfId="0" applyNumberFormat="1" applyFont="1" applyFill="1" applyBorder="1" applyAlignment="1">
      <alignment horizontal="right" vertical="center"/>
    </xf>
    <xf numFmtId="182" fontId="10" fillId="2" borderId="38" xfId="0" applyNumberFormat="1" applyFont="1" applyFill="1" applyBorder="1" applyAlignment="1">
      <alignment horizontal="right" vertical="center"/>
    </xf>
    <xf numFmtId="182" fontId="10" fillId="2" borderId="24" xfId="0" applyNumberFormat="1" applyFont="1" applyFill="1" applyBorder="1" applyAlignment="1">
      <alignment horizontal="right" vertical="center"/>
    </xf>
    <xf numFmtId="182" fontId="10" fillId="2" borderId="25" xfId="0" applyNumberFormat="1" applyFont="1" applyFill="1" applyBorder="1" applyAlignment="1">
      <alignment horizontal="right" vertical="center"/>
    </xf>
    <xf numFmtId="182" fontId="10" fillId="2" borderId="41" xfId="0" applyNumberFormat="1" applyFont="1" applyFill="1" applyBorder="1" applyAlignment="1">
      <alignment horizontal="right" vertical="center"/>
    </xf>
    <xf numFmtId="182" fontId="10" fillId="2" borderId="28" xfId="0" applyNumberFormat="1" applyFont="1" applyFill="1" applyBorder="1" applyAlignment="1">
      <alignment horizontal="right" vertical="center"/>
    </xf>
    <xf numFmtId="182" fontId="10" fillId="2" borderId="3" xfId="0" applyNumberFormat="1" applyFont="1" applyFill="1" applyBorder="1" applyAlignment="1">
      <alignment horizontal="right" vertical="center"/>
    </xf>
    <xf numFmtId="182" fontId="10" fillId="2" borderId="42" xfId="0" applyNumberFormat="1" applyFont="1" applyFill="1" applyBorder="1" applyAlignment="1">
      <alignment horizontal="right" vertical="center"/>
    </xf>
    <xf numFmtId="0" fontId="13" fillId="2" borderId="68" xfId="0" applyFont="1" applyFill="1" applyBorder="1" applyAlignment="1">
      <alignment vertical="center" wrapText="1"/>
    </xf>
    <xf numFmtId="0" fontId="13" fillId="2" borderId="72"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10" fillId="3" borderId="9" xfId="1" applyFont="1" applyFill="1" applyBorder="1" applyAlignment="1" applyProtection="1">
      <alignment horizontal="right" vertical="center"/>
      <protection locked="0"/>
    </xf>
    <xf numFmtId="38" fontId="10" fillId="2" borderId="9" xfId="1" applyFont="1" applyFill="1" applyBorder="1" applyAlignment="1" applyProtection="1">
      <alignment vertical="center"/>
    </xf>
    <xf numFmtId="0" fontId="10" fillId="0" borderId="33" xfId="0" applyFont="1" applyBorder="1" applyAlignment="1" applyProtection="1">
      <alignment vertical="center" shrinkToFit="1"/>
      <protection locked="0"/>
    </xf>
    <xf numFmtId="0" fontId="10" fillId="2" borderId="33" xfId="0" applyFont="1" applyFill="1" applyBorder="1" applyAlignment="1">
      <alignment vertical="center" shrinkToFit="1"/>
    </xf>
    <xf numFmtId="0" fontId="10" fillId="2" borderId="2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60" xfId="0" applyFont="1" applyFill="1" applyBorder="1" applyAlignment="1">
      <alignment horizontal="center" vertical="center"/>
    </xf>
    <xf numFmtId="0" fontId="15" fillId="2" borderId="0" xfId="0" applyFont="1" applyFill="1" applyAlignment="1">
      <alignment vertical="center"/>
    </xf>
    <xf numFmtId="0" fontId="10" fillId="3" borderId="6"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10" fillId="3" borderId="9"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12" xfId="0" applyFont="1" applyFill="1" applyBorder="1" applyAlignment="1" applyProtection="1">
      <alignment vertical="center"/>
      <protection locked="0"/>
    </xf>
    <xf numFmtId="0" fontId="10" fillId="3" borderId="13" xfId="0" applyFont="1" applyFill="1" applyBorder="1" applyAlignment="1" applyProtection="1">
      <alignment vertical="center"/>
      <protection locked="0"/>
    </xf>
    <xf numFmtId="0" fontId="10" fillId="3" borderId="46" xfId="0" applyFont="1" applyFill="1" applyBorder="1" applyAlignment="1" applyProtection="1">
      <alignment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33" xfId="0" applyFont="1" applyFill="1" applyBorder="1" applyAlignment="1" applyProtection="1">
      <alignment horizontal="center" vertical="center" shrinkToFit="1"/>
      <protection locked="0"/>
    </xf>
    <xf numFmtId="0" fontId="10" fillId="3" borderId="38" xfId="0" applyFont="1" applyFill="1" applyBorder="1" applyAlignment="1" applyProtection="1">
      <alignment horizontal="center" vertical="center" shrinkToFit="1"/>
      <protection locked="0"/>
    </xf>
    <xf numFmtId="181" fontId="10" fillId="3" borderId="32" xfId="0" applyNumberFormat="1" applyFont="1" applyFill="1" applyBorder="1" applyAlignment="1" applyProtection="1">
      <alignment horizontal="right" vertical="center"/>
      <protection locked="0"/>
    </xf>
    <xf numFmtId="181" fontId="10" fillId="3" borderId="33" xfId="0" applyNumberFormat="1" applyFont="1" applyFill="1" applyBorder="1" applyAlignment="1" applyProtection="1">
      <alignment horizontal="right" vertical="center"/>
      <protection locked="0"/>
    </xf>
    <xf numFmtId="181" fontId="10" fillId="3" borderId="38" xfId="0" applyNumberFormat="1" applyFont="1" applyFill="1" applyBorder="1" applyAlignment="1" applyProtection="1">
      <alignment horizontal="right" vertical="center"/>
      <protection locked="0"/>
    </xf>
    <xf numFmtId="38" fontId="10" fillId="2" borderId="32" xfId="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8" xfId="1" applyFont="1" applyFill="1" applyBorder="1" applyAlignment="1">
      <alignment horizontal="right" vertical="center"/>
    </xf>
    <xf numFmtId="0" fontId="10" fillId="2" borderId="32" xfId="0" applyFont="1" applyFill="1" applyBorder="1" applyAlignment="1">
      <alignment horizontal="right" vertical="center"/>
    </xf>
    <xf numFmtId="0" fontId="10" fillId="2" borderId="33" xfId="0" applyFont="1" applyFill="1" applyBorder="1" applyAlignment="1">
      <alignment horizontal="right" vertical="center"/>
    </xf>
    <xf numFmtId="0" fontId="10" fillId="2" borderId="38" xfId="0" applyFont="1" applyFill="1" applyBorder="1" applyAlignment="1">
      <alignment horizontal="right" vertical="center"/>
    </xf>
    <xf numFmtId="0" fontId="12" fillId="2" borderId="25" xfId="0" applyFont="1" applyFill="1" applyBorder="1" applyAlignment="1">
      <alignment horizontal="center" vertical="center" shrinkToFit="1"/>
    </xf>
    <xf numFmtId="0" fontId="12" fillId="2" borderId="46" xfId="0" applyFont="1" applyFill="1" applyBorder="1" applyAlignment="1">
      <alignment horizontal="center" vertical="center" shrinkToFit="1"/>
    </xf>
    <xf numFmtId="181" fontId="10" fillId="3" borderId="25" xfId="0" applyNumberFormat="1" applyFont="1" applyFill="1" applyBorder="1" applyAlignment="1" applyProtection="1">
      <alignment horizontal="center" vertical="center"/>
      <protection locked="0"/>
    </xf>
    <xf numFmtId="181" fontId="10" fillId="3" borderId="46" xfId="0" applyNumberFormat="1" applyFont="1" applyFill="1" applyBorder="1" applyAlignment="1" applyProtection="1">
      <alignment horizontal="center" vertical="center"/>
      <protection locked="0"/>
    </xf>
    <xf numFmtId="0" fontId="12" fillId="2" borderId="25" xfId="0" applyFont="1" applyFill="1" applyBorder="1" applyAlignment="1">
      <alignment horizontal="center" vertical="center"/>
    </xf>
    <xf numFmtId="0" fontId="12" fillId="2" borderId="46" xfId="0" applyFont="1" applyFill="1" applyBorder="1" applyAlignment="1">
      <alignment horizontal="center" vertical="center"/>
    </xf>
    <xf numFmtId="177" fontId="10" fillId="2" borderId="39" xfId="0" applyNumberFormat="1" applyFont="1" applyFill="1" applyBorder="1" applyAlignment="1">
      <alignment horizontal="right" vertical="center"/>
    </xf>
    <xf numFmtId="0" fontId="10" fillId="2" borderId="67" xfId="0" applyFont="1" applyFill="1" applyBorder="1" applyAlignment="1">
      <alignment vertical="center" shrinkToFit="1"/>
    </xf>
    <xf numFmtId="0" fontId="10" fillId="2" borderId="68" xfId="0" applyFont="1" applyFill="1" applyBorder="1" applyAlignment="1">
      <alignment vertical="center" shrinkToFit="1"/>
    </xf>
    <xf numFmtId="0" fontId="10" fillId="2" borderId="61" xfId="0" applyFont="1" applyFill="1" applyBorder="1" applyAlignment="1">
      <alignment vertical="center"/>
    </xf>
    <xf numFmtId="0" fontId="10" fillId="2" borderId="62" xfId="0" applyFont="1" applyFill="1" applyBorder="1" applyAlignment="1">
      <alignment vertical="center"/>
    </xf>
    <xf numFmtId="0" fontId="10" fillId="2" borderId="133" xfId="0" applyFont="1" applyFill="1" applyBorder="1" applyAlignment="1">
      <alignment vertical="center"/>
    </xf>
    <xf numFmtId="0" fontId="10" fillId="2" borderId="134" xfId="0" applyFont="1" applyFill="1" applyBorder="1" applyAlignment="1">
      <alignment vertical="center"/>
    </xf>
    <xf numFmtId="0" fontId="10" fillId="2" borderId="131" xfId="0" applyFont="1" applyFill="1" applyBorder="1" applyAlignment="1">
      <alignment vertical="center"/>
    </xf>
    <xf numFmtId="0" fontId="10" fillId="2" borderId="132" xfId="0" applyFont="1" applyFill="1" applyBorder="1" applyAlignment="1">
      <alignment vertical="center"/>
    </xf>
    <xf numFmtId="177" fontId="10" fillId="2" borderId="48" xfId="1" applyNumberFormat="1" applyFont="1" applyFill="1" applyBorder="1" applyAlignment="1" applyProtection="1">
      <alignment vertical="center" shrinkToFit="1"/>
    </xf>
    <xf numFmtId="177" fontId="10" fillId="2" borderId="50" xfId="1" applyNumberFormat="1" applyFont="1" applyFill="1" applyBorder="1" applyAlignment="1" applyProtection="1">
      <alignment vertical="center" shrinkToFit="1"/>
    </xf>
    <xf numFmtId="177" fontId="10" fillId="2" borderId="136" xfId="1" applyNumberFormat="1" applyFont="1" applyFill="1" applyBorder="1" applyAlignment="1" applyProtection="1">
      <alignment vertical="center" shrinkToFit="1"/>
    </xf>
    <xf numFmtId="0" fontId="10" fillId="2" borderId="129" xfId="0" applyFont="1" applyFill="1" applyBorder="1" applyAlignment="1">
      <alignment vertical="center"/>
    </xf>
    <xf numFmtId="0" fontId="10" fillId="2" borderId="130" xfId="0" applyFont="1" applyFill="1" applyBorder="1" applyAlignment="1">
      <alignment vertical="center"/>
    </xf>
    <xf numFmtId="177" fontId="10" fillId="2" borderId="70" xfId="1" applyNumberFormat="1" applyFont="1" applyFill="1" applyBorder="1" applyAlignment="1">
      <alignment vertical="center" shrinkToFit="1"/>
    </xf>
    <xf numFmtId="0" fontId="13" fillId="2" borderId="62" xfId="0" applyFont="1" applyFill="1" applyBorder="1" applyAlignment="1">
      <alignment vertical="center"/>
    </xf>
    <xf numFmtId="0" fontId="13" fillId="2" borderId="66" xfId="0" applyFont="1" applyFill="1" applyBorder="1" applyAlignment="1">
      <alignment vertical="center"/>
    </xf>
    <xf numFmtId="0" fontId="10" fillId="2" borderId="133" xfId="0" applyFont="1" applyFill="1" applyBorder="1" applyAlignment="1">
      <alignment vertical="center" shrinkToFit="1"/>
    </xf>
    <xf numFmtId="0" fontId="10" fillId="2" borderId="134" xfId="0" applyFont="1" applyFill="1" applyBorder="1" applyAlignment="1">
      <alignment vertical="center" shrinkToFit="1"/>
    </xf>
    <xf numFmtId="0" fontId="13" fillId="2" borderId="134" xfId="0" applyFont="1" applyFill="1" applyBorder="1" applyAlignment="1">
      <alignment vertical="center"/>
    </xf>
    <xf numFmtId="0" fontId="13" fillId="2" borderId="147" xfId="0" applyFont="1" applyFill="1" applyBorder="1" applyAlignment="1">
      <alignment vertical="center"/>
    </xf>
    <xf numFmtId="177" fontId="10" fillId="2" borderId="64" xfId="1" applyNumberFormat="1" applyFont="1" applyFill="1" applyBorder="1" applyAlignment="1" applyProtection="1">
      <alignment vertical="center" shrinkToFit="1"/>
    </xf>
    <xf numFmtId="0" fontId="10" fillId="3" borderId="24" xfId="0" applyFont="1" applyFill="1" applyBorder="1" applyAlignment="1" applyProtection="1">
      <alignment vertical="center" shrinkToFit="1"/>
      <protection locked="0"/>
    </xf>
    <xf numFmtId="0" fontId="10" fillId="3" borderId="25" xfId="0" applyFont="1" applyFill="1" applyBorder="1" applyAlignment="1" applyProtection="1">
      <alignment vertical="center" shrinkToFit="1"/>
      <protection locked="0"/>
    </xf>
    <xf numFmtId="0" fontId="10" fillId="3" borderId="26"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10" fillId="2" borderId="148"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50" xfId="0" applyFont="1" applyFill="1" applyBorder="1" applyAlignment="1">
      <alignment horizontal="center"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42" xfId="0" applyFont="1" applyFill="1" applyBorder="1" applyAlignment="1">
      <alignment vertical="center"/>
    </xf>
    <xf numFmtId="0" fontId="10" fillId="2" borderId="9" xfId="0" applyFont="1" applyFill="1" applyBorder="1" applyAlignment="1">
      <alignment horizontal="center" vertical="center" shrinkToFit="1"/>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29" xfId="0" applyFont="1" applyFill="1" applyBorder="1" applyAlignment="1">
      <alignment vertical="center" shrinkToFit="1"/>
    </xf>
    <xf numFmtId="0" fontId="10" fillId="2" borderId="130" xfId="0" applyFont="1" applyFill="1" applyBorder="1" applyAlignment="1">
      <alignment vertical="center" shrinkToFit="1"/>
    </xf>
    <xf numFmtId="0" fontId="13" fillId="2" borderId="130" xfId="0" applyFont="1" applyFill="1" applyBorder="1" applyAlignment="1">
      <alignment vertical="center"/>
    </xf>
    <xf numFmtId="0" fontId="13" fillId="2" borderId="144" xfId="0" applyFont="1" applyFill="1" applyBorder="1" applyAlignment="1">
      <alignment vertical="center"/>
    </xf>
    <xf numFmtId="0" fontId="10" fillId="2" borderId="7" xfId="0" applyFont="1" applyFill="1" applyBorder="1" applyAlignment="1">
      <alignment horizontal="center" vertical="center"/>
    </xf>
    <xf numFmtId="0" fontId="13" fillId="2" borderId="132" xfId="0" applyFont="1" applyFill="1" applyBorder="1" applyAlignment="1">
      <alignment vertical="center"/>
    </xf>
    <xf numFmtId="0" fontId="13" fillId="2" borderId="145" xfId="0" applyFont="1" applyFill="1" applyBorder="1" applyAlignment="1">
      <alignment vertical="center"/>
    </xf>
    <xf numFmtId="0" fontId="18" fillId="0" borderId="33" xfId="0" applyFont="1" applyBorder="1" applyAlignment="1" applyProtection="1">
      <alignment vertical="center" shrinkToFit="1"/>
      <protection locked="0"/>
    </xf>
    <xf numFmtId="176" fontId="12" fillId="3" borderId="142" xfId="0" applyNumberFormat="1" applyFont="1" applyFill="1" applyBorder="1" applyAlignment="1" applyProtection="1">
      <alignment horizontal="center" vertical="center" shrinkToFit="1"/>
      <protection locked="0"/>
    </xf>
    <xf numFmtId="177" fontId="18" fillId="0" borderId="30" xfId="1" applyNumberFormat="1" applyFont="1" applyFill="1" applyBorder="1" applyAlignment="1" applyProtection="1">
      <alignment horizontal="right" vertical="center"/>
      <protection locked="0"/>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14"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177" fontId="10" fillId="2" borderId="32" xfId="0" applyNumberFormat="1" applyFont="1" applyFill="1" applyBorder="1" applyAlignment="1">
      <alignment vertical="center"/>
    </xf>
    <xf numFmtId="0" fontId="13" fillId="2" borderId="9" xfId="0" applyFont="1" applyFill="1" applyBorder="1" applyAlignment="1">
      <alignment vertical="center" shrinkToFit="1"/>
    </xf>
    <xf numFmtId="0" fontId="13" fillId="2" borderId="10" xfId="0" applyFont="1" applyFill="1" applyBorder="1" applyAlignment="1">
      <alignment vertical="center" shrinkToFit="1"/>
    </xf>
    <xf numFmtId="0" fontId="13" fillId="3" borderId="9"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3" fillId="3" borderId="15" xfId="0" applyFont="1" applyFill="1" applyBorder="1" applyAlignment="1" applyProtection="1">
      <alignment vertical="center" shrinkToFit="1"/>
      <protection locked="0"/>
    </xf>
    <xf numFmtId="0" fontId="13" fillId="3" borderId="16" xfId="0" applyFont="1" applyFill="1" applyBorder="1" applyAlignment="1" applyProtection="1">
      <alignment vertical="center" shrinkToFit="1"/>
      <protection locked="0"/>
    </xf>
    <xf numFmtId="0" fontId="13" fillId="2" borderId="68" xfId="0" applyFont="1" applyFill="1" applyBorder="1" applyAlignment="1">
      <alignment vertical="center" shrinkToFit="1"/>
    </xf>
    <xf numFmtId="0" fontId="13" fillId="2" borderId="72" xfId="0" applyFont="1" applyFill="1" applyBorder="1" applyAlignment="1">
      <alignment vertical="center" shrinkToFit="1"/>
    </xf>
    <xf numFmtId="0" fontId="13" fillId="3" borderId="15" xfId="0" applyFont="1" applyFill="1" applyBorder="1" applyAlignment="1" applyProtection="1">
      <alignment vertical="center"/>
      <protection locked="0"/>
    </xf>
    <xf numFmtId="0" fontId="13" fillId="3" borderId="16" xfId="0" applyFont="1" applyFill="1" applyBorder="1" applyAlignment="1" applyProtection="1">
      <alignment vertical="center"/>
      <protection locked="0"/>
    </xf>
    <xf numFmtId="0" fontId="13" fillId="3" borderId="20" xfId="0" applyFont="1" applyFill="1" applyBorder="1" applyAlignment="1" applyProtection="1">
      <alignment vertical="center"/>
      <protection locked="0"/>
    </xf>
    <xf numFmtId="0" fontId="13" fillId="3" borderId="21" xfId="0" applyFont="1" applyFill="1" applyBorder="1" applyAlignment="1" applyProtection="1">
      <alignment vertical="center"/>
      <protection locked="0"/>
    </xf>
    <xf numFmtId="0" fontId="13" fillId="2" borderId="9" xfId="0" applyFont="1" applyFill="1" applyBorder="1" applyAlignment="1">
      <alignment vertical="center"/>
    </xf>
    <xf numFmtId="0" fontId="13" fillId="2" borderId="10" xfId="0" applyFont="1" applyFill="1" applyBorder="1" applyAlignment="1">
      <alignment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177" fontId="10" fillId="2" borderId="24" xfId="0" applyNumberFormat="1" applyFont="1" applyFill="1" applyBorder="1" applyAlignment="1">
      <alignment vertical="center"/>
    </xf>
    <xf numFmtId="177" fontId="10" fillId="2" borderId="25" xfId="0" applyNumberFormat="1" applyFont="1" applyFill="1" applyBorder="1" applyAlignment="1">
      <alignment vertical="center"/>
    </xf>
    <xf numFmtId="177" fontId="10" fillId="2" borderId="69" xfId="0" applyNumberFormat="1" applyFont="1" applyFill="1" applyBorder="1" applyAlignment="1">
      <alignment vertical="center"/>
    </xf>
    <xf numFmtId="177" fontId="10" fillId="2" borderId="70" xfId="0" applyNumberFormat="1"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68" xfId="0" applyFont="1" applyFill="1" applyBorder="1" applyAlignment="1">
      <alignment vertical="center"/>
    </xf>
    <xf numFmtId="0" fontId="13" fillId="2" borderId="72" xfId="0" applyFont="1" applyFill="1" applyBorder="1" applyAlignment="1">
      <alignment vertical="center"/>
    </xf>
    <xf numFmtId="177" fontId="10" fillId="2" borderId="45" xfId="0" applyNumberFormat="1" applyFont="1" applyFill="1" applyBorder="1" applyAlignment="1">
      <alignment vertical="center"/>
    </xf>
    <xf numFmtId="177" fontId="10" fillId="2" borderId="46" xfId="0" applyNumberFormat="1" applyFont="1" applyFill="1" applyBorder="1" applyAlignment="1">
      <alignment vertical="center"/>
    </xf>
    <xf numFmtId="0" fontId="10" fillId="2" borderId="14" xfId="0" applyFont="1" applyFill="1" applyBorder="1" applyAlignment="1">
      <alignment horizontal="center" vertical="center"/>
    </xf>
    <xf numFmtId="0" fontId="10" fillId="2" borderId="37"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177" fontId="10" fillId="3" borderId="135" xfId="0" applyNumberFormat="1" applyFont="1" applyFill="1" applyBorder="1" applyAlignment="1" applyProtection="1">
      <alignment vertical="center"/>
      <protection locked="0"/>
    </xf>
    <xf numFmtId="177" fontId="10" fillId="3" borderId="136" xfId="0" applyNumberFormat="1" applyFont="1" applyFill="1" applyBorder="1" applyAlignment="1" applyProtection="1">
      <alignment vertical="center"/>
      <protection locked="0"/>
    </xf>
    <xf numFmtId="177" fontId="10" fillId="2" borderId="58" xfId="0" applyNumberFormat="1" applyFont="1" applyFill="1" applyBorder="1" applyAlignment="1">
      <alignment vertical="center"/>
    </xf>
    <xf numFmtId="177" fontId="10" fillId="2" borderId="50" xfId="0" applyNumberFormat="1" applyFont="1" applyFill="1" applyBorder="1" applyAlignment="1">
      <alignment vertical="center"/>
    </xf>
    <xf numFmtId="177" fontId="10" fillId="2" borderId="135" xfId="0" applyNumberFormat="1" applyFont="1" applyFill="1" applyBorder="1" applyAlignment="1">
      <alignment vertical="center"/>
    </xf>
    <xf numFmtId="177" fontId="10" fillId="2" borderId="136" xfId="0" applyNumberFormat="1" applyFont="1" applyFill="1" applyBorder="1" applyAlignment="1">
      <alignment vertical="center"/>
    </xf>
    <xf numFmtId="177" fontId="10" fillId="3" borderId="58" xfId="0" applyNumberFormat="1" applyFont="1" applyFill="1" applyBorder="1" applyAlignment="1" applyProtection="1">
      <alignment vertical="center"/>
      <protection locked="0"/>
    </xf>
    <xf numFmtId="177" fontId="10" fillId="3" borderId="50" xfId="0" applyNumberFormat="1" applyFont="1" applyFill="1" applyBorder="1" applyAlignment="1" applyProtection="1">
      <alignment vertical="center"/>
      <protection locked="0"/>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177" fontId="10" fillId="3" borderId="57" xfId="0" applyNumberFormat="1" applyFont="1" applyFill="1" applyBorder="1" applyAlignment="1" applyProtection="1">
      <alignment vertical="center"/>
      <protection locked="0"/>
    </xf>
    <xf numFmtId="177" fontId="10" fillId="3" borderId="48" xfId="0" applyNumberFormat="1" applyFont="1" applyFill="1" applyBorder="1" applyAlignment="1" applyProtection="1">
      <alignment vertical="center"/>
      <protection locked="0"/>
    </xf>
    <xf numFmtId="0" fontId="10" fillId="2" borderId="129" xfId="0" applyFont="1" applyFill="1" applyBorder="1" applyAlignment="1">
      <alignment horizontal="center" vertical="center"/>
    </xf>
    <xf numFmtId="0" fontId="10" fillId="2" borderId="130" xfId="0" applyFont="1" applyFill="1" applyBorder="1" applyAlignment="1">
      <alignment horizontal="center" vertical="center"/>
    </xf>
    <xf numFmtId="0" fontId="10" fillId="2" borderId="131" xfId="0" applyFont="1" applyFill="1" applyBorder="1" applyAlignment="1">
      <alignment horizontal="center" vertical="center" shrinkToFit="1"/>
    </xf>
    <xf numFmtId="0" fontId="10" fillId="2" borderId="132" xfId="0" applyFont="1" applyFill="1" applyBorder="1" applyAlignment="1">
      <alignment horizontal="center" vertical="center" shrinkToFit="1"/>
    </xf>
    <xf numFmtId="0" fontId="10" fillId="2" borderId="133" xfId="0" applyFont="1" applyFill="1" applyBorder="1" applyAlignment="1">
      <alignment horizontal="center" vertical="center" shrinkToFit="1"/>
    </xf>
    <xf numFmtId="0" fontId="10" fillId="2" borderId="134" xfId="0" applyFont="1" applyFill="1" applyBorder="1" applyAlignment="1">
      <alignment horizontal="center" vertical="center" shrinkToFit="1"/>
    </xf>
    <xf numFmtId="177" fontId="10" fillId="2" borderId="59" xfId="0" applyNumberFormat="1" applyFont="1" applyFill="1" applyBorder="1" applyAlignment="1">
      <alignment vertical="center"/>
    </xf>
    <xf numFmtId="177" fontId="10" fillId="2" borderId="52" xfId="0" applyNumberFormat="1" applyFont="1" applyFill="1" applyBorder="1" applyAlignment="1">
      <alignment vertical="center"/>
    </xf>
    <xf numFmtId="177" fontId="10" fillId="2" borderId="29" xfId="0" applyNumberFormat="1" applyFont="1" applyFill="1" applyBorder="1" applyAlignment="1">
      <alignment vertical="center"/>
    </xf>
    <xf numFmtId="177" fontId="10" fillId="2" borderId="57" xfId="0" applyNumberFormat="1" applyFont="1" applyFill="1" applyBorder="1" applyAlignment="1">
      <alignment vertical="center"/>
    </xf>
    <xf numFmtId="177" fontId="10" fillId="2" borderId="48" xfId="0" applyNumberFormat="1" applyFont="1" applyFill="1" applyBorder="1" applyAlignment="1">
      <alignment vertical="center"/>
    </xf>
    <xf numFmtId="0" fontId="10" fillId="2" borderId="131" xfId="0" applyFont="1" applyFill="1" applyBorder="1" applyAlignment="1">
      <alignment horizontal="center" vertical="center"/>
    </xf>
    <xf numFmtId="0" fontId="10" fillId="2" borderId="132" xfId="0" applyFont="1" applyFill="1" applyBorder="1" applyAlignment="1">
      <alignment horizontal="center" vertical="center"/>
    </xf>
    <xf numFmtId="177" fontId="10" fillId="2" borderId="43" xfId="0" applyNumberFormat="1" applyFont="1" applyFill="1" applyBorder="1" applyAlignment="1">
      <alignment vertical="center"/>
    </xf>
    <xf numFmtId="177" fontId="10" fillId="2" borderId="39" xfId="0" applyNumberFormat="1" applyFont="1" applyFill="1" applyBorder="1" applyAlignment="1">
      <alignment vertical="center"/>
    </xf>
    <xf numFmtId="0" fontId="10" fillId="3" borderId="141" xfId="0" applyFont="1" applyFill="1" applyBorder="1" applyAlignment="1" applyProtection="1">
      <alignment horizontal="center" vertical="center"/>
      <protection locked="0"/>
    </xf>
    <xf numFmtId="0" fontId="10" fillId="3" borderId="142" xfId="0" applyFont="1" applyFill="1" applyBorder="1" applyAlignment="1" applyProtection="1">
      <alignment horizontal="center" vertical="center"/>
      <protection locked="0"/>
    </xf>
    <xf numFmtId="0" fontId="10" fillId="3" borderId="143" xfId="0" applyFont="1" applyFill="1" applyBorder="1" applyAlignment="1" applyProtection="1">
      <alignment horizontal="center" vertical="center"/>
      <protection locked="0"/>
    </xf>
    <xf numFmtId="0" fontId="10" fillId="2" borderId="139" xfId="0" applyFont="1" applyFill="1" applyBorder="1" applyAlignment="1">
      <alignment horizontal="center" vertical="center"/>
    </xf>
    <xf numFmtId="0" fontId="10" fillId="2" borderId="140" xfId="0" applyFont="1" applyFill="1" applyBorder="1" applyAlignment="1">
      <alignment horizontal="center" vertical="center"/>
    </xf>
    <xf numFmtId="0" fontId="10" fillId="2" borderId="133" xfId="0" applyFont="1" applyFill="1" applyBorder="1" applyAlignment="1">
      <alignment horizontal="center" vertical="center"/>
    </xf>
    <xf numFmtId="0" fontId="10" fillId="2" borderId="134" xfId="0" applyFont="1" applyFill="1" applyBorder="1" applyAlignment="1">
      <alignment horizontal="center" vertical="center"/>
    </xf>
    <xf numFmtId="0" fontId="10" fillId="2" borderId="129" xfId="0" applyFont="1" applyFill="1" applyBorder="1" applyAlignment="1">
      <alignment horizontal="center" vertical="center" shrinkToFit="1"/>
    </xf>
    <xf numFmtId="0" fontId="10" fillId="2" borderId="130" xfId="0" applyFont="1" applyFill="1" applyBorder="1" applyAlignment="1">
      <alignment horizontal="center" vertical="center" shrinkToFit="1"/>
    </xf>
    <xf numFmtId="177" fontId="10" fillId="2" borderId="57" xfId="0" applyNumberFormat="1" applyFont="1" applyFill="1" applyBorder="1" applyAlignment="1" applyProtection="1">
      <alignment vertical="center"/>
      <protection hidden="1"/>
    </xf>
    <xf numFmtId="177" fontId="10" fillId="2" borderId="48" xfId="0" applyNumberFormat="1" applyFont="1" applyFill="1" applyBorder="1" applyAlignment="1" applyProtection="1">
      <alignment vertical="center"/>
      <protection hidden="1"/>
    </xf>
    <xf numFmtId="0" fontId="22" fillId="2" borderId="0" xfId="0" applyFont="1" applyFill="1" applyAlignment="1">
      <alignment horizontal="center" vertical="center" shrinkToFit="1"/>
    </xf>
    <xf numFmtId="0" fontId="10" fillId="2" borderId="0" xfId="0" applyFont="1" applyFill="1" applyAlignment="1">
      <alignment horizontal="left" vertical="center" indent="1" shrinkToFit="1"/>
    </xf>
    <xf numFmtId="176" fontId="10" fillId="2" borderId="0" xfId="0" applyNumberFormat="1" applyFont="1" applyFill="1" applyAlignment="1">
      <alignment horizontal="right" vertical="center" shrinkToFit="1"/>
    </xf>
    <xf numFmtId="0" fontId="12" fillId="0" borderId="24" xfId="2" applyFont="1" applyBorder="1" applyAlignment="1">
      <alignment horizontal="center" vertical="center"/>
    </xf>
    <xf numFmtId="0" fontId="12" fillId="0" borderId="123" xfId="2" applyFont="1" applyBorder="1" applyAlignment="1">
      <alignment horizontal="center" vertical="center"/>
    </xf>
    <xf numFmtId="0" fontId="12" fillId="0" borderId="127" xfId="2" applyFont="1" applyBorder="1" applyAlignment="1">
      <alignment horizontal="center" vertical="center"/>
    </xf>
    <xf numFmtId="0" fontId="12" fillId="0" borderId="128" xfId="2" applyFont="1" applyBorder="1" applyAlignment="1">
      <alignment horizontal="center" vertical="center"/>
    </xf>
    <xf numFmtId="0" fontId="12" fillId="0" borderId="9" xfId="2" applyFont="1" applyBorder="1" applyAlignment="1">
      <alignment horizontal="center" vertical="center"/>
    </xf>
    <xf numFmtId="0" fontId="12" fillId="0" borderId="0" xfId="2" applyFont="1" applyAlignment="1">
      <alignment vertical="center" wrapText="1"/>
    </xf>
    <xf numFmtId="0" fontId="12" fillId="0" borderId="0" xfId="2" applyFont="1">
      <alignment vertical="center"/>
    </xf>
    <xf numFmtId="0" fontId="12" fillId="0" borderId="3" xfId="2" applyFont="1" applyBorder="1">
      <alignment vertical="center"/>
    </xf>
    <xf numFmtId="0" fontId="12" fillId="0" borderId="0" xfId="2" applyFont="1" applyAlignment="1">
      <alignment horizontal="left" vertical="center" wrapText="1"/>
    </xf>
    <xf numFmtId="0" fontId="12" fillId="0" borderId="0" xfId="2" applyFont="1" applyAlignment="1">
      <alignment horizontal="left" vertical="center"/>
    </xf>
    <xf numFmtId="0" fontId="25" fillId="0" borderId="5" xfId="2" applyFont="1" applyBorder="1" applyAlignment="1">
      <alignment horizontal="center" vertical="center"/>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32" fillId="0" borderId="8" xfId="2" applyFont="1" applyBorder="1" applyAlignment="1">
      <alignment horizontal="center" vertical="center"/>
    </xf>
    <xf numFmtId="0" fontId="32" fillId="0" borderId="9" xfId="2" applyFont="1" applyBorder="1" applyAlignment="1">
      <alignment horizontal="center" vertical="center"/>
    </xf>
    <xf numFmtId="0" fontId="32" fillId="0" borderId="10" xfId="2" applyFont="1" applyBorder="1" applyAlignment="1">
      <alignment horizontal="center" vertical="center"/>
    </xf>
    <xf numFmtId="0" fontId="32" fillId="0" borderId="11" xfId="2" applyFont="1" applyBorder="1" applyAlignment="1">
      <alignment horizontal="center" vertical="center"/>
    </xf>
    <xf numFmtId="0" fontId="32" fillId="0" borderId="12" xfId="2" applyFont="1" applyBorder="1" applyAlignment="1">
      <alignment horizontal="center" vertical="center"/>
    </xf>
    <xf numFmtId="0" fontId="32" fillId="0" borderId="13" xfId="2" applyFont="1" applyBorder="1" applyAlignment="1">
      <alignment horizontal="center" vertical="center"/>
    </xf>
    <xf numFmtId="38" fontId="12" fillId="0" borderId="9" xfId="4" applyFont="1" applyBorder="1" applyAlignment="1">
      <alignment horizontal="center" vertical="center"/>
    </xf>
    <xf numFmtId="38" fontId="12" fillId="4" borderId="9" xfId="4" applyFont="1" applyFill="1" applyBorder="1" applyAlignment="1" applyProtection="1">
      <alignment horizontal="center" vertical="center"/>
      <protection locked="0" hidden="1"/>
    </xf>
    <xf numFmtId="38" fontId="12" fillId="0" borderId="122" xfId="4" applyFont="1" applyBorder="1" applyAlignment="1">
      <alignment horizontal="center" vertical="center"/>
    </xf>
    <xf numFmtId="38" fontId="12" fillId="0" borderId="25" xfId="4" applyFont="1" applyBorder="1" applyAlignment="1">
      <alignment horizontal="center" vertical="center"/>
    </xf>
    <xf numFmtId="38" fontId="12" fillId="0" borderId="41" xfId="4" applyFont="1" applyBorder="1" applyAlignment="1">
      <alignment horizontal="center" vertical="center"/>
    </xf>
    <xf numFmtId="38" fontId="12" fillId="0" borderId="124" xfId="4" applyFont="1" applyBorder="1" applyAlignment="1">
      <alignment horizontal="center" vertical="center"/>
    </xf>
    <xf numFmtId="38" fontId="12" fillId="0" borderId="125" xfId="4" applyFont="1" applyBorder="1" applyAlignment="1">
      <alignment horizontal="center" vertical="center"/>
    </xf>
    <xf numFmtId="38" fontId="12" fillId="0" borderId="126" xfId="4" applyFont="1" applyBorder="1" applyAlignment="1">
      <alignment horizontal="center" vertical="center"/>
    </xf>
    <xf numFmtId="38" fontId="12" fillId="0" borderId="24" xfId="4" applyFont="1" applyBorder="1" applyAlignment="1">
      <alignment horizontal="center" vertical="center"/>
    </xf>
    <xf numFmtId="38" fontId="12" fillId="0" borderId="45" xfId="4" applyFont="1" applyBorder="1" applyAlignment="1">
      <alignment horizontal="center" vertical="center"/>
    </xf>
    <xf numFmtId="38" fontId="12" fillId="0" borderId="46" xfId="4" applyFont="1" applyBorder="1" applyAlignment="1">
      <alignment horizontal="center" vertical="center"/>
    </xf>
    <xf numFmtId="38" fontId="12" fillId="0" borderId="60" xfId="4" applyFont="1" applyBorder="1" applyAlignment="1">
      <alignment horizontal="center" vertical="center"/>
    </xf>
    <xf numFmtId="0" fontId="25" fillId="0" borderId="24" xfId="2" applyFont="1" applyBorder="1" applyAlignment="1">
      <alignment horizontal="center" vertical="center" wrapText="1"/>
    </xf>
    <xf numFmtId="0" fontId="25" fillId="0" borderId="25" xfId="2" applyFont="1" applyBorder="1" applyAlignment="1">
      <alignment horizontal="center" vertical="center"/>
    </xf>
    <xf numFmtId="0" fontId="25" fillId="0" borderId="41" xfId="2" applyFont="1" applyBorder="1" applyAlignment="1">
      <alignment horizontal="center" vertical="center"/>
    </xf>
    <xf numFmtId="0" fontId="25" fillId="0" borderId="27" xfId="2" applyFont="1" applyBorder="1" applyAlignment="1">
      <alignment horizontal="center" vertical="center"/>
    </xf>
    <xf numFmtId="0" fontId="25" fillId="0" borderId="0" xfId="2" applyFont="1" applyAlignment="1">
      <alignment horizontal="center" vertical="center"/>
    </xf>
    <xf numFmtId="0" fontId="25" fillId="0" borderId="75" xfId="2" applyFont="1" applyBorder="1" applyAlignment="1">
      <alignment horizontal="center" vertical="center"/>
    </xf>
    <xf numFmtId="0" fontId="25" fillId="0" borderId="45" xfId="2" applyFont="1" applyBorder="1" applyAlignment="1">
      <alignment horizontal="center" vertical="center"/>
    </xf>
    <xf numFmtId="0" fontId="25" fillId="0" borderId="46" xfId="2" applyFont="1" applyBorder="1" applyAlignment="1">
      <alignment horizontal="center" vertical="center"/>
    </xf>
    <xf numFmtId="0" fontId="25" fillId="0" borderId="60" xfId="2" applyFont="1" applyBorder="1" applyAlignment="1">
      <alignment horizontal="center" vertical="center"/>
    </xf>
    <xf numFmtId="0" fontId="25" fillId="0" borderId="115" xfId="2" applyFont="1" applyBorder="1" applyAlignment="1">
      <alignment horizontal="center" vertical="center"/>
    </xf>
    <xf numFmtId="0" fontId="25" fillId="0" borderId="116" xfId="2" applyFont="1" applyBorder="1" applyAlignment="1">
      <alignment horizontal="center" vertical="center"/>
    </xf>
    <xf numFmtId="0" fontId="25" fillId="0" borderId="117" xfId="2" applyFont="1" applyBorder="1" applyAlignment="1">
      <alignment horizontal="center" vertical="center"/>
    </xf>
    <xf numFmtId="0" fontId="25" fillId="0" borderId="118" xfId="2" applyFont="1" applyBorder="1" applyAlignment="1">
      <alignment horizontal="center" vertical="center"/>
    </xf>
    <xf numFmtId="0" fontId="25" fillId="0" borderId="119" xfId="2" applyFont="1" applyBorder="1" applyAlignment="1">
      <alignment horizontal="center" vertical="center"/>
    </xf>
    <xf numFmtId="0" fontId="25" fillId="0" borderId="120" xfId="2" applyFont="1" applyBorder="1" applyAlignment="1">
      <alignment horizontal="center" vertical="center"/>
    </xf>
    <xf numFmtId="0" fontId="25" fillId="0" borderId="121" xfId="2" applyFont="1" applyBorder="1" applyAlignment="1">
      <alignment horizontal="center" vertical="center"/>
    </xf>
    <xf numFmtId="0" fontId="33" fillId="0" borderId="9" xfId="3" applyFont="1" applyBorder="1" applyAlignment="1">
      <alignment horizontal="center" vertical="center" wrapText="1"/>
    </xf>
    <xf numFmtId="186" fontId="12" fillId="0" borderId="0" xfId="2" applyNumberFormat="1" applyFont="1" applyAlignment="1">
      <alignment horizontal="center" vertical="center"/>
    </xf>
    <xf numFmtId="0" fontId="12" fillId="0" borderId="25" xfId="2" applyFont="1" applyBorder="1" applyAlignment="1">
      <alignment horizontal="center" vertical="center"/>
    </xf>
    <xf numFmtId="0" fontId="12" fillId="0" borderId="41" xfId="2" applyFont="1" applyBorder="1" applyAlignment="1">
      <alignment horizontal="center"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0" fontId="12" fillId="0" borderId="60" xfId="2" applyFont="1" applyBorder="1" applyAlignment="1">
      <alignment horizontal="center" vertical="center"/>
    </xf>
    <xf numFmtId="38" fontId="12" fillId="4" borderId="9" xfId="4" applyFont="1" applyFill="1" applyBorder="1" applyAlignment="1" applyProtection="1">
      <alignment horizontal="center" vertical="center"/>
      <protection locked="0"/>
    </xf>
    <xf numFmtId="0" fontId="12" fillId="0" borderId="24"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0" xfId="2" applyFont="1" applyAlignment="1">
      <alignment horizontal="center" vertical="center" wrapText="1"/>
    </xf>
    <xf numFmtId="0" fontId="12" fillId="0" borderId="75"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46" xfId="2" applyFont="1" applyBorder="1" applyAlignment="1">
      <alignment horizontal="center" vertical="center" wrapText="1"/>
    </xf>
    <xf numFmtId="0" fontId="12" fillId="0" borderId="60" xfId="2" applyFont="1" applyBorder="1" applyAlignment="1">
      <alignment horizontal="center" vertical="center" wrapText="1"/>
    </xf>
    <xf numFmtId="0" fontId="25" fillId="0" borderId="25" xfId="2" applyFont="1" applyBorder="1" applyAlignment="1">
      <alignment horizontal="center" vertical="center" wrapText="1"/>
    </xf>
    <xf numFmtId="0" fontId="25" fillId="0" borderId="41" xfId="2" applyFont="1" applyBorder="1" applyAlignment="1">
      <alignment horizontal="center" vertical="center" wrapText="1"/>
    </xf>
    <xf numFmtId="0" fontId="25" fillId="0" borderId="27" xfId="2" applyFont="1" applyBorder="1" applyAlignment="1">
      <alignment horizontal="center" vertical="center" wrapText="1"/>
    </xf>
    <xf numFmtId="0" fontId="25" fillId="0" borderId="0" xfId="2" applyFont="1" applyAlignment="1">
      <alignment horizontal="center" vertical="center" wrapText="1"/>
    </xf>
    <xf numFmtId="0" fontId="25" fillId="0" borderId="75"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6" xfId="2" applyFont="1" applyBorder="1" applyAlignment="1">
      <alignment horizontal="center" vertical="center" wrapText="1"/>
    </xf>
    <xf numFmtId="0" fontId="25" fillId="0" borderId="60" xfId="2" applyFont="1" applyBorder="1" applyAlignment="1">
      <alignment horizontal="center" vertical="center" wrapText="1"/>
    </xf>
    <xf numFmtId="0" fontId="26" fillId="0" borderId="40" xfId="2" applyFont="1" applyBorder="1" applyAlignment="1" applyProtection="1">
      <alignment horizontal="center" vertical="center" wrapText="1"/>
      <protection locked="0"/>
    </xf>
    <xf numFmtId="0" fontId="26" fillId="0" borderId="25" xfId="2" applyFont="1" applyBorder="1" applyAlignment="1" applyProtection="1">
      <alignment horizontal="center" vertical="center"/>
      <protection locked="0"/>
    </xf>
    <xf numFmtId="0" fontId="26" fillId="0" borderId="26" xfId="2" applyFont="1" applyBorder="1" applyAlignment="1" applyProtection="1">
      <alignment horizontal="center" vertical="center"/>
      <protection locked="0"/>
    </xf>
    <xf numFmtId="0" fontId="26" fillId="0" borderId="105"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26" fillId="0" borderId="1" xfId="2" applyFont="1" applyBorder="1" applyAlignment="1" applyProtection="1">
      <alignment horizontal="center" vertical="center"/>
      <protection locked="0"/>
    </xf>
    <xf numFmtId="0" fontId="26" fillId="0" borderId="110" xfId="2" applyFont="1" applyBorder="1" applyAlignment="1" applyProtection="1">
      <alignment horizontal="center" vertical="center"/>
      <protection locked="0"/>
    </xf>
    <xf numFmtId="0" fontId="26" fillId="0" borderId="46" xfId="2" applyFont="1" applyBorder="1" applyAlignment="1" applyProtection="1">
      <alignment horizontal="center" vertical="center"/>
      <protection locked="0"/>
    </xf>
    <xf numFmtId="0" fontId="26" fillId="0" borderId="47" xfId="2" applyFont="1" applyBorder="1" applyAlignment="1" applyProtection="1">
      <alignment horizontal="center" vertical="center"/>
      <protection locked="0"/>
    </xf>
    <xf numFmtId="14" fontId="12" fillId="0" borderId="9" xfId="2" applyNumberFormat="1" applyFont="1" applyBorder="1" applyAlignment="1" applyProtection="1">
      <alignment horizontal="center" vertical="center"/>
      <protection locked="0"/>
    </xf>
    <xf numFmtId="0" fontId="28" fillId="0" borderId="27" xfId="2" applyFont="1" applyBorder="1" applyAlignment="1">
      <alignment horizontal="left" vertical="center"/>
    </xf>
    <xf numFmtId="0" fontId="28" fillId="0" borderId="0" xfId="2" applyFont="1" applyAlignment="1">
      <alignment horizontal="left" vertical="center"/>
    </xf>
    <xf numFmtId="14" fontId="12" fillId="0" borderId="15" xfId="2" applyNumberFormat="1" applyFont="1" applyBorder="1" applyAlignment="1" applyProtection="1">
      <alignment horizontal="center" vertical="center"/>
      <protection locked="0"/>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12" xfId="2" applyFont="1" applyBorder="1" applyAlignment="1">
      <alignment horizontal="center" vertical="center" wrapText="1"/>
    </xf>
    <xf numFmtId="176" fontId="25" fillId="4" borderId="9" xfId="2" applyNumberFormat="1" applyFont="1" applyFill="1" applyBorder="1" applyAlignment="1" applyProtection="1">
      <alignment horizontal="center" vertical="center"/>
      <protection locked="0"/>
    </xf>
    <xf numFmtId="176" fontId="25" fillId="4" borderId="10" xfId="2" applyNumberFormat="1" applyFont="1" applyFill="1" applyBorder="1" applyAlignment="1" applyProtection="1">
      <alignment horizontal="center" vertical="center"/>
      <protection locked="0"/>
    </xf>
    <xf numFmtId="176" fontId="25" fillId="4" borderId="12" xfId="2" applyNumberFormat="1" applyFont="1" applyFill="1" applyBorder="1" applyAlignment="1" applyProtection="1">
      <alignment horizontal="center" vertical="center"/>
      <protection locked="0"/>
    </xf>
    <xf numFmtId="176" fontId="25" fillId="4" borderId="13" xfId="2" applyNumberFormat="1" applyFont="1" applyFill="1" applyBorder="1" applyAlignment="1" applyProtection="1">
      <alignment horizontal="center" vertical="center"/>
      <protection locked="0"/>
    </xf>
    <xf numFmtId="0" fontId="12" fillId="0" borderId="32" xfId="2" applyFont="1" applyBorder="1" applyAlignment="1">
      <alignment horizontal="center" vertical="center"/>
    </xf>
    <xf numFmtId="0" fontId="12" fillId="0" borderId="111" xfId="2" applyFont="1" applyBorder="1" applyAlignment="1">
      <alignment horizontal="right" vertical="center"/>
    </xf>
    <xf numFmtId="0" fontId="12" fillId="0" borderId="113" xfId="2" applyFont="1" applyBorder="1" applyAlignment="1">
      <alignment horizontal="right" vertical="center"/>
    </xf>
    <xf numFmtId="0" fontId="12" fillId="0" borderId="112" xfId="2" applyFont="1" applyBorder="1" applyAlignment="1">
      <alignment horizontal="left" vertical="center"/>
    </xf>
    <xf numFmtId="0" fontId="12" fillId="0" borderId="114" xfId="2" applyFont="1" applyBorder="1" applyAlignment="1">
      <alignment horizontal="left" vertical="center"/>
    </xf>
    <xf numFmtId="0" fontId="25" fillId="0" borderId="5" xfId="2" applyFont="1" applyBorder="1" applyAlignment="1">
      <alignment horizontal="center" vertical="center" wrapText="1"/>
    </xf>
    <xf numFmtId="0" fontId="25" fillId="0" borderId="6" xfId="2" applyFont="1" applyBorder="1" applyAlignment="1">
      <alignment horizontal="center" vertical="center" wrapText="1"/>
    </xf>
    <xf numFmtId="176" fontId="25" fillId="4" borderId="6" xfId="2" applyNumberFormat="1" applyFont="1" applyFill="1" applyBorder="1" applyAlignment="1" applyProtection="1">
      <alignment horizontal="center" vertical="center"/>
      <protection locked="0"/>
    </xf>
    <xf numFmtId="176" fontId="25" fillId="4" borderId="7" xfId="2" applyNumberFormat="1" applyFont="1" applyFill="1" applyBorder="1" applyAlignment="1" applyProtection="1">
      <alignment horizontal="center" vertical="center"/>
      <protection locked="0"/>
    </xf>
    <xf numFmtId="0" fontId="10" fillId="0" borderId="0" xfId="2" applyFont="1" applyAlignment="1">
      <alignment horizontal="center" vertical="center"/>
    </xf>
    <xf numFmtId="0" fontId="23" fillId="0" borderId="0" xfId="2" applyFont="1" applyAlignment="1">
      <alignment horizontal="center" vertical="center"/>
    </xf>
    <xf numFmtId="0" fontId="12" fillId="0" borderId="102" xfId="2" applyFont="1" applyBorder="1" applyAlignment="1">
      <alignment horizontal="center" vertical="center"/>
    </xf>
    <xf numFmtId="0" fontId="12" fillId="0" borderId="103"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0" fillId="4" borderId="102" xfId="2" applyFont="1" applyFill="1" applyBorder="1" applyProtection="1">
      <alignment vertical="center"/>
      <protection locked="0"/>
    </xf>
    <xf numFmtId="0" fontId="10" fillId="4" borderId="103" xfId="2" applyFont="1" applyFill="1" applyBorder="1" applyProtection="1">
      <alignment vertical="center"/>
      <protection locked="0"/>
    </xf>
    <xf numFmtId="0" fontId="10" fillId="4" borderId="104" xfId="2" applyFont="1" applyFill="1" applyBorder="1" applyProtection="1">
      <alignment vertical="center"/>
      <protection locked="0"/>
    </xf>
    <xf numFmtId="0" fontId="10" fillId="4" borderId="2" xfId="2" applyFont="1" applyFill="1" applyBorder="1" applyProtection="1">
      <alignment vertical="center"/>
      <protection locked="0"/>
    </xf>
    <xf numFmtId="0" fontId="10" fillId="4" borderId="3" xfId="2" applyFont="1" applyFill="1" applyBorder="1" applyProtection="1">
      <alignment vertical="center"/>
      <protection locked="0"/>
    </xf>
    <xf numFmtId="0" fontId="10" fillId="4" borderId="4" xfId="2" applyFont="1" applyFill="1" applyBorder="1" applyProtection="1">
      <alignment vertical="center"/>
      <protection locked="0"/>
    </xf>
    <xf numFmtId="0" fontId="12" fillId="0" borderId="104" xfId="2" applyFont="1" applyBorder="1" applyAlignment="1">
      <alignment horizontal="center" vertical="center"/>
    </xf>
    <xf numFmtId="0" fontId="12" fillId="0" borderId="4" xfId="2" applyFont="1" applyBorder="1" applyAlignment="1">
      <alignment horizontal="center" vertical="center"/>
    </xf>
    <xf numFmtId="0" fontId="13" fillId="3" borderId="9" xfId="0" applyFont="1" applyFill="1" applyBorder="1" applyAlignment="1" applyProtection="1">
      <alignment vertical="center"/>
      <protection locked="0"/>
    </xf>
    <xf numFmtId="0" fontId="13" fillId="3" borderId="10" xfId="0" applyFont="1" applyFill="1" applyBorder="1" applyAlignment="1" applyProtection="1">
      <alignment vertical="center"/>
      <protection locked="0"/>
    </xf>
    <xf numFmtId="0" fontId="10" fillId="2" borderId="33" xfId="0" applyFont="1" applyFill="1" applyBorder="1" applyAlignment="1">
      <alignment horizontal="left" vertical="center" shrinkToFit="1"/>
    </xf>
    <xf numFmtId="0" fontId="10" fillId="2" borderId="38" xfId="0" applyFont="1" applyFill="1" applyBorder="1" applyAlignment="1">
      <alignment horizontal="left" vertical="center" shrinkToFit="1"/>
    </xf>
    <xf numFmtId="177" fontId="10" fillId="2" borderId="9" xfId="0" applyNumberFormat="1" applyFont="1" applyFill="1" applyBorder="1" applyAlignment="1">
      <alignment vertical="center"/>
    </xf>
    <xf numFmtId="0" fontId="10" fillId="2" borderId="33" xfId="0" applyFont="1" applyFill="1" applyBorder="1" applyAlignment="1">
      <alignment horizontal="left" vertical="center"/>
    </xf>
    <xf numFmtId="0" fontId="10" fillId="2" borderId="38" xfId="0" applyFont="1" applyFill="1" applyBorder="1" applyAlignment="1">
      <alignment horizontal="left" vertical="center"/>
    </xf>
    <xf numFmtId="177" fontId="10" fillId="2" borderId="62" xfId="0" applyNumberFormat="1" applyFont="1" applyFill="1" applyBorder="1" applyAlignment="1">
      <alignment vertical="center"/>
    </xf>
    <xf numFmtId="0" fontId="10" fillId="2" borderId="83" xfId="0" applyFont="1" applyFill="1" applyBorder="1" applyAlignment="1">
      <alignment horizontal="left" vertical="center"/>
    </xf>
    <xf numFmtId="0" fontId="10" fillId="2" borderId="84" xfId="0" applyFont="1" applyFill="1" applyBorder="1" applyAlignment="1">
      <alignment horizontal="left" vertical="center"/>
    </xf>
    <xf numFmtId="0" fontId="10" fillId="2" borderId="70" xfId="0" applyFont="1" applyFill="1" applyBorder="1" applyAlignment="1">
      <alignment vertical="center"/>
    </xf>
    <xf numFmtId="0" fontId="10" fillId="2" borderId="71" xfId="0" applyFont="1" applyFill="1" applyBorder="1" applyAlignment="1">
      <alignment vertical="center"/>
    </xf>
    <xf numFmtId="177" fontId="10" fillId="2" borderId="88" xfId="0" applyNumberFormat="1" applyFont="1" applyFill="1" applyBorder="1" applyAlignment="1">
      <alignment horizontal="center" vertical="center"/>
    </xf>
    <xf numFmtId="177" fontId="10" fillId="2" borderId="89" xfId="0" applyNumberFormat="1" applyFont="1" applyFill="1" applyBorder="1" applyAlignment="1">
      <alignment horizontal="center" vertical="center"/>
    </xf>
    <xf numFmtId="177" fontId="10" fillId="2" borderId="90" xfId="0" applyNumberFormat="1" applyFont="1" applyFill="1" applyBorder="1" applyAlignment="1">
      <alignment horizontal="center" vertical="center"/>
    </xf>
    <xf numFmtId="177" fontId="10" fillId="2" borderId="91" xfId="0" applyNumberFormat="1" applyFont="1" applyFill="1" applyBorder="1" applyAlignment="1">
      <alignment horizontal="center" vertical="center"/>
    </xf>
    <xf numFmtId="177" fontId="10" fillId="2" borderId="92" xfId="0" applyNumberFormat="1" applyFont="1" applyFill="1" applyBorder="1" applyAlignment="1">
      <alignment horizontal="center" vertical="center"/>
    </xf>
    <xf numFmtId="177" fontId="10" fillId="2" borderId="93" xfId="0" applyNumberFormat="1" applyFont="1" applyFill="1" applyBorder="1" applyAlignment="1">
      <alignment horizontal="center" vertical="center"/>
    </xf>
    <xf numFmtId="177" fontId="10" fillId="2" borderId="94" xfId="0" applyNumberFormat="1" applyFont="1" applyFill="1" applyBorder="1" applyAlignment="1">
      <alignment horizontal="center" vertical="center"/>
    </xf>
    <xf numFmtId="177" fontId="10" fillId="2" borderId="95" xfId="0" applyNumberFormat="1" applyFont="1" applyFill="1" applyBorder="1" applyAlignment="1">
      <alignment horizontal="center" vertical="center"/>
    </xf>
    <xf numFmtId="177" fontId="10" fillId="2" borderId="96" xfId="0" applyNumberFormat="1" applyFont="1" applyFill="1" applyBorder="1" applyAlignment="1">
      <alignment horizontal="center" vertical="center"/>
    </xf>
    <xf numFmtId="177" fontId="10" fillId="3" borderId="80" xfId="0" applyNumberFormat="1" applyFont="1" applyFill="1" applyBorder="1" applyAlignment="1" applyProtection="1">
      <alignment vertical="center"/>
      <protection locked="0"/>
    </xf>
    <xf numFmtId="177" fontId="10" fillId="3" borderId="9" xfId="0" applyNumberFormat="1" applyFont="1" applyFill="1" applyBorder="1" applyAlignment="1" applyProtection="1">
      <alignment vertical="center"/>
      <protection locked="0"/>
    </xf>
    <xf numFmtId="177" fontId="10" fillId="3" borderId="62" xfId="0" applyNumberFormat="1" applyFont="1" applyFill="1" applyBorder="1" applyAlignment="1" applyProtection="1">
      <alignment vertical="center"/>
      <protection locked="0"/>
    </xf>
    <xf numFmtId="177" fontId="10" fillId="2" borderId="85" xfId="0" applyNumberFormat="1" applyFont="1" applyFill="1" applyBorder="1" applyAlignment="1">
      <alignment vertical="center"/>
    </xf>
    <xf numFmtId="177" fontId="10" fillId="2" borderId="68" xfId="0" applyNumberFormat="1" applyFont="1" applyFill="1" applyBorder="1" applyAlignment="1">
      <alignment vertical="center"/>
    </xf>
    <xf numFmtId="0" fontId="10" fillId="2" borderId="64" xfId="0" applyFont="1" applyFill="1" applyBorder="1" applyAlignment="1">
      <alignment horizontal="left" vertical="center"/>
    </xf>
    <xf numFmtId="0" fontId="10" fillId="2" borderId="65" xfId="0" applyFont="1" applyFill="1" applyBorder="1" applyAlignment="1">
      <alignment horizontal="left" vertical="center"/>
    </xf>
    <xf numFmtId="0" fontId="13" fillId="3" borderId="62" xfId="0" applyFont="1" applyFill="1" applyBorder="1" applyAlignment="1" applyProtection="1">
      <alignment vertical="center"/>
      <protection locked="0"/>
    </xf>
    <xf numFmtId="0" fontId="13" fillId="3" borderId="66" xfId="0" applyFont="1" applyFill="1" applyBorder="1" applyAlignment="1" applyProtection="1">
      <alignment vertical="center"/>
      <protection locked="0"/>
    </xf>
    <xf numFmtId="0" fontId="13" fillId="2" borderId="85" xfId="0" applyFont="1" applyFill="1" applyBorder="1" applyAlignment="1">
      <alignment vertical="center"/>
    </xf>
    <xf numFmtId="0" fontId="13" fillId="2" borderId="86" xfId="0" applyFont="1" applyFill="1" applyBorder="1" applyAlignment="1">
      <alignment vertical="center"/>
    </xf>
    <xf numFmtId="0" fontId="13" fillId="3" borderId="80" xfId="0" applyFont="1" applyFill="1" applyBorder="1" applyAlignment="1" applyProtection="1">
      <alignment vertical="center"/>
      <protection locked="0"/>
    </xf>
    <xf numFmtId="0" fontId="13" fillId="3" borderId="81" xfId="0" applyFont="1" applyFill="1" applyBorder="1" applyAlignment="1" applyProtection="1">
      <alignment vertical="center"/>
      <protection locked="0"/>
    </xf>
    <xf numFmtId="0" fontId="10" fillId="2" borderId="64" xfId="0" applyFont="1" applyFill="1" applyBorder="1" applyAlignment="1">
      <alignment horizontal="left" vertical="center" shrinkToFit="1"/>
    </xf>
    <xf numFmtId="0" fontId="10" fillId="2" borderId="65" xfId="0" applyFont="1" applyFill="1" applyBorder="1" applyAlignment="1">
      <alignment horizontal="left" vertical="center" shrinkToFit="1"/>
    </xf>
    <xf numFmtId="0" fontId="10" fillId="2" borderId="78" xfId="0" applyFont="1" applyFill="1" applyBorder="1" applyAlignment="1">
      <alignment horizontal="left" vertical="center"/>
    </xf>
    <xf numFmtId="0" fontId="10" fillId="2" borderId="79" xfId="0" applyFont="1" applyFill="1" applyBorder="1" applyAlignment="1">
      <alignment horizontal="left" vertical="center"/>
    </xf>
    <xf numFmtId="179" fontId="10" fillId="2" borderId="0" xfId="0" applyNumberFormat="1" applyFont="1" applyFill="1" applyAlignment="1">
      <alignment vertical="center"/>
    </xf>
    <xf numFmtId="0" fontId="10" fillId="2" borderId="0" xfId="0" applyFont="1" applyFill="1" applyAlignment="1">
      <alignment horizontal="right" vertical="center"/>
    </xf>
    <xf numFmtId="0" fontId="10" fillId="2" borderId="0" xfId="0" applyFont="1" applyFill="1" applyAlignment="1">
      <alignment vertical="center" shrinkToFit="1"/>
    </xf>
    <xf numFmtId="0" fontId="10" fillId="3" borderId="0" xfId="0" applyFont="1" applyFill="1" applyAlignment="1" applyProtection="1">
      <alignment horizontal="left" vertical="center" indent="1" shrinkToFit="1"/>
      <protection locked="0" hidden="1"/>
    </xf>
    <xf numFmtId="178" fontId="10" fillId="3" borderId="0" xfId="0" applyNumberFormat="1" applyFont="1" applyFill="1" applyAlignment="1" applyProtection="1">
      <alignment horizontal="center" vertical="center" shrinkToFit="1"/>
      <protection locked="0"/>
    </xf>
    <xf numFmtId="0" fontId="10" fillId="2" borderId="151" xfId="0" applyFont="1" applyFill="1" applyBorder="1" applyAlignment="1">
      <alignment horizontal="center" vertical="center"/>
    </xf>
    <xf numFmtId="0" fontId="10" fillId="2" borderId="152" xfId="0" applyFont="1" applyFill="1" applyBorder="1" applyAlignment="1">
      <alignment horizontal="center" vertical="center"/>
    </xf>
    <xf numFmtId="184" fontId="13" fillId="3" borderId="153" xfId="0" applyNumberFormat="1" applyFont="1" applyFill="1" applyBorder="1" applyAlignment="1" applyProtection="1">
      <alignment vertical="center" shrinkToFit="1"/>
      <protection locked="0"/>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0" fillId="3" borderId="154" xfId="0" applyFont="1" applyFill="1" applyBorder="1" applyAlignment="1" applyProtection="1">
      <alignment vertical="center" wrapText="1"/>
      <protection locked="0"/>
    </xf>
    <xf numFmtId="49" fontId="10" fillId="3" borderId="43" xfId="0" applyNumberFormat="1"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center" vertical="center" wrapText="1"/>
      <protection locked="0"/>
    </xf>
    <xf numFmtId="49" fontId="10" fillId="3" borderId="44" xfId="0" applyNumberFormat="1" applyFont="1" applyFill="1" applyBorder="1" applyAlignment="1" applyProtection="1">
      <alignment horizontal="center" vertical="center" wrapText="1"/>
      <protection locked="0"/>
    </xf>
    <xf numFmtId="0" fontId="10" fillId="2" borderId="8" xfId="0" applyFont="1" applyFill="1" applyBorder="1" applyAlignment="1">
      <alignment vertical="center" wrapText="1"/>
    </xf>
    <xf numFmtId="0" fontId="10" fillId="2" borderId="73" xfId="0" applyFont="1" applyFill="1" applyBorder="1" applyAlignment="1">
      <alignment horizontal="left" vertical="center"/>
    </xf>
    <xf numFmtId="0" fontId="10" fillId="2" borderId="39"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46" xfId="0" applyFont="1" applyFill="1" applyBorder="1" applyAlignment="1">
      <alignment vertical="center" shrinkToFit="1"/>
    </xf>
    <xf numFmtId="179" fontId="10" fillId="2" borderId="25" xfId="0" applyNumberFormat="1" applyFont="1" applyFill="1" applyBorder="1" applyAlignment="1">
      <alignment horizontal="center" vertical="center"/>
    </xf>
    <xf numFmtId="0" fontId="10" fillId="0" borderId="0" xfId="0" applyFont="1" applyAlignment="1">
      <alignment horizontal="center" vertical="center"/>
    </xf>
    <xf numFmtId="180" fontId="10" fillId="0" borderId="98" xfId="0" applyNumberFormat="1" applyFont="1" applyBorder="1" applyAlignment="1" applyProtection="1">
      <alignment horizontal="center" vertical="center"/>
      <protection locked="0"/>
    </xf>
    <xf numFmtId="180" fontId="10" fillId="0" borderId="99" xfId="0" applyNumberFormat="1" applyFont="1" applyBorder="1" applyAlignment="1" applyProtection="1">
      <alignment horizontal="center" vertical="center"/>
      <protection locked="0"/>
    </xf>
    <xf numFmtId="176" fontId="34" fillId="0" borderId="0" xfId="0" applyNumberFormat="1" applyFont="1" applyAlignment="1">
      <alignment horizontal="center" vertical="center"/>
    </xf>
    <xf numFmtId="176" fontId="10" fillId="3" borderId="141" xfId="0" applyNumberFormat="1" applyFont="1" applyFill="1" applyBorder="1" applyAlignment="1" applyProtection="1">
      <alignment horizontal="center" vertical="center"/>
      <protection locked="0" hidden="1"/>
    </xf>
    <xf numFmtId="176" fontId="10" fillId="3" borderId="142" xfId="0" applyNumberFormat="1" applyFont="1" applyFill="1" applyBorder="1" applyAlignment="1" applyProtection="1">
      <alignment horizontal="center" vertical="center"/>
      <protection locked="0" hidden="1"/>
    </xf>
    <xf numFmtId="176" fontId="10" fillId="3" borderId="150" xfId="0" applyNumberFormat="1" applyFont="1" applyFill="1" applyBorder="1" applyAlignment="1" applyProtection="1">
      <alignment horizontal="center" vertical="center"/>
      <protection locked="0" hidden="1"/>
    </xf>
    <xf numFmtId="0" fontId="15" fillId="2" borderId="0" xfId="0" applyFont="1" applyFill="1" applyAlignment="1">
      <alignment vertical="center" shrinkToFit="1"/>
    </xf>
    <xf numFmtId="0" fontId="10" fillId="2" borderId="10" xfId="0" applyFont="1" applyFill="1" applyBorder="1" applyAlignment="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55" xfId="0" applyFont="1" applyFill="1" applyBorder="1" applyAlignment="1">
      <alignment vertical="center"/>
    </xf>
    <xf numFmtId="0" fontId="10" fillId="2" borderId="7"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176" fontId="12" fillId="3" borderId="39" xfId="0" applyNumberFormat="1" applyFont="1" applyFill="1" applyBorder="1" applyAlignment="1" applyProtection="1">
      <alignment horizontal="center" vertical="center" shrinkToFit="1"/>
      <protection locked="0"/>
    </xf>
    <xf numFmtId="0" fontId="35" fillId="3" borderId="102" xfId="0" applyFont="1" applyFill="1" applyBorder="1" applyAlignment="1" applyProtection="1">
      <alignment horizontal="center" vertical="center"/>
      <protection locked="0"/>
    </xf>
    <xf numFmtId="0" fontId="35" fillId="3" borderId="103" xfId="0" applyFont="1" applyFill="1" applyBorder="1" applyAlignment="1" applyProtection="1">
      <alignment horizontal="center" vertical="center"/>
      <protection locked="0"/>
    </xf>
    <xf numFmtId="0" fontId="35" fillId="3" borderId="104" xfId="0" applyFont="1" applyFill="1" applyBorder="1" applyAlignment="1" applyProtection="1">
      <alignment horizontal="center" vertical="center"/>
      <protection locked="0"/>
    </xf>
    <xf numFmtId="0" fontId="35" fillId="3" borderId="105"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5" fillId="3" borderId="2"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3" borderId="6" xfId="0" applyFont="1" applyFill="1" applyBorder="1" applyAlignment="1">
      <alignment horizontal="distributed" vertical="center"/>
    </xf>
    <xf numFmtId="0" fontId="10" fillId="3" borderId="12" xfId="0" applyFont="1" applyFill="1" applyBorder="1" applyAlignment="1">
      <alignment horizontal="distributed" vertical="center"/>
    </xf>
    <xf numFmtId="0" fontId="10" fillId="3" borderId="5" xfId="0" applyFont="1" applyFill="1" applyBorder="1" applyAlignment="1">
      <alignment horizontal="right" vertical="center"/>
    </xf>
    <xf numFmtId="0" fontId="10" fillId="3" borderId="6"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2" xfId="0" applyFont="1" applyFill="1" applyBorder="1" applyAlignment="1">
      <alignment horizontal="right" vertical="center"/>
    </xf>
    <xf numFmtId="0" fontId="10" fillId="3" borderId="29" xfId="0" applyFont="1" applyFill="1" applyBorder="1" applyAlignment="1">
      <alignment vertical="center" shrinkToFit="1"/>
    </xf>
    <xf numFmtId="0" fontId="10" fillId="3" borderId="30" xfId="0" applyFont="1" applyFill="1" applyBorder="1" applyAlignment="1">
      <alignment vertical="center" shrinkToFit="1"/>
    </xf>
    <xf numFmtId="0" fontId="10" fillId="3" borderId="31" xfId="0" applyFont="1" applyFill="1" applyBorder="1" applyAlignment="1">
      <alignment vertical="center" shrinkToFit="1"/>
    </xf>
    <xf numFmtId="185" fontId="36" fillId="2" borderId="106" xfId="0" applyNumberFormat="1" applyFont="1" applyFill="1" applyBorder="1" applyAlignment="1">
      <alignment horizontal="center" vertical="center"/>
    </xf>
    <xf numFmtId="185" fontId="36" fillId="2" borderId="107" xfId="0" applyNumberFormat="1" applyFont="1" applyFill="1" applyBorder="1" applyAlignment="1">
      <alignment horizontal="center" vertical="center"/>
    </xf>
    <xf numFmtId="185" fontId="36" fillId="2" borderId="107" xfId="0" quotePrefix="1" applyNumberFormat="1" applyFont="1" applyFill="1" applyBorder="1" applyAlignment="1">
      <alignment horizontal="center" vertical="center"/>
    </xf>
    <xf numFmtId="185" fontId="36" fillId="2" borderId="108" xfId="0" applyNumberFormat="1" applyFont="1" applyFill="1" applyBorder="1" applyAlignment="1">
      <alignment horizontal="center" vertical="center"/>
    </xf>
    <xf numFmtId="185" fontId="36" fillId="0" borderId="101" xfId="0" applyNumberFormat="1" applyFont="1" applyBorder="1" applyAlignment="1" applyProtection="1">
      <alignment horizontal="center" vertical="center"/>
      <protection locked="0"/>
    </xf>
    <xf numFmtId="185" fontId="36" fillId="0" borderId="109" xfId="0" applyNumberFormat="1" applyFont="1" applyBorder="1" applyAlignment="1" applyProtection="1">
      <alignment horizontal="center" vertical="center"/>
      <protection locked="0"/>
    </xf>
    <xf numFmtId="185" fontId="36" fillId="0" borderId="100" xfId="0" applyNumberFormat="1" applyFont="1" applyBorder="1" applyAlignment="1" applyProtection="1">
      <alignment horizontal="center" vertical="center"/>
      <protection locked="0"/>
    </xf>
    <xf numFmtId="184" fontId="37" fillId="0" borderId="9" xfId="0" applyNumberFormat="1" applyFont="1" applyBorder="1" applyAlignment="1" applyProtection="1">
      <alignment horizontal="left" vertical="center"/>
      <protection locked="0"/>
    </xf>
    <xf numFmtId="184" fontId="37" fillId="0" borderId="10" xfId="0" applyNumberFormat="1" applyFont="1" applyBorder="1" applyAlignment="1" applyProtection="1">
      <alignment horizontal="left" vertical="center"/>
      <protection locked="0"/>
    </xf>
    <xf numFmtId="0" fontId="37" fillId="0" borderId="12"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10" fillId="3" borderId="33" xfId="0" applyFont="1" applyFill="1" applyBorder="1" applyAlignment="1" applyProtection="1">
      <alignment horizontal="right" vertical="center" shrinkToFit="1"/>
      <protection locked="0"/>
    </xf>
    <xf numFmtId="0" fontId="11" fillId="3" borderId="43" xfId="5" applyFont="1" applyFill="1" applyBorder="1" applyAlignment="1" applyProtection="1">
      <alignment vertical="center"/>
      <protection locked="0"/>
    </xf>
    <xf numFmtId="0" fontId="11" fillId="3" borderId="39" xfId="5" applyFont="1" applyFill="1" applyBorder="1" applyAlignment="1" applyProtection="1">
      <alignment vertical="center"/>
      <protection locked="0"/>
    </xf>
    <xf numFmtId="0" fontId="11" fillId="3" borderId="44" xfId="5" applyFont="1" applyFill="1" applyBorder="1" applyAlignment="1" applyProtection="1">
      <alignment vertical="center"/>
      <protection locked="0"/>
    </xf>
    <xf numFmtId="0" fontId="10" fillId="2" borderId="43" xfId="0" applyFont="1" applyFill="1" applyBorder="1" applyAlignment="1">
      <alignment vertical="center" wrapText="1"/>
    </xf>
    <xf numFmtId="0" fontId="10" fillId="2" borderId="44" xfId="0" applyFont="1" applyFill="1" applyBorder="1" applyAlignment="1">
      <alignment vertical="center"/>
    </xf>
    <xf numFmtId="0" fontId="10" fillId="3" borderId="33" xfId="0" applyFont="1" applyFill="1" applyBorder="1" applyAlignment="1" applyProtection="1">
      <alignment vertical="center" wrapText="1"/>
      <protection locked="0"/>
    </xf>
    <xf numFmtId="0" fontId="10" fillId="3" borderId="39" xfId="0" applyFont="1" applyFill="1" applyBorder="1" applyAlignment="1" applyProtection="1">
      <alignment vertical="center" wrapText="1"/>
      <protection locked="0"/>
    </xf>
    <xf numFmtId="0" fontId="10" fillId="2" borderId="11" xfId="0" applyFont="1" applyFill="1" applyBorder="1" applyAlignment="1">
      <alignment vertical="center" wrapText="1"/>
    </xf>
    <xf numFmtId="176" fontId="10" fillId="2" borderId="33" xfId="0" applyNumberFormat="1" applyFont="1" applyFill="1" applyBorder="1" applyAlignment="1">
      <alignment horizontal="center" vertical="center"/>
    </xf>
    <xf numFmtId="0" fontId="10" fillId="3" borderId="33" xfId="0" applyFont="1" applyFill="1" applyBorder="1" applyAlignment="1" applyProtection="1">
      <alignment vertical="center"/>
      <protection locked="0"/>
    </xf>
    <xf numFmtId="0" fontId="10" fillId="3" borderId="39" xfId="0" applyFont="1" applyFill="1" applyBorder="1" applyAlignment="1" applyProtection="1">
      <alignment vertical="center"/>
      <protection locked="0"/>
    </xf>
    <xf numFmtId="180" fontId="10" fillId="2" borderId="0" xfId="0" applyNumberFormat="1" applyFont="1" applyFill="1" applyAlignment="1" applyProtection="1">
      <alignment vertical="center"/>
    </xf>
    <xf numFmtId="0" fontId="10" fillId="2" borderId="0" xfId="0" applyFont="1" applyFill="1" applyAlignment="1" applyProtection="1">
      <alignment vertical="center"/>
    </xf>
    <xf numFmtId="0" fontId="10" fillId="3" borderId="33" xfId="0" applyFont="1" applyFill="1" applyBorder="1" applyAlignment="1" applyProtection="1">
      <alignment horizontal="left" vertical="center" shrinkToFit="1"/>
      <protection locked="0"/>
    </xf>
    <xf numFmtId="0" fontId="10" fillId="3" borderId="34" xfId="0" applyFont="1" applyFill="1" applyBorder="1" applyAlignment="1" applyProtection="1">
      <alignment horizontal="left" vertical="center" shrinkToFit="1"/>
      <protection locked="0"/>
    </xf>
    <xf numFmtId="177" fontId="10" fillId="2" borderId="0" xfId="0" applyNumberFormat="1" applyFont="1" applyFill="1" applyAlignment="1" applyProtection="1">
      <alignment vertical="center"/>
    </xf>
    <xf numFmtId="177" fontId="10" fillId="2" borderId="0" xfId="0" quotePrefix="1" applyNumberFormat="1" applyFont="1" applyFill="1" applyAlignment="1" applyProtection="1">
      <alignment vertical="center"/>
    </xf>
    <xf numFmtId="0" fontId="10" fillId="2" borderId="32" xfId="0" applyFont="1" applyFill="1" applyBorder="1" applyAlignment="1" applyProtection="1">
      <alignment vertical="center"/>
    </xf>
    <xf numFmtId="0" fontId="10" fillId="2" borderId="33" xfId="0" applyFont="1" applyFill="1" applyBorder="1" applyAlignment="1" applyProtection="1">
      <alignment vertical="center"/>
    </xf>
    <xf numFmtId="0" fontId="10" fillId="2" borderId="34" xfId="0" applyFont="1" applyFill="1" applyBorder="1" applyAlignment="1" applyProtection="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5" applyFont="1" applyFill="1" applyBorder="1" applyAlignment="1" applyProtection="1">
      <alignment vertical="center"/>
      <protection locked="0"/>
    </xf>
    <xf numFmtId="0" fontId="40" fillId="9"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pplyProtection="1">
      <alignment horizontal="center" vertical="center"/>
      <protection locked="0"/>
    </xf>
    <xf numFmtId="0" fontId="10" fillId="0" borderId="0" xfId="0" applyFont="1" applyFill="1" applyAlignment="1">
      <alignment horizontal="center" vertical="center"/>
    </xf>
    <xf numFmtId="0" fontId="10" fillId="2" borderId="33" xfId="0" applyFont="1" applyFill="1" applyBorder="1" applyAlignment="1" applyProtection="1">
      <alignment vertical="center" shrinkToFit="1"/>
    </xf>
    <xf numFmtId="180" fontId="10" fillId="2" borderId="25" xfId="0" applyNumberFormat="1" applyFont="1" applyFill="1" applyBorder="1" applyAlignment="1" applyProtection="1">
      <alignment vertical="center"/>
    </xf>
    <xf numFmtId="0" fontId="10" fillId="2" borderId="26" xfId="0" applyFont="1" applyFill="1" applyBorder="1" applyAlignment="1" applyProtection="1">
      <alignment vertical="center"/>
    </xf>
    <xf numFmtId="0" fontId="18" fillId="2" borderId="30" xfId="0" applyFont="1" applyFill="1" applyBorder="1" applyAlignment="1" applyProtection="1">
      <alignment vertical="center" shrinkToFit="1"/>
    </xf>
    <xf numFmtId="0" fontId="18" fillId="2" borderId="31" xfId="0" applyFont="1" applyFill="1" applyBorder="1" applyAlignment="1" applyProtection="1">
      <alignment vertical="center" shrinkToFit="1"/>
    </xf>
    <xf numFmtId="0" fontId="18" fillId="2" borderId="36" xfId="0" applyFont="1" applyFill="1" applyBorder="1" applyAlignment="1">
      <alignment vertical="center"/>
    </xf>
    <xf numFmtId="0" fontId="18" fillId="2" borderId="38" xfId="0" applyFont="1" applyFill="1" applyBorder="1" applyAlignment="1">
      <alignment vertical="center"/>
    </xf>
    <xf numFmtId="0" fontId="18" fillId="2" borderId="74" xfId="0" applyFont="1" applyFill="1" applyBorder="1" applyAlignment="1">
      <alignment vertical="center"/>
    </xf>
    <xf numFmtId="0" fontId="18" fillId="2" borderId="29" xfId="0" applyFont="1" applyFill="1" applyBorder="1" applyAlignment="1">
      <alignment vertical="center"/>
    </xf>
    <xf numFmtId="0" fontId="18" fillId="2" borderId="32" xfId="0" applyFont="1" applyFill="1" applyBorder="1" applyAlignment="1">
      <alignment vertical="center"/>
    </xf>
    <xf numFmtId="0" fontId="18" fillId="2" borderId="43" xfId="0" applyFont="1" applyFill="1" applyBorder="1" applyAlignment="1">
      <alignment vertical="center"/>
    </xf>
    <xf numFmtId="178" fontId="18" fillId="2" borderId="33" xfId="1" applyNumberFormat="1" applyFont="1" applyFill="1" applyBorder="1" applyAlignment="1" applyProtection="1">
      <alignment horizontal="right" vertical="center"/>
    </xf>
    <xf numFmtId="0" fontId="18" fillId="2" borderId="33" xfId="0" applyFont="1" applyFill="1" applyBorder="1" applyAlignment="1" applyProtection="1">
      <alignment vertical="center" shrinkToFit="1"/>
    </xf>
    <xf numFmtId="0" fontId="18" fillId="2" borderId="34" xfId="0" applyFont="1" applyFill="1" applyBorder="1" applyAlignment="1" applyProtection="1">
      <alignment vertical="center" shrinkToFit="1"/>
    </xf>
    <xf numFmtId="190" fontId="18" fillId="2" borderId="33" xfId="1" applyNumberFormat="1" applyFont="1" applyFill="1" applyBorder="1" applyAlignment="1" applyProtection="1">
      <alignment horizontal="right" vertical="center"/>
    </xf>
    <xf numFmtId="181" fontId="18" fillId="2" borderId="33" xfId="0" applyNumberFormat="1" applyFont="1" applyFill="1" applyBorder="1" applyAlignment="1" applyProtection="1">
      <alignment vertical="center"/>
    </xf>
    <xf numFmtId="189" fontId="18" fillId="2" borderId="39" xfId="1" applyNumberFormat="1" applyFont="1" applyFill="1" applyBorder="1" applyAlignment="1" applyProtection="1">
      <alignment horizontal="right" vertical="center"/>
    </xf>
    <xf numFmtId="38" fontId="18" fillId="2" borderId="39" xfId="1" applyFont="1" applyFill="1" applyBorder="1" applyAlignment="1" applyProtection="1">
      <alignment vertical="center"/>
    </xf>
    <xf numFmtId="0" fontId="18" fillId="2" borderId="39" xfId="0" applyFont="1" applyFill="1" applyBorder="1" applyAlignment="1" applyProtection="1">
      <alignment vertical="center" shrinkToFit="1"/>
    </xf>
    <xf numFmtId="0" fontId="18" fillId="2" borderId="44" xfId="0" applyFont="1" applyFill="1" applyBorder="1" applyAlignment="1" applyProtection="1">
      <alignment vertical="center" shrinkToFit="1"/>
    </xf>
    <xf numFmtId="0" fontId="10" fillId="0" borderId="0" xfId="0" applyFont="1" applyFill="1" applyBorder="1" applyAlignment="1">
      <alignment vertical="center"/>
    </xf>
    <xf numFmtId="0" fontId="38" fillId="0" borderId="0" xfId="0" applyFont="1" applyFill="1" applyBorder="1" applyAlignment="1">
      <alignment vertical="center"/>
    </xf>
    <xf numFmtId="0" fontId="10" fillId="0" borderId="0" xfId="0" applyFont="1" applyFill="1" applyBorder="1" applyAlignment="1">
      <alignment horizontal="right" vertical="center"/>
    </xf>
    <xf numFmtId="0" fontId="11" fillId="0" borderId="0" xfId="5" applyFont="1" applyFill="1" applyBorder="1" applyAlignment="1" applyProtection="1">
      <alignment vertical="center"/>
      <protection locked="0"/>
    </xf>
    <xf numFmtId="0" fontId="40" fillId="9" borderId="0" xfId="0" applyFont="1" applyFill="1" applyBorder="1" applyAlignment="1">
      <alignment vertical="center"/>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3" xfId="3" xr:uid="{00000000-0005-0000-0000-000005000000}"/>
  </cellStyles>
  <dxfs count="4">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DB!$H$14" lockText="1" noThreeD="1"/>
</file>

<file path=xl/ctrlProps/ctrlProp13.xml><?xml version="1.0" encoding="utf-8"?>
<formControlPr xmlns="http://schemas.microsoft.com/office/spreadsheetml/2009/9/main" objectType="CheckBox" fmlaLink="DB!$H$16" lockText="1" noThreeD="1"/>
</file>

<file path=xl/ctrlProps/ctrlProp14.xml><?xml version="1.0" encoding="utf-8"?>
<formControlPr xmlns="http://schemas.microsoft.com/office/spreadsheetml/2009/9/main" objectType="CheckBox" fmlaLink="DB!$H$1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DB!$L$10" lockText="1" noThreeD="1"/>
</file>

<file path=xl/ctrlProps/ctrlProp18.xml><?xml version="1.0" encoding="utf-8"?>
<formControlPr xmlns="http://schemas.microsoft.com/office/spreadsheetml/2009/9/main" objectType="CheckBox" fmlaLink="DB!$L$12" lockText="1" noThreeD="1"/>
</file>

<file path=xl/ctrlProps/ctrlProp19.xml><?xml version="1.0" encoding="utf-8"?>
<formControlPr xmlns="http://schemas.microsoft.com/office/spreadsheetml/2009/9/main" objectType="CheckBox" fmlaLink="DB!$L$1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85725</xdr:rowOff>
    </xdr:from>
    <xdr:to>
      <xdr:col>25</xdr:col>
      <xdr:colOff>0</xdr:colOff>
      <xdr:row>39</xdr:row>
      <xdr:rowOff>134904</xdr:rowOff>
    </xdr:to>
    <xdr:pic>
      <xdr:nvPicPr>
        <xdr:cNvPr id="2" name="図 1">
          <a:extLst>
            <a:ext uri="{FF2B5EF4-FFF2-40B4-BE49-F238E27FC236}">
              <a16:creationId xmlns:a16="http://schemas.microsoft.com/office/drawing/2014/main" id="{2404EA3B-C979-1C92-A3D0-B1D555A39F0A}"/>
            </a:ext>
          </a:extLst>
        </xdr:cNvPr>
        <xdr:cNvPicPr>
          <a:picLocks noChangeAspect="1"/>
        </xdr:cNvPicPr>
      </xdr:nvPicPr>
      <xdr:blipFill>
        <a:blip xmlns:r="http://schemas.openxmlformats.org/officeDocument/2006/relationships" r:embed="rId1"/>
        <a:stretch>
          <a:fillRect/>
        </a:stretch>
      </xdr:blipFill>
      <xdr:spPr>
        <a:xfrm>
          <a:off x="238125" y="657225"/>
          <a:ext cx="5715000" cy="8669304"/>
        </a:xfrm>
        <a:prstGeom prst="rect">
          <a:avLst/>
        </a:prstGeom>
      </xdr:spPr>
    </xdr:pic>
    <xdr:clientData/>
  </xdr:twoCellAnchor>
  <xdr:twoCellAnchor editAs="oneCell">
    <xdr:from>
      <xdr:col>1</xdr:col>
      <xdr:colOff>0</xdr:colOff>
      <xdr:row>42</xdr:row>
      <xdr:rowOff>0</xdr:rowOff>
    </xdr:from>
    <xdr:to>
      <xdr:col>25</xdr:col>
      <xdr:colOff>0</xdr:colOff>
      <xdr:row>66</xdr:row>
      <xdr:rowOff>64536</xdr:rowOff>
    </xdr:to>
    <xdr:pic>
      <xdr:nvPicPr>
        <xdr:cNvPr id="3" name="図 2">
          <a:extLst>
            <a:ext uri="{FF2B5EF4-FFF2-40B4-BE49-F238E27FC236}">
              <a16:creationId xmlns:a16="http://schemas.microsoft.com/office/drawing/2014/main" id="{72D1F31E-DAB2-276E-37F5-885714D393E5}"/>
            </a:ext>
          </a:extLst>
        </xdr:cNvPr>
        <xdr:cNvPicPr>
          <a:picLocks noChangeAspect="1"/>
        </xdr:cNvPicPr>
      </xdr:nvPicPr>
      <xdr:blipFill>
        <a:blip xmlns:r="http://schemas.openxmlformats.org/officeDocument/2006/relationships" r:embed="rId2"/>
        <a:stretch>
          <a:fillRect/>
        </a:stretch>
      </xdr:blipFill>
      <xdr:spPr>
        <a:xfrm>
          <a:off x="238125" y="9906000"/>
          <a:ext cx="5715000" cy="57795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E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F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142875</xdr:colOff>
          <xdr:row>11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47625</xdr:colOff>
          <xdr:row>11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190500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190500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12</xdr:col>
          <xdr:colOff>123825</xdr:colOff>
          <xdr:row>29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22</xdr:col>
          <xdr:colOff>76200</xdr:colOff>
          <xdr:row>29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13</xdr:col>
          <xdr:colOff>28575</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19</xdr:col>
          <xdr:colOff>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11</xdr:col>
          <xdr:colOff>209550</xdr:colOff>
          <xdr:row>25</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24</xdr:col>
          <xdr:colOff>123825</xdr:colOff>
          <xdr:row>18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16</xdr:col>
          <xdr:colOff>114300</xdr:colOff>
          <xdr:row>17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19</xdr:col>
          <xdr:colOff>114300</xdr:colOff>
          <xdr:row>17</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16</xdr:col>
          <xdr:colOff>133350</xdr:colOff>
          <xdr:row>18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22</xdr:col>
          <xdr:colOff>104775</xdr:colOff>
          <xdr:row>17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0</xdr:rowOff>
        </xdr:from>
        <xdr:to>
          <xdr:col>18</xdr:col>
          <xdr:colOff>133350</xdr:colOff>
          <xdr:row>48</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285750</xdr:rowOff>
        </xdr:from>
        <xdr:to>
          <xdr:col>32</xdr:col>
          <xdr:colOff>0</xdr:colOff>
          <xdr:row>12</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95250</xdr:colOff>
          <xdr:row>58</xdr:row>
          <xdr:rowOff>57150</xdr:rowOff>
        </xdr:from>
        <xdr:to>
          <xdr:col>30</xdr:col>
          <xdr:colOff>133350</xdr:colOff>
          <xdr:row>59</xdr:row>
          <xdr:rowOff>123825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8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12</xdr:col>
          <xdr:colOff>161925</xdr:colOff>
          <xdr:row>24</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A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25</xdr:col>
      <xdr:colOff>46632</xdr:colOff>
      <xdr:row>34</xdr:row>
      <xdr:rowOff>66675</xdr:rowOff>
    </xdr:to>
    <xdr:pic>
      <xdr:nvPicPr>
        <xdr:cNvPr id="2" name="図 1">
          <a:extLst>
            <a:ext uri="{FF2B5EF4-FFF2-40B4-BE49-F238E27FC236}">
              <a16:creationId xmlns:a16="http://schemas.microsoft.com/office/drawing/2014/main" id="{650076FD-704E-D6A5-CF4A-D6FE5A91B236}"/>
            </a:ext>
          </a:extLst>
        </xdr:cNvPr>
        <xdr:cNvPicPr>
          <a:picLocks noChangeAspect="1"/>
        </xdr:cNvPicPr>
      </xdr:nvPicPr>
      <xdr:blipFill>
        <a:blip xmlns:r="http://schemas.openxmlformats.org/officeDocument/2006/relationships" r:embed="rId1"/>
        <a:stretch>
          <a:fillRect/>
        </a:stretch>
      </xdr:blipFill>
      <xdr:spPr>
        <a:xfrm>
          <a:off x="238125" y="638175"/>
          <a:ext cx="5761632" cy="8667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trlProp" Target="../ctrlProps/ctrlProp1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3.x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27.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6"/>
  <sheetViews>
    <sheetView showGridLines="0" workbookViewId="0">
      <pane ySplit="2" topLeftCell="A3" activePane="bottomLeft" state="frozen"/>
      <selection pane="bottomLeft"/>
    </sheetView>
  </sheetViews>
  <sheetFormatPr defaultColWidth="9" defaultRowHeight="18.75" x14ac:dyDescent="0.4"/>
  <cols>
    <col min="1" max="2" width="3.125" style="1" customWidth="1"/>
    <col min="3" max="3" width="10" style="1" customWidth="1"/>
    <col min="4" max="4" width="12.5" style="1" customWidth="1"/>
    <col min="5" max="6" width="3.125" style="1" customWidth="1"/>
    <col min="7" max="7" width="25.75" style="1" bestFit="1" customWidth="1"/>
    <col min="8" max="8" width="12.5" style="1" customWidth="1"/>
    <col min="9" max="10" width="3.125" style="1" customWidth="1"/>
    <col min="11" max="11" width="17.5" style="1" bestFit="1" customWidth="1"/>
    <col min="12" max="12" width="12.5" style="1" customWidth="1"/>
    <col min="13" max="14" width="3.125" style="1" customWidth="1"/>
    <col min="15" max="15" width="17.5" style="1" bestFit="1" customWidth="1"/>
    <col min="16" max="16" width="12.5" style="1" customWidth="1"/>
    <col min="17" max="16384" width="9" style="1"/>
  </cols>
  <sheetData>
    <row r="1" spans="2:16" ht="19.5" thickBot="1" x14ac:dyDescent="0.45"/>
    <row r="2" spans="2:16" x14ac:dyDescent="0.4">
      <c r="B2" s="2" t="s">
        <v>241</v>
      </c>
      <c r="C2" s="3"/>
      <c r="D2" s="4"/>
      <c r="F2" s="5" t="s">
        <v>242</v>
      </c>
      <c r="G2" s="6"/>
      <c r="H2" s="7"/>
      <c r="J2" s="8" t="s">
        <v>243</v>
      </c>
      <c r="K2" s="9"/>
      <c r="L2" s="10"/>
      <c r="N2" s="11" t="s">
        <v>244</v>
      </c>
      <c r="O2" s="12"/>
      <c r="P2" s="13"/>
    </row>
    <row r="3" spans="2:16" x14ac:dyDescent="0.4">
      <c r="B3" s="14"/>
      <c r="C3" s="15" t="s">
        <v>245</v>
      </c>
      <c r="D3" s="16">
        <f ca="1">TODAY()</f>
        <v>46112</v>
      </c>
      <c r="F3" s="17" t="s">
        <v>246</v>
      </c>
      <c r="G3" s="18"/>
      <c r="H3" s="19"/>
      <c r="J3" s="20" t="s">
        <v>289</v>
      </c>
      <c r="K3" s="21"/>
      <c r="L3" s="22"/>
      <c r="N3" s="23" t="s">
        <v>434</v>
      </c>
      <c r="O3" s="24"/>
      <c r="P3" s="25"/>
    </row>
    <row r="4" spans="2:16" x14ac:dyDescent="0.4">
      <c r="B4" s="14"/>
      <c r="C4" s="26" t="s">
        <v>297</v>
      </c>
      <c r="D4" s="27">
        <f ca="1">IF(AND(0&lt;MONTH(D3),MONTH(D3)&lt;4),YEAR(D3)-1,YEAR(D3))</f>
        <v>2025</v>
      </c>
      <c r="F4" s="28"/>
      <c r="G4" s="29" t="s">
        <v>247</v>
      </c>
      <c r="H4" s="30" t="s">
        <v>248</v>
      </c>
      <c r="J4" s="31"/>
      <c r="K4" s="32" t="s">
        <v>249</v>
      </c>
      <c r="L4" s="33" t="str">
        <f>第14号!AB1</f>
        <v>令和　　年　　月　　日</v>
      </c>
      <c r="N4" s="34"/>
      <c r="O4" s="35" t="s">
        <v>249</v>
      </c>
      <c r="P4" s="36" t="str">
        <f>第10号!AB1</f>
        <v>令和　　年　　月　　日</v>
      </c>
    </row>
    <row r="5" spans="2:16" ht="19.5" thickBot="1" x14ac:dyDescent="0.45">
      <c r="B5" s="37"/>
      <c r="C5" s="38" t="s">
        <v>296</v>
      </c>
      <c r="D5" s="39">
        <f ca="1">D4-2018</f>
        <v>7</v>
      </c>
      <c r="F5" s="28"/>
      <c r="G5" s="40" t="s">
        <v>250</v>
      </c>
      <c r="H5" s="41" t="s">
        <v>251</v>
      </c>
      <c r="J5" s="31"/>
      <c r="K5" s="42" t="s">
        <v>297</v>
      </c>
      <c r="L5" s="43" t="str">
        <f>IFERROR(IF(AND(0&lt;MONTH(L4),MONTH(L4)&lt;4),YEAR(L4)-1,YEAR(L4)),"")</f>
        <v/>
      </c>
      <c r="N5" s="34"/>
      <c r="O5" s="44" t="s">
        <v>297</v>
      </c>
      <c r="P5" s="45" t="str">
        <f>IFERROR(IF(AND(0&lt;MONTH(P4),MONTH(P4)&lt;4),YEAR(P4)-1,YEAR(P4)),"")</f>
        <v/>
      </c>
    </row>
    <row r="6" spans="2:16" x14ac:dyDescent="0.4">
      <c r="B6" s="46"/>
      <c r="C6" s="46"/>
      <c r="D6" s="46"/>
      <c r="F6" s="47"/>
      <c r="G6" s="48" t="s">
        <v>252</v>
      </c>
      <c r="H6" s="49" t="b">
        <v>0</v>
      </c>
      <c r="J6" s="31"/>
      <c r="K6" s="42" t="s">
        <v>296</v>
      </c>
      <c r="L6" s="43" t="str">
        <f>IFERROR(L5-2018,"")</f>
        <v/>
      </c>
      <c r="N6" s="34"/>
      <c r="O6" s="44" t="s">
        <v>296</v>
      </c>
      <c r="P6" s="45" t="str">
        <f>IFERROR(P5-2018,"")</f>
        <v/>
      </c>
    </row>
    <row r="7" spans="2:16" x14ac:dyDescent="0.4">
      <c r="F7" s="17" t="s">
        <v>253</v>
      </c>
      <c r="G7" s="18"/>
      <c r="H7" s="19"/>
      <c r="J7" s="31"/>
      <c r="K7" s="42" t="s">
        <v>247</v>
      </c>
      <c r="L7" s="41" t="s">
        <v>254</v>
      </c>
      <c r="N7" s="34"/>
      <c r="O7" s="44" t="s">
        <v>247</v>
      </c>
      <c r="P7" s="41" t="s">
        <v>255</v>
      </c>
    </row>
    <row r="8" spans="2:16" x14ac:dyDescent="0.4">
      <c r="F8" s="28"/>
      <c r="G8" s="40" t="s">
        <v>256</v>
      </c>
      <c r="H8" s="41">
        <v>2.3E-3</v>
      </c>
      <c r="J8" s="31"/>
      <c r="K8" s="42" t="s">
        <v>250</v>
      </c>
      <c r="L8" s="41" t="s">
        <v>257</v>
      </c>
      <c r="N8" s="50"/>
      <c r="O8" s="51" t="s">
        <v>250</v>
      </c>
      <c r="P8" s="52" t="s">
        <v>258</v>
      </c>
    </row>
    <row r="9" spans="2:16" x14ac:dyDescent="0.4">
      <c r="F9" s="28"/>
      <c r="G9" s="40" t="s">
        <v>259</v>
      </c>
      <c r="H9" s="41">
        <v>2.5999999999999999E-3</v>
      </c>
      <c r="J9" s="20" t="s">
        <v>290</v>
      </c>
      <c r="K9" s="21"/>
      <c r="L9" s="22"/>
      <c r="N9" s="23" t="s">
        <v>433</v>
      </c>
      <c r="O9" s="24"/>
      <c r="P9" s="25"/>
    </row>
    <row r="10" spans="2:16" x14ac:dyDescent="0.4">
      <c r="F10" s="28"/>
      <c r="G10" s="40" t="s">
        <v>262</v>
      </c>
      <c r="H10" s="41">
        <v>4.0000000000000002E-4</v>
      </c>
      <c r="J10" s="53"/>
      <c r="K10" s="54" t="s">
        <v>260</v>
      </c>
      <c r="L10" s="55" t="b">
        <v>0</v>
      </c>
      <c r="N10" s="34"/>
      <c r="O10" s="35" t="s">
        <v>249</v>
      </c>
      <c r="P10" s="36" t="str">
        <f>第11号!AB1</f>
        <v>令和　　年　　月　　日</v>
      </c>
    </row>
    <row r="11" spans="2:16" x14ac:dyDescent="0.4">
      <c r="F11" s="213" t="s">
        <v>444</v>
      </c>
      <c r="G11" s="214"/>
      <c r="H11" s="215"/>
      <c r="J11" s="20" t="s">
        <v>261</v>
      </c>
      <c r="K11" s="56"/>
      <c r="L11" s="22"/>
      <c r="N11" s="34"/>
      <c r="O11" s="44" t="s">
        <v>297</v>
      </c>
      <c r="P11" s="45" t="str">
        <f>IFERROR(IF(AND(0&lt;MONTH(P10),MONTH(P10)&lt;4),YEAR(P10)-1,YEAR(P10)),"")</f>
        <v/>
      </c>
    </row>
    <row r="12" spans="2:16" x14ac:dyDescent="0.4">
      <c r="F12" s="216"/>
      <c r="G12" s="217"/>
      <c r="H12" s="218"/>
      <c r="J12" s="31"/>
      <c r="K12" s="54" t="s">
        <v>260</v>
      </c>
      <c r="L12" s="55" t="b">
        <v>0</v>
      </c>
      <c r="N12" s="34"/>
      <c r="O12" s="44" t="s">
        <v>296</v>
      </c>
      <c r="P12" s="45" t="str">
        <f>IFERROR(P11-2018,"")</f>
        <v/>
      </c>
    </row>
    <row r="13" spans="2:16" ht="19.5" thickBot="1" x14ac:dyDescent="0.45">
      <c r="F13" s="17" t="s">
        <v>263</v>
      </c>
      <c r="G13" s="18"/>
      <c r="H13" s="19"/>
      <c r="J13" s="57"/>
      <c r="K13" s="58" t="s">
        <v>260</v>
      </c>
      <c r="L13" s="59" t="b">
        <v>0</v>
      </c>
      <c r="N13" s="34"/>
      <c r="O13" s="44" t="s">
        <v>247</v>
      </c>
      <c r="P13" s="41" t="s">
        <v>264</v>
      </c>
    </row>
    <row r="14" spans="2:16" ht="19.5" thickBot="1" x14ac:dyDescent="0.45">
      <c r="F14" s="47"/>
      <c r="G14" s="60" t="s">
        <v>260</v>
      </c>
      <c r="H14" s="61" t="b">
        <v>0</v>
      </c>
      <c r="N14" s="50"/>
      <c r="O14" s="51" t="s">
        <v>250</v>
      </c>
      <c r="P14" s="52" t="s">
        <v>265</v>
      </c>
    </row>
    <row r="15" spans="2:16" x14ac:dyDescent="0.4">
      <c r="F15" s="17" t="s">
        <v>266</v>
      </c>
      <c r="G15" s="18"/>
      <c r="H15" s="19"/>
      <c r="J15" s="62" t="s">
        <v>295</v>
      </c>
      <c r="K15" s="63"/>
      <c r="L15" s="64"/>
      <c r="N15" s="23" t="s">
        <v>432</v>
      </c>
      <c r="O15" s="24"/>
      <c r="P15" s="25"/>
    </row>
    <row r="16" spans="2:16" x14ac:dyDescent="0.4">
      <c r="F16" s="28"/>
      <c r="G16" s="48" t="s">
        <v>260</v>
      </c>
      <c r="H16" s="49" t="b">
        <v>0</v>
      </c>
      <c r="J16" s="65"/>
      <c r="K16" s="66" t="s">
        <v>267</v>
      </c>
      <c r="L16" s="67" t="str">
        <f>交付請求書!AB1</f>
        <v>令和　　年　　月　　日</v>
      </c>
      <c r="N16" s="34"/>
      <c r="O16" s="70" t="s">
        <v>249</v>
      </c>
      <c r="P16" s="36" t="str">
        <f>第13号!AB1</f>
        <v>令和　　年　　月　　日</v>
      </c>
    </row>
    <row r="17" spans="6:16" x14ac:dyDescent="0.4">
      <c r="F17" s="163"/>
      <c r="G17" s="60" t="s">
        <v>260</v>
      </c>
      <c r="H17" s="61" t="b">
        <v>0</v>
      </c>
      <c r="J17" s="65"/>
      <c r="K17" s="68" t="s">
        <v>297</v>
      </c>
      <c r="L17" s="69" t="str">
        <f>IFERROR(IF(AND(0&lt;MONTH(L16),MONTH(L16)&lt;4),YEAR(L16)-1,YEAR(L16)),"")</f>
        <v/>
      </c>
      <c r="N17" s="34"/>
      <c r="O17" s="44" t="s">
        <v>297</v>
      </c>
      <c r="P17" s="45" t="str">
        <f>IFERROR(IF(AND(0&lt;MONTH(P16),MONTH(P16)&lt;4),YEAR(P16)-1,YEAR(P16)),"")</f>
        <v/>
      </c>
    </row>
    <row r="18" spans="6:16" x14ac:dyDescent="0.4">
      <c r="F18" s="17" t="s">
        <v>268</v>
      </c>
      <c r="G18" s="18"/>
      <c r="H18" s="19"/>
      <c r="J18" s="65"/>
      <c r="K18" s="68" t="s">
        <v>296</v>
      </c>
      <c r="L18" s="69" t="str">
        <f>IFERROR(L17-2018,"")</f>
        <v/>
      </c>
      <c r="N18" s="34"/>
      <c r="O18" s="44" t="s">
        <v>296</v>
      </c>
      <c r="P18" s="45" t="str">
        <f>IFERROR(P17-2018,"")</f>
        <v/>
      </c>
    </row>
    <row r="19" spans="6:16" ht="19.5" thickBot="1" x14ac:dyDescent="0.45">
      <c r="F19" s="72"/>
      <c r="G19" s="73" t="s">
        <v>269</v>
      </c>
      <c r="H19" s="74" t="s">
        <v>270</v>
      </c>
      <c r="J19" s="75"/>
      <c r="K19" s="76" t="s">
        <v>250</v>
      </c>
      <c r="L19" s="77" t="s">
        <v>271</v>
      </c>
      <c r="N19" s="34"/>
      <c r="O19" s="71" t="s">
        <v>247</v>
      </c>
      <c r="P19" s="41" t="s">
        <v>272</v>
      </c>
    </row>
    <row r="20" spans="6:16" x14ac:dyDescent="0.4">
      <c r="N20" s="50"/>
      <c r="O20" s="78" t="s">
        <v>250</v>
      </c>
      <c r="P20" s="52" t="s">
        <v>273</v>
      </c>
    </row>
    <row r="21" spans="6:16" x14ac:dyDescent="0.4">
      <c r="N21" s="23" t="s">
        <v>431</v>
      </c>
      <c r="O21" s="24"/>
      <c r="P21" s="25"/>
    </row>
    <row r="22" spans="6:16" x14ac:dyDescent="0.4">
      <c r="N22" s="34"/>
      <c r="O22" s="70" t="s">
        <v>267</v>
      </c>
      <c r="P22" s="36" t="str">
        <f>第19号!AB1</f>
        <v>令和　　年　　月　　日</v>
      </c>
    </row>
    <row r="23" spans="6:16" x14ac:dyDescent="0.4">
      <c r="N23" s="34"/>
      <c r="O23" s="44" t="s">
        <v>297</v>
      </c>
      <c r="P23" s="45" t="str">
        <f>IFERROR(IF(AND(0&lt;MONTH(P22),MONTH(P22)&lt;4),YEAR(P22)-1,YEAR(P22)),"")</f>
        <v/>
      </c>
    </row>
    <row r="24" spans="6:16" x14ac:dyDescent="0.4">
      <c r="N24" s="34"/>
      <c r="O24" s="44" t="s">
        <v>296</v>
      </c>
      <c r="P24" s="45" t="str">
        <f>IFERROR(P23-2018,"")</f>
        <v/>
      </c>
    </row>
    <row r="25" spans="6:16" x14ac:dyDescent="0.4">
      <c r="N25" s="34"/>
      <c r="O25" s="71" t="s">
        <v>247</v>
      </c>
      <c r="P25" s="41" t="s">
        <v>274</v>
      </c>
    </row>
    <row r="26" spans="6:16" ht="19.5" thickBot="1" x14ac:dyDescent="0.45">
      <c r="N26" s="79"/>
      <c r="O26" s="80" t="s">
        <v>250</v>
      </c>
      <c r="P26" s="77" t="s">
        <v>275</v>
      </c>
    </row>
  </sheetData>
  <sheetProtection algorithmName="SHA-512" hashValue="Ma88PYmR0ZmsXKPBdQzaaNRQYx5bEX/8OTZpoDgyDtp0sFpSMeBAtk4PxHSRnQJMQGlzzO/m36V0lAygOkJ4/w==" saltValue="2gBN30k37BRDWWSGpsTDAQ==" spinCount="100000" sheet="1" objects="1" scenarios="1"/>
  <mergeCells count="1">
    <mergeCell ref="F11:H1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tint="-0.249977111117893"/>
  </sheetPr>
  <dimension ref="A1:AB54"/>
  <sheetViews>
    <sheetView view="pageBreakPreview" zoomScaleNormal="100" zoomScaleSheetLayoutView="100" workbookViewId="0">
      <pane ySplit="3" topLeftCell="A4" activePane="bottomLeft" state="frozen"/>
      <selection pane="bottomLeft" activeCell="R14" sqref="R14:W14"/>
    </sheetView>
  </sheetViews>
  <sheetFormatPr defaultColWidth="3.125" defaultRowHeight="18.75" customHeight="1" x14ac:dyDescent="0.4"/>
  <cols>
    <col min="1" max="16384" width="3.125" style="82"/>
  </cols>
  <sheetData>
    <row r="1" spans="1:28" ht="18.75" customHeight="1" x14ac:dyDescent="0.4">
      <c r="A1" s="92" t="s">
        <v>182</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4">
      <c r="A3" s="261" t="s">
        <v>343</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B3" s="114" t="s">
        <v>286</v>
      </c>
    </row>
    <row r="4" spans="1:28"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22.5" customHeight="1" x14ac:dyDescent="0.4">
      <c r="A5" s="92"/>
      <c r="B5" s="92"/>
      <c r="C5" s="92"/>
      <c r="D5" s="92"/>
      <c r="E5" s="92"/>
      <c r="F5" s="92"/>
      <c r="G5" s="92"/>
      <c r="H5" s="92"/>
      <c r="I5" s="92"/>
      <c r="J5" s="92"/>
      <c r="K5" s="92"/>
      <c r="L5" s="92"/>
      <c r="M5" s="92"/>
      <c r="N5" s="92"/>
      <c r="O5" s="92"/>
      <c r="P5" s="92"/>
      <c r="Q5" s="92"/>
      <c r="R5" s="92"/>
      <c r="S5" s="467" t="str">
        <f>IF(第１号!S5="","令和    年    月    日",第１号!S5)</f>
        <v>令和　　年　　月　　日</v>
      </c>
      <c r="T5" s="467"/>
      <c r="U5" s="467"/>
      <c r="V5" s="467"/>
      <c r="W5" s="467"/>
      <c r="X5" s="467"/>
      <c r="Y5" s="467"/>
      <c r="Z5" s="467"/>
    </row>
    <row r="6" spans="1:28" ht="7.5" customHeight="1" x14ac:dyDescent="0.4">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4">
      <c r="A7" s="92"/>
      <c r="B7" s="92"/>
      <c r="C7" s="92"/>
      <c r="D7" s="92"/>
      <c r="E7" s="92"/>
      <c r="F7" s="92"/>
      <c r="G7" s="92"/>
      <c r="H7" s="92"/>
      <c r="I7" s="92"/>
      <c r="J7" s="92"/>
      <c r="K7" s="92"/>
      <c r="L7" s="92"/>
      <c r="M7" s="92" t="s">
        <v>119</v>
      </c>
      <c r="N7" s="92"/>
      <c r="O7" s="92"/>
      <c r="P7" s="92"/>
      <c r="Q7" s="92"/>
      <c r="R7" s="92"/>
      <c r="S7" s="92"/>
      <c r="T7" s="92"/>
      <c r="U7" s="92"/>
      <c r="V7" s="92"/>
      <c r="W7" s="92"/>
      <c r="X7" s="92"/>
      <c r="Y7" s="92"/>
      <c r="Z7" s="92"/>
    </row>
    <row r="8" spans="1:28" ht="22.5" customHeight="1" x14ac:dyDescent="0.4">
      <c r="A8" s="92"/>
      <c r="B8" s="92"/>
      <c r="C8" s="92"/>
      <c r="D8" s="92"/>
      <c r="E8" s="92"/>
      <c r="F8" s="92"/>
      <c r="G8" s="92"/>
      <c r="H8" s="92"/>
      <c r="I8" s="92"/>
      <c r="J8" s="92"/>
      <c r="K8" s="92"/>
      <c r="L8" s="92"/>
      <c r="M8" s="246" t="s">
        <v>2</v>
      </c>
      <c r="N8" s="246"/>
      <c r="O8" s="246"/>
      <c r="P8" s="246"/>
      <c r="Q8" s="93" t="s">
        <v>8</v>
      </c>
      <c r="R8" s="622" t="str">
        <f>IF(DB!$H$6=TRUE,第１号!R7,"　　　－　　　　")</f>
        <v>　　　－　　　　</v>
      </c>
      <c r="S8" s="622"/>
      <c r="T8" s="622"/>
      <c r="U8" s="622"/>
      <c r="V8" s="622"/>
      <c r="W8" s="622"/>
      <c r="X8" s="622"/>
      <c r="Y8" s="200"/>
      <c r="Z8" s="92"/>
    </row>
    <row r="9" spans="1:28" ht="26.25" customHeight="1" x14ac:dyDescent="0.4">
      <c r="A9" s="92"/>
      <c r="B9" s="92"/>
      <c r="C9" s="92"/>
      <c r="D9" s="92"/>
      <c r="E9" s="92"/>
      <c r="F9" s="92"/>
      <c r="G9" s="92"/>
      <c r="H9" s="92"/>
      <c r="I9" s="92"/>
      <c r="J9" s="92"/>
      <c r="K9" s="92"/>
      <c r="L9" s="92"/>
      <c r="M9" s="246" t="s">
        <v>3</v>
      </c>
      <c r="N9" s="246"/>
      <c r="O9" s="246"/>
      <c r="P9" s="246"/>
      <c r="Q9" s="466" t="str">
        <f>IF(DB!$H$6=TRUE,第１号!Q8,"")</f>
        <v/>
      </c>
      <c r="R9" s="466"/>
      <c r="S9" s="466"/>
      <c r="T9" s="466"/>
      <c r="U9" s="466"/>
      <c r="V9" s="466"/>
      <c r="W9" s="466"/>
      <c r="X9" s="466"/>
      <c r="Y9" s="466"/>
      <c r="Z9" s="466"/>
    </row>
    <row r="10" spans="1:28" ht="26.25" customHeight="1" x14ac:dyDescent="0.15">
      <c r="A10" s="92"/>
      <c r="B10" s="92"/>
      <c r="C10" s="92"/>
      <c r="D10" s="92"/>
      <c r="E10" s="92"/>
      <c r="F10" s="92"/>
      <c r="G10" s="92"/>
      <c r="H10" s="92"/>
      <c r="I10" s="92"/>
      <c r="J10" s="92"/>
      <c r="K10" s="92"/>
      <c r="L10" s="94" t="s">
        <v>6</v>
      </c>
      <c r="M10" s="246" t="s">
        <v>4</v>
      </c>
      <c r="N10" s="246"/>
      <c r="O10" s="246"/>
      <c r="P10" s="246"/>
      <c r="Q10" s="466" t="str">
        <f>IF(DB!$H$6=TRUE,第１号!Q9,"")</f>
        <v/>
      </c>
      <c r="R10" s="466" ph="1"/>
      <c r="S10" s="466" ph="1"/>
      <c r="T10" s="466" ph="1"/>
      <c r="U10" s="466" ph="1"/>
      <c r="V10" s="466" ph="1"/>
      <c r="W10" s="466" ph="1"/>
      <c r="X10" s="466" ph="1"/>
      <c r="Y10" s="466" ph="1"/>
      <c r="Z10" s="466" ph="1"/>
    </row>
    <row r="11" spans="1:28" ht="26.25" customHeight="1" x14ac:dyDescent="0.15">
      <c r="A11" s="92"/>
      <c r="B11" s="92"/>
      <c r="C11" s="92"/>
      <c r="D11" s="92"/>
      <c r="E11" s="92"/>
      <c r="F11" s="92"/>
      <c r="G11" s="92"/>
      <c r="H11" s="92"/>
      <c r="I11" s="92"/>
      <c r="J11" s="92"/>
      <c r="K11" s="92"/>
      <c r="L11" s="92"/>
      <c r="M11" s="246" t="s">
        <v>5</v>
      </c>
      <c r="N11" s="246"/>
      <c r="O11" s="246"/>
      <c r="P11" s="246"/>
      <c r="Q11" s="466" t="str">
        <f>IF(DB!$H$6=TRUE,第１号!Q10,"")</f>
        <v/>
      </c>
      <c r="R11" s="466" ph="1"/>
      <c r="S11" s="466" ph="1"/>
      <c r="T11" s="466" ph="1"/>
      <c r="U11" s="466" ph="1"/>
      <c r="V11" s="466" ph="1"/>
      <c r="W11" s="466" ph="1"/>
      <c r="X11" s="466" ph="1"/>
      <c r="Y11" s="466" ph="1"/>
      <c r="Z11" s="92"/>
    </row>
    <row r="12" spans="1:28" ht="11.1" customHeight="1" x14ac:dyDescent="0.4">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8" ht="22.5" customHeight="1" x14ac:dyDescent="0.4">
      <c r="A13" s="92"/>
      <c r="B13" s="92"/>
      <c r="C13" s="92"/>
      <c r="D13" s="92"/>
      <c r="E13" s="92"/>
      <c r="F13" s="92"/>
      <c r="G13" s="92"/>
      <c r="H13" s="92"/>
      <c r="I13" s="92"/>
      <c r="J13" s="92"/>
      <c r="K13" s="92"/>
      <c r="L13" s="92"/>
      <c r="M13" s="92" t="s">
        <v>120</v>
      </c>
      <c r="N13" s="92"/>
      <c r="O13" s="92"/>
      <c r="P13" s="92"/>
      <c r="Q13" s="92"/>
      <c r="R13" s="92"/>
      <c r="S13" s="92"/>
      <c r="T13" s="92"/>
      <c r="U13" s="92"/>
      <c r="V13" s="92"/>
      <c r="W13" s="92"/>
      <c r="X13" s="92"/>
      <c r="Y13" s="92"/>
      <c r="Z13" s="92"/>
    </row>
    <row r="14" spans="1:28" ht="22.5" customHeight="1" x14ac:dyDescent="0.4">
      <c r="A14" s="92"/>
      <c r="B14" s="92"/>
      <c r="C14" s="92"/>
      <c r="D14" s="92"/>
      <c r="E14" s="92"/>
      <c r="F14" s="92"/>
      <c r="G14" s="92"/>
      <c r="H14" s="92"/>
      <c r="I14" s="92"/>
      <c r="J14" s="92"/>
      <c r="K14" s="92"/>
      <c r="L14" s="92"/>
      <c r="M14" s="246" t="s">
        <v>2</v>
      </c>
      <c r="N14" s="246"/>
      <c r="O14" s="246"/>
      <c r="P14" s="246"/>
      <c r="Q14" s="93" t="s">
        <v>8</v>
      </c>
      <c r="R14" s="268" t="s">
        <v>381</v>
      </c>
      <c r="S14" s="268"/>
      <c r="T14" s="268"/>
      <c r="U14" s="268"/>
      <c r="V14" s="268"/>
      <c r="W14" s="268"/>
      <c r="X14" s="705"/>
      <c r="Y14" s="705"/>
      <c r="Z14" s="706"/>
    </row>
    <row r="15" spans="1:28" ht="26.25" customHeight="1" x14ac:dyDescent="0.4">
      <c r="A15" s="92"/>
      <c r="B15" s="92"/>
      <c r="C15" s="92"/>
      <c r="D15" s="92"/>
      <c r="E15" s="92"/>
      <c r="F15" s="92"/>
      <c r="G15" s="92"/>
      <c r="H15" s="92"/>
      <c r="I15" s="92"/>
      <c r="J15" s="92"/>
      <c r="K15" s="92"/>
      <c r="L15" s="92"/>
      <c r="M15" s="246" t="s">
        <v>3</v>
      </c>
      <c r="N15" s="246"/>
      <c r="O15" s="246"/>
      <c r="P15" s="246"/>
      <c r="Q15" s="625" t="str">
        <f>IF(DB!$H$6=TRUE,第２号!E10,"")</f>
        <v/>
      </c>
      <c r="R15" s="625"/>
      <c r="S15" s="625"/>
      <c r="T15" s="625"/>
      <c r="U15" s="625"/>
      <c r="V15" s="625"/>
      <c r="W15" s="625"/>
      <c r="X15" s="625"/>
      <c r="Y15" s="625"/>
      <c r="Z15" s="625"/>
    </row>
    <row r="16" spans="1:28" ht="26.25" customHeight="1" x14ac:dyDescent="0.4">
      <c r="A16" s="92"/>
      <c r="B16" s="92"/>
      <c r="C16" s="92"/>
      <c r="D16" s="92"/>
      <c r="E16" s="92"/>
      <c r="F16" s="92"/>
      <c r="G16" s="92"/>
      <c r="H16" s="92"/>
      <c r="I16" s="92"/>
      <c r="J16" s="92"/>
      <c r="K16" s="92"/>
      <c r="L16" s="94" t="s">
        <v>6</v>
      </c>
      <c r="M16" s="246" t="s">
        <v>4</v>
      </c>
      <c r="N16" s="246"/>
      <c r="O16" s="246"/>
      <c r="P16" s="246"/>
      <c r="Q16" s="625" t="str">
        <f>IF(DB!$H$6=TRUE,第２号!E8,"")</f>
        <v/>
      </c>
      <c r="R16" s="625"/>
      <c r="S16" s="625"/>
      <c r="T16" s="625"/>
      <c r="U16" s="625"/>
      <c r="V16" s="625"/>
      <c r="W16" s="625"/>
      <c r="X16" s="625"/>
      <c r="Y16" s="625"/>
      <c r="Z16" s="625"/>
    </row>
    <row r="17" spans="1:26" ht="26.25" customHeight="1" x14ac:dyDescent="0.4">
      <c r="A17" s="92"/>
      <c r="B17" s="92"/>
      <c r="C17" s="92"/>
      <c r="D17" s="92"/>
      <c r="E17" s="92"/>
      <c r="F17" s="92"/>
      <c r="G17" s="92"/>
      <c r="H17" s="92"/>
      <c r="I17" s="92"/>
      <c r="J17" s="92"/>
      <c r="K17" s="92"/>
      <c r="L17" s="92"/>
      <c r="M17" s="246" t="s">
        <v>5</v>
      </c>
      <c r="N17" s="246"/>
      <c r="O17" s="246"/>
      <c r="P17" s="246"/>
      <c r="Q17" s="625" t="str">
        <f>IF(DB!$H$6=TRUE,第２号!E9,"")</f>
        <v/>
      </c>
      <c r="R17" s="625"/>
      <c r="S17" s="625"/>
      <c r="T17" s="625"/>
      <c r="U17" s="625"/>
      <c r="V17" s="625"/>
      <c r="W17" s="625"/>
      <c r="X17" s="625"/>
      <c r="Y17" s="625"/>
      <c r="Z17" s="625"/>
    </row>
    <row r="18" spans="1:26" ht="7.5" customHeight="1" x14ac:dyDescent="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ht="22.5" customHeight="1" x14ac:dyDescent="0.4">
      <c r="A19" s="623" t="s">
        <v>122</v>
      </c>
      <c r="B19" s="623"/>
      <c r="C19" s="623"/>
      <c r="D19" s="623"/>
      <c r="E19" s="624" t="str">
        <f>IF(第２号!O19="","",第２号!O19)</f>
        <v/>
      </c>
      <c r="F19" s="624"/>
      <c r="G19" s="624"/>
      <c r="H19" s="624"/>
      <c r="I19" s="624"/>
      <c r="J19" s="624"/>
      <c r="K19" s="624"/>
      <c r="L19" s="624"/>
      <c r="M19" s="624"/>
      <c r="N19" s="624"/>
      <c r="O19" s="92"/>
      <c r="P19" s="92"/>
      <c r="Q19" s="92"/>
      <c r="R19" s="92"/>
      <c r="S19" s="92"/>
      <c r="T19" s="92"/>
      <c r="U19" s="92"/>
      <c r="V19" s="92"/>
      <c r="W19" s="92"/>
      <c r="X19" s="92"/>
      <c r="Y19" s="92"/>
      <c r="Z19" s="92"/>
    </row>
    <row r="20" spans="1:26" ht="22.5" customHeight="1" x14ac:dyDescent="0.4">
      <c r="A20" s="623" t="s">
        <v>123</v>
      </c>
      <c r="B20" s="623"/>
      <c r="C20" s="623"/>
      <c r="D20" s="623"/>
      <c r="E20" s="624" t="str">
        <f>IF(第２号!O20="","",第２号!O20)</f>
        <v/>
      </c>
      <c r="F20" s="624"/>
      <c r="G20" s="624"/>
      <c r="H20" s="624"/>
      <c r="I20" s="624"/>
      <c r="J20" s="624"/>
      <c r="K20" s="624"/>
      <c r="L20" s="624"/>
      <c r="M20" s="624"/>
      <c r="N20" s="624"/>
      <c r="O20" s="92"/>
      <c r="P20" s="92"/>
      <c r="Q20" s="193"/>
      <c r="R20" s="193"/>
      <c r="S20" s="193"/>
      <c r="T20" s="193"/>
      <c r="U20" s="193"/>
      <c r="V20" s="193"/>
      <c r="W20" s="193"/>
      <c r="X20" s="193"/>
      <c r="Y20" s="193"/>
      <c r="Z20" s="193"/>
    </row>
    <row r="21" spans="1:26" ht="22.5" customHeight="1" x14ac:dyDescent="0.4">
      <c r="A21" s="623" t="s">
        <v>121</v>
      </c>
      <c r="B21" s="623"/>
      <c r="C21" s="623"/>
      <c r="D21" s="623"/>
      <c r="E21" s="626"/>
      <c r="F21" s="626"/>
      <c r="G21" s="624" t="s">
        <v>124</v>
      </c>
      <c r="H21" s="624"/>
      <c r="I21" s="193"/>
      <c r="J21" s="193"/>
      <c r="K21" s="193"/>
      <c r="L21" s="193"/>
      <c r="M21" s="193"/>
      <c r="N21" s="193"/>
      <c r="O21" s="92"/>
      <c r="P21" s="92"/>
      <c r="Q21" s="92"/>
      <c r="R21" s="92"/>
      <c r="S21" s="92"/>
      <c r="T21" s="92"/>
      <c r="U21" s="92"/>
      <c r="V21" s="92"/>
      <c r="W21" s="92"/>
      <c r="X21" s="92"/>
      <c r="Y21" s="92"/>
      <c r="Z21" s="92"/>
    </row>
    <row r="22" spans="1:26" ht="3.6"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22.5" customHeight="1" thickBot="1" x14ac:dyDescent="0.45">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194" t="s">
        <v>143</v>
      </c>
    </row>
    <row r="24" spans="1:26" ht="22.5" customHeight="1" x14ac:dyDescent="0.4">
      <c r="A24" s="275" t="s">
        <v>139</v>
      </c>
      <c r="B24" s="273"/>
      <c r="C24" s="273"/>
      <c r="D24" s="273"/>
      <c r="E24" s="273"/>
      <c r="F24" s="273"/>
      <c r="G24" s="273"/>
      <c r="H24" s="273"/>
      <c r="I24" s="273"/>
      <c r="J24" s="273"/>
      <c r="K24" s="273"/>
      <c r="L24" s="273" t="s">
        <v>140</v>
      </c>
      <c r="M24" s="273"/>
      <c r="N24" s="273"/>
      <c r="O24" s="273"/>
      <c r="P24" s="273"/>
      <c r="Q24" s="273"/>
      <c r="R24" s="273" t="s">
        <v>141</v>
      </c>
      <c r="S24" s="273"/>
      <c r="T24" s="273"/>
      <c r="U24" s="273"/>
      <c r="V24" s="273"/>
      <c r="W24" s="273"/>
      <c r="X24" s="273" t="s">
        <v>89</v>
      </c>
      <c r="Y24" s="273"/>
      <c r="Z24" s="386"/>
    </row>
    <row r="25" spans="1:26" ht="22.5" customHeight="1" x14ac:dyDescent="0.4">
      <c r="A25" s="195" t="s">
        <v>125</v>
      </c>
      <c r="B25" s="589" t="s">
        <v>131</v>
      </c>
      <c r="C25" s="589"/>
      <c r="D25" s="589"/>
      <c r="E25" s="589"/>
      <c r="F25" s="589"/>
      <c r="G25" s="589"/>
      <c r="H25" s="589"/>
      <c r="I25" s="589"/>
      <c r="J25" s="589"/>
      <c r="K25" s="590"/>
      <c r="L25" s="588" t="str">
        <f>IF(申請額算定表_自動車!I8="","",申請額算定表_自動車!I8)</f>
        <v/>
      </c>
      <c r="M25" s="588"/>
      <c r="N25" s="588"/>
      <c r="O25" s="588"/>
      <c r="P25" s="588"/>
      <c r="Q25" s="588"/>
      <c r="R25" s="596"/>
      <c r="S25" s="597"/>
      <c r="T25" s="597"/>
      <c r="U25" s="597"/>
      <c r="V25" s="597"/>
      <c r="W25" s="598"/>
      <c r="X25" s="584"/>
      <c r="Y25" s="584"/>
      <c r="Z25" s="585"/>
    </row>
    <row r="26" spans="1:26" ht="22.5" customHeight="1" x14ac:dyDescent="0.4">
      <c r="A26" s="195" t="s">
        <v>126</v>
      </c>
      <c r="B26" s="589" t="s">
        <v>132</v>
      </c>
      <c r="C26" s="589"/>
      <c r="D26" s="589"/>
      <c r="E26" s="589"/>
      <c r="F26" s="589"/>
      <c r="G26" s="589"/>
      <c r="H26" s="589"/>
      <c r="I26" s="589"/>
      <c r="J26" s="589"/>
      <c r="K26" s="590"/>
      <c r="L26" s="588" t="str">
        <f>IF(申請額算定表_自動車!I9="","",申請額算定表_自動車!I9)</f>
        <v/>
      </c>
      <c r="M26" s="588"/>
      <c r="N26" s="588"/>
      <c r="O26" s="588"/>
      <c r="P26" s="588"/>
      <c r="Q26" s="588"/>
      <c r="R26" s="599"/>
      <c r="S26" s="600"/>
      <c r="T26" s="600"/>
      <c r="U26" s="600"/>
      <c r="V26" s="600"/>
      <c r="W26" s="601"/>
      <c r="X26" s="584"/>
      <c r="Y26" s="584"/>
      <c r="Z26" s="585"/>
    </row>
    <row r="27" spans="1:26" ht="22.5" customHeight="1" x14ac:dyDescent="0.4">
      <c r="A27" s="195" t="s">
        <v>127</v>
      </c>
      <c r="B27" s="589" t="s">
        <v>133</v>
      </c>
      <c r="C27" s="589"/>
      <c r="D27" s="589"/>
      <c r="E27" s="589"/>
      <c r="F27" s="589"/>
      <c r="G27" s="589"/>
      <c r="H27" s="589"/>
      <c r="I27" s="589"/>
      <c r="J27" s="589"/>
      <c r="K27" s="590"/>
      <c r="L27" s="588" t="str">
        <f>IF(申請額算定表_自動車!I10="","",申請額算定表_自動車!I10)</f>
        <v/>
      </c>
      <c r="M27" s="588"/>
      <c r="N27" s="588"/>
      <c r="O27" s="588"/>
      <c r="P27" s="588"/>
      <c r="Q27" s="588"/>
      <c r="R27" s="599"/>
      <c r="S27" s="600"/>
      <c r="T27" s="600"/>
      <c r="U27" s="600"/>
      <c r="V27" s="600"/>
      <c r="W27" s="601"/>
      <c r="X27" s="584"/>
      <c r="Y27" s="584"/>
      <c r="Z27" s="585"/>
    </row>
    <row r="28" spans="1:26" ht="22.5" customHeight="1" x14ac:dyDescent="0.4">
      <c r="A28" s="195" t="s">
        <v>128</v>
      </c>
      <c r="B28" s="589" t="s">
        <v>134</v>
      </c>
      <c r="C28" s="589"/>
      <c r="D28" s="589"/>
      <c r="E28" s="589"/>
      <c r="F28" s="589"/>
      <c r="G28" s="589"/>
      <c r="H28" s="589"/>
      <c r="I28" s="589"/>
      <c r="J28" s="589"/>
      <c r="K28" s="590"/>
      <c r="L28" s="588" t="str">
        <f>IF(申請額算定表_自動車!I11="","",申請額算定表_自動車!I11)</f>
        <v/>
      </c>
      <c r="M28" s="588"/>
      <c r="N28" s="588"/>
      <c r="O28" s="588"/>
      <c r="P28" s="588"/>
      <c r="Q28" s="588"/>
      <c r="R28" s="599"/>
      <c r="S28" s="600"/>
      <c r="T28" s="600"/>
      <c r="U28" s="600"/>
      <c r="V28" s="600"/>
      <c r="W28" s="601"/>
      <c r="X28" s="584"/>
      <c r="Y28" s="584"/>
      <c r="Z28" s="585"/>
    </row>
    <row r="29" spans="1:26" ht="22.5" customHeight="1" x14ac:dyDescent="0.4">
      <c r="A29" s="195" t="s">
        <v>112</v>
      </c>
      <c r="B29" s="586" t="s">
        <v>364</v>
      </c>
      <c r="C29" s="586"/>
      <c r="D29" s="586"/>
      <c r="E29" s="586"/>
      <c r="F29" s="586"/>
      <c r="G29" s="586"/>
      <c r="H29" s="586"/>
      <c r="I29" s="586"/>
      <c r="J29" s="586"/>
      <c r="K29" s="587"/>
      <c r="L29" s="588" t="str">
        <f>IF(申請額算定表_充放電設備!I9="","",申請額算定表_充放電設備!I9)</f>
        <v/>
      </c>
      <c r="M29" s="588"/>
      <c r="N29" s="588"/>
      <c r="O29" s="588"/>
      <c r="P29" s="588"/>
      <c r="Q29" s="588"/>
      <c r="R29" s="599"/>
      <c r="S29" s="600"/>
      <c r="T29" s="600"/>
      <c r="U29" s="600"/>
      <c r="V29" s="600"/>
      <c r="W29" s="601"/>
      <c r="X29" s="584"/>
      <c r="Y29" s="584"/>
      <c r="Z29" s="585"/>
    </row>
    <row r="30" spans="1:26" ht="22.5" customHeight="1" x14ac:dyDescent="0.4">
      <c r="A30" s="195" t="s">
        <v>113</v>
      </c>
      <c r="B30" s="586" t="s">
        <v>365</v>
      </c>
      <c r="C30" s="586"/>
      <c r="D30" s="586"/>
      <c r="E30" s="586"/>
      <c r="F30" s="586"/>
      <c r="G30" s="586"/>
      <c r="H30" s="586"/>
      <c r="I30" s="586"/>
      <c r="J30" s="586"/>
      <c r="K30" s="587"/>
      <c r="L30" s="588" t="str">
        <f>IF(申請額算定表_充放電設備!I10="","",申請額算定表_充放電設備!I10)</f>
        <v/>
      </c>
      <c r="M30" s="588"/>
      <c r="N30" s="588"/>
      <c r="O30" s="588"/>
      <c r="P30" s="588"/>
      <c r="Q30" s="588"/>
      <c r="R30" s="599"/>
      <c r="S30" s="600"/>
      <c r="T30" s="600"/>
      <c r="U30" s="600"/>
      <c r="V30" s="600"/>
      <c r="W30" s="601"/>
      <c r="X30" s="584"/>
      <c r="Y30" s="584"/>
      <c r="Z30" s="585"/>
    </row>
    <row r="31" spans="1:26" ht="22.5" customHeight="1" x14ac:dyDescent="0.4">
      <c r="A31" s="195" t="s">
        <v>114</v>
      </c>
      <c r="B31" s="586" t="s">
        <v>366</v>
      </c>
      <c r="C31" s="586"/>
      <c r="D31" s="586"/>
      <c r="E31" s="586"/>
      <c r="F31" s="586"/>
      <c r="G31" s="586"/>
      <c r="H31" s="586"/>
      <c r="I31" s="586"/>
      <c r="J31" s="586"/>
      <c r="K31" s="587"/>
      <c r="L31" s="588" t="str">
        <f>IF(L25="","",SUM(L25:L27,L29,L30)*0.1)</f>
        <v/>
      </c>
      <c r="M31" s="588"/>
      <c r="N31" s="588"/>
      <c r="O31" s="588"/>
      <c r="P31" s="588"/>
      <c r="Q31" s="588"/>
      <c r="R31" s="602"/>
      <c r="S31" s="603"/>
      <c r="T31" s="603"/>
      <c r="U31" s="603"/>
      <c r="V31" s="603"/>
      <c r="W31" s="604"/>
      <c r="X31" s="584"/>
      <c r="Y31" s="584"/>
      <c r="Z31" s="585"/>
    </row>
    <row r="32" spans="1:26" ht="22.5" customHeight="1" thickBot="1" x14ac:dyDescent="0.45">
      <c r="A32" s="196" t="s">
        <v>115</v>
      </c>
      <c r="B32" s="618" t="s">
        <v>367</v>
      </c>
      <c r="C32" s="618"/>
      <c r="D32" s="618"/>
      <c r="E32" s="618"/>
      <c r="F32" s="618"/>
      <c r="G32" s="618"/>
      <c r="H32" s="618"/>
      <c r="I32" s="618"/>
      <c r="J32" s="618"/>
      <c r="K32" s="619"/>
      <c r="L32" s="591" t="str">
        <f>IF(L25="","",SUM(L25:Q31))</f>
        <v/>
      </c>
      <c r="M32" s="591"/>
      <c r="N32" s="591"/>
      <c r="O32" s="591"/>
      <c r="P32" s="591"/>
      <c r="Q32" s="591"/>
      <c r="R32" s="591" t="str">
        <f>L32</f>
        <v/>
      </c>
      <c r="S32" s="591"/>
      <c r="T32" s="591"/>
      <c r="U32" s="591"/>
      <c r="V32" s="591"/>
      <c r="W32" s="591"/>
      <c r="X32" s="612"/>
      <c r="Y32" s="612"/>
      <c r="Z32" s="613"/>
    </row>
    <row r="33" spans="1:26" ht="22.5" customHeight="1" thickTop="1" x14ac:dyDescent="0.4">
      <c r="A33" s="197" t="s">
        <v>129</v>
      </c>
      <c r="B33" s="620" t="s">
        <v>135</v>
      </c>
      <c r="C33" s="620"/>
      <c r="D33" s="620"/>
      <c r="E33" s="620"/>
      <c r="F33" s="620"/>
      <c r="G33" s="620"/>
      <c r="H33" s="620"/>
      <c r="I33" s="620"/>
      <c r="J33" s="620"/>
      <c r="K33" s="621"/>
      <c r="L33" s="605"/>
      <c r="M33" s="605"/>
      <c r="N33" s="605"/>
      <c r="O33" s="605"/>
      <c r="P33" s="605"/>
      <c r="Q33" s="605"/>
      <c r="R33" s="605"/>
      <c r="S33" s="605"/>
      <c r="T33" s="605"/>
      <c r="U33" s="605"/>
      <c r="V33" s="605"/>
      <c r="W33" s="605"/>
      <c r="X33" s="616"/>
      <c r="Y33" s="616"/>
      <c r="Z33" s="617"/>
    </row>
    <row r="34" spans="1:26" ht="22.5" customHeight="1" x14ac:dyDescent="0.4">
      <c r="A34" s="195" t="s">
        <v>130</v>
      </c>
      <c r="B34" s="589" t="s">
        <v>136</v>
      </c>
      <c r="C34" s="589"/>
      <c r="D34" s="589"/>
      <c r="E34" s="589"/>
      <c r="F34" s="589"/>
      <c r="G34" s="589"/>
      <c r="H34" s="589"/>
      <c r="I34" s="589"/>
      <c r="J34" s="589"/>
      <c r="K34" s="590"/>
      <c r="L34" s="606"/>
      <c r="M34" s="606"/>
      <c r="N34" s="606"/>
      <c r="O34" s="606"/>
      <c r="P34" s="606"/>
      <c r="Q34" s="606"/>
      <c r="R34" s="606"/>
      <c r="S34" s="606"/>
      <c r="T34" s="606"/>
      <c r="U34" s="606"/>
      <c r="V34" s="606"/>
      <c r="W34" s="606"/>
      <c r="X34" s="584"/>
      <c r="Y34" s="584"/>
      <c r="Z34" s="585"/>
    </row>
    <row r="35" spans="1:26" ht="22.5" customHeight="1" thickBot="1" x14ac:dyDescent="0.45">
      <c r="A35" s="196" t="s">
        <v>116</v>
      </c>
      <c r="B35" s="610" t="s">
        <v>137</v>
      </c>
      <c r="C35" s="610"/>
      <c r="D35" s="610"/>
      <c r="E35" s="610"/>
      <c r="F35" s="610"/>
      <c r="G35" s="610"/>
      <c r="H35" s="610"/>
      <c r="I35" s="610"/>
      <c r="J35" s="610"/>
      <c r="K35" s="611"/>
      <c r="L35" s="607"/>
      <c r="M35" s="607"/>
      <c r="N35" s="607"/>
      <c r="O35" s="607"/>
      <c r="P35" s="607"/>
      <c r="Q35" s="607"/>
      <c r="R35" s="607"/>
      <c r="S35" s="607"/>
      <c r="T35" s="607"/>
      <c r="U35" s="607"/>
      <c r="V35" s="607"/>
      <c r="W35" s="607"/>
      <c r="X35" s="612" t="s">
        <v>142</v>
      </c>
      <c r="Y35" s="612"/>
      <c r="Z35" s="613"/>
    </row>
    <row r="36" spans="1:26" ht="22.5" customHeight="1" thickTop="1" thickBot="1" x14ac:dyDescent="0.45">
      <c r="A36" s="198" t="s">
        <v>175</v>
      </c>
      <c r="B36" s="592" t="s">
        <v>368</v>
      </c>
      <c r="C36" s="592"/>
      <c r="D36" s="592"/>
      <c r="E36" s="592"/>
      <c r="F36" s="592"/>
      <c r="G36" s="592"/>
      <c r="H36" s="592"/>
      <c r="I36" s="592"/>
      <c r="J36" s="592"/>
      <c r="K36" s="593"/>
      <c r="L36" s="608" t="str">
        <f>IF(L25="","",L32-L33-L34+L35)</f>
        <v/>
      </c>
      <c r="M36" s="608"/>
      <c r="N36" s="608"/>
      <c r="O36" s="608"/>
      <c r="P36" s="608"/>
      <c r="Q36" s="608"/>
      <c r="R36" s="608" t="str">
        <f>IF(L25="","",R32-R33-R34+R35)</f>
        <v/>
      </c>
      <c r="S36" s="608"/>
      <c r="T36" s="608"/>
      <c r="U36" s="608"/>
      <c r="V36" s="608"/>
      <c r="W36" s="608"/>
      <c r="X36" s="614"/>
      <c r="Y36" s="614"/>
      <c r="Z36" s="615"/>
    </row>
    <row r="37" spans="1:26" ht="22.5" customHeight="1" thickTop="1" thickBot="1" x14ac:dyDescent="0.45">
      <c r="A37" s="199" t="s">
        <v>176</v>
      </c>
      <c r="B37" s="594" t="s">
        <v>138</v>
      </c>
      <c r="C37" s="594"/>
      <c r="D37" s="594"/>
      <c r="E37" s="594"/>
      <c r="F37" s="594"/>
      <c r="G37" s="594"/>
      <c r="H37" s="594"/>
      <c r="I37" s="594"/>
      <c r="J37" s="594"/>
      <c r="K37" s="595"/>
      <c r="L37" s="609" t="str">
        <f>IFERROR(IF(L25="","",L36/E21),"")</f>
        <v/>
      </c>
      <c r="M37" s="609"/>
      <c r="N37" s="609"/>
      <c r="O37" s="609"/>
      <c r="P37" s="609"/>
      <c r="Q37" s="609"/>
      <c r="R37" s="609" t="str">
        <f>IFERROR(IF(L25="","",R36/E21),"")</f>
        <v/>
      </c>
      <c r="S37" s="609"/>
      <c r="T37" s="609"/>
      <c r="U37" s="609"/>
      <c r="V37" s="609"/>
      <c r="W37" s="609"/>
      <c r="X37" s="419"/>
      <c r="Y37" s="419"/>
      <c r="Z37" s="420"/>
    </row>
    <row r="38" spans="1:26" ht="9.9499999999999993" customHeight="1" x14ac:dyDescent="0.4">
      <c r="A38" s="93"/>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8.75" customHeight="1" x14ac:dyDescent="0.4">
      <c r="A39" s="93"/>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22.5" customHeight="1" thickBot="1" x14ac:dyDescent="0.45">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194" t="s">
        <v>143</v>
      </c>
    </row>
    <row r="41" spans="1:26" ht="22.5" customHeight="1" x14ac:dyDescent="0.4">
      <c r="A41" s="275" t="s">
        <v>139</v>
      </c>
      <c r="B41" s="273"/>
      <c r="C41" s="273"/>
      <c r="D41" s="273"/>
      <c r="E41" s="273"/>
      <c r="F41" s="273"/>
      <c r="G41" s="273"/>
      <c r="H41" s="273"/>
      <c r="I41" s="273"/>
      <c r="J41" s="273"/>
      <c r="K41" s="273"/>
      <c r="L41" s="273" t="s">
        <v>140</v>
      </c>
      <c r="M41" s="273"/>
      <c r="N41" s="273"/>
      <c r="O41" s="273"/>
      <c r="P41" s="273"/>
      <c r="Q41" s="273"/>
      <c r="R41" s="273" t="s">
        <v>141</v>
      </c>
      <c r="S41" s="273"/>
      <c r="T41" s="273"/>
      <c r="U41" s="273"/>
      <c r="V41" s="273"/>
      <c r="W41" s="273"/>
      <c r="X41" s="273" t="s">
        <v>89</v>
      </c>
      <c r="Y41" s="273"/>
      <c r="Z41" s="386"/>
    </row>
    <row r="42" spans="1:26" ht="22.5" customHeight="1" x14ac:dyDescent="0.4">
      <c r="A42" s="195" t="s">
        <v>108</v>
      </c>
      <c r="B42" s="589" t="s">
        <v>131</v>
      </c>
      <c r="C42" s="589"/>
      <c r="D42" s="589"/>
      <c r="E42" s="589"/>
      <c r="F42" s="589"/>
      <c r="G42" s="589"/>
      <c r="H42" s="589"/>
      <c r="I42" s="589"/>
      <c r="J42" s="589"/>
      <c r="K42" s="590"/>
      <c r="L42" s="588" t="str">
        <f>IF(申請額算定表_自動車!P8="","",申請額算定表_自動車!P8)</f>
        <v/>
      </c>
      <c r="M42" s="588"/>
      <c r="N42" s="588"/>
      <c r="O42" s="588"/>
      <c r="P42" s="588"/>
      <c r="Q42" s="588"/>
      <c r="R42" s="596"/>
      <c r="S42" s="597"/>
      <c r="T42" s="597"/>
      <c r="U42" s="597"/>
      <c r="V42" s="597"/>
      <c r="W42" s="598"/>
      <c r="X42" s="584"/>
      <c r="Y42" s="584"/>
      <c r="Z42" s="585"/>
    </row>
    <row r="43" spans="1:26" ht="22.5" customHeight="1" x14ac:dyDescent="0.4">
      <c r="A43" s="195" t="s">
        <v>109</v>
      </c>
      <c r="B43" s="589" t="s">
        <v>132</v>
      </c>
      <c r="C43" s="589"/>
      <c r="D43" s="589"/>
      <c r="E43" s="589"/>
      <c r="F43" s="589"/>
      <c r="G43" s="589"/>
      <c r="H43" s="589"/>
      <c r="I43" s="589"/>
      <c r="J43" s="589"/>
      <c r="K43" s="590"/>
      <c r="L43" s="588" t="str">
        <f>IF(申請額算定表_自動車!P9="","",申請額算定表_自動車!P9)</f>
        <v/>
      </c>
      <c r="M43" s="588"/>
      <c r="N43" s="588"/>
      <c r="O43" s="588"/>
      <c r="P43" s="588"/>
      <c r="Q43" s="588"/>
      <c r="R43" s="599"/>
      <c r="S43" s="600"/>
      <c r="T43" s="600"/>
      <c r="U43" s="600"/>
      <c r="V43" s="600"/>
      <c r="W43" s="601"/>
      <c r="X43" s="584"/>
      <c r="Y43" s="584"/>
      <c r="Z43" s="585"/>
    </row>
    <row r="44" spans="1:26" ht="22.5" customHeight="1" x14ac:dyDescent="0.4">
      <c r="A44" s="195" t="s">
        <v>110</v>
      </c>
      <c r="B44" s="589" t="s">
        <v>133</v>
      </c>
      <c r="C44" s="589"/>
      <c r="D44" s="589"/>
      <c r="E44" s="589"/>
      <c r="F44" s="589"/>
      <c r="G44" s="589"/>
      <c r="H44" s="589"/>
      <c r="I44" s="589"/>
      <c r="J44" s="589"/>
      <c r="K44" s="590"/>
      <c r="L44" s="588" t="str">
        <f>IF(申請額算定表_自動車!P10="","",申請額算定表_自動車!P10)</f>
        <v/>
      </c>
      <c r="M44" s="588"/>
      <c r="N44" s="588"/>
      <c r="O44" s="588"/>
      <c r="P44" s="588"/>
      <c r="Q44" s="588"/>
      <c r="R44" s="599"/>
      <c r="S44" s="600"/>
      <c r="T44" s="600"/>
      <c r="U44" s="600"/>
      <c r="V44" s="600"/>
      <c r="W44" s="601"/>
      <c r="X44" s="584"/>
      <c r="Y44" s="584"/>
      <c r="Z44" s="585"/>
    </row>
    <row r="45" spans="1:26" ht="22.5" customHeight="1" x14ac:dyDescent="0.4">
      <c r="A45" s="195" t="s">
        <v>111</v>
      </c>
      <c r="B45" s="589" t="s">
        <v>134</v>
      </c>
      <c r="C45" s="589"/>
      <c r="D45" s="589"/>
      <c r="E45" s="589"/>
      <c r="F45" s="589"/>
      <c r="G45" s="589"/>
      <c r="H45" s="589"/>
      <c r="I45" s="589"/>
      <c r="J45" s="589"/>
      <c r="K45" s="590"/>
      <c r="L45" s="588" t="str">
        <f>IF(申請額算定表_自動車!P11="","",申請額算定表_自動車!P11)</f>
        <v/>
      </c>
      <c r="M45" s="588"/>
      <c r="N45" s="588"/>
      <c r="O45" s="588"/>
      <c r="P45" s="588"/>
      <c r="Q45" s="588"/>
      <c r="R45" s="599"/>
      <c r="S45" s="600"/>
      <c r="T45" s="600"/>
      <c r="U45" s="600"/>
      <c r="V45" s="600"/>
      <c r="W45" s="601"/>
      <c r="X45" s="584"/>
      <c r="Y45" s="584"/>
      <c r="Z45" s="585"/>
    </row>
    <row r="46" spans="1:26" ht="22.5" customHeight="1" x14ac:dyDescent="0.4">
      <c r="A46" s="195" t="s">
        <v>112</v>
      </c>
      <c r="B46" s="586" t="s">
        <v>417</v>
      </c>
      <c r="C46" s="586"/>
      <c r="D46" s="586"/>
      <c r="E46" s="586"/>
      <c r="F46" s="586"/>
      <c r="G46" s="586"/>
      <c r="H46" s="586"/>
      <c r="I46" s="586"/>
      <c r="J46" s="586"/>
      <c r="K46" s="587"/>
      <c r="L46" s="588" t="str">
        <f>IF(L42="","",(L42+L43+L44)*0.1)</f>
        <v/>
      </c>
      <c r="M46" s="588"/>
      <c r="N46" s="588"/>
      <c r="O46" s="588"/>
      <c r="P46" s="588"/>
      <c r="Q46" s="588"/>
      <c r="R46" s="602"/>
      <c r="S46" s="603"/>
      <c r="T46" s="603"/>
      <c r="U46" s="603"/>
      <c r="V46" s="603"/>
      <c r="W46" s="604"/>
      <c r="X46" s="584"/>
      <c r="Y46" s="584"/>
      <c r="Z46" s="585"/>
    </row>
    <row r="47" spans="1:26" ht="22.5" customHeight="1" thickBot="1" x14ac:dyDescent="0.45">
      <c r="A47" s="196" t="s">
        <v>113</v>
      </c>
      <c r="B47" s="618" t="s">
        <v>418</v>
      </c>
      <c r="C47" s="618"/>
      <c r="D47" s="618"/>
      <c r="E47" s="618"/>
      <c r="F47" s="618"/>
      <c r="G47" s="618"/>
      <c r="H47" s="618"/>
      <c r="I47" s="618"/>
      <c r="J47" s="618"/>
      <c r="K47" s="619"/>
      <c r="L47" s="591" t="str">
        <f>IF(L42="","",SUM(L42:Q46))</f>
        <v/>
      </c>
      <c r="M47" s="591"/>
      <c r="N47" s="591"/>
      <c r="O47" s="591"/>
      <c r="P47" s="591"/>
      <c r="Q47" s="591"/>
      <c r="R47" s="591" t="str">
        <f>L47</f>
        <v/>
      </c>
      <c r="S47" s="591"/>
      <c r="T47" s="591"/>
      <c r="U47" s="591"/>
      <c r="V47" s="591"/>
      <c r="W47" s="591"/>
      <c r="X47" s="612"/>
      <c r="Y47" s="612"/>
      <c r="Z47" s="613"/>
    </row>
    <row r="48" spans="1:26" ht="22.5" customHeight="1" thickTop="1" x14ac:dyDescent="0.4">
      <c r="A48" s="197" t="s">
        <v>114</v>
      </c>
      <c r="B48" s="620" t="s">
        <v>135</v>
      </c>
      <c r="C48" s="620"/>
      <c r="D48" s="620"/>
      <c r="E48" s="620"/>
      <c r="F48" s="620"/>
      <c r="G48" s="620"/>
      <c r="H48" s="620"/>
      <c r="I48" s="620"/>
      <c r="J48" s="620"/>
      <c r="K48" s="621"/>
      <c r="L48" s="605"/>
      <c r="M48" s="605"/>
      <c r="N48" s="605"/>
      <c r="O48" s="605"/>
      <c r="P48" s="605"/>
      <c r="Q48" s="605"/>
      <c r="R48" s="605"/>
      <c r="S48" s="605"/>
      <c r="T48" s="605"/>
      <c r="U48" s="605"/>
      <c r="V48" s="605"/>
      <c r="W48" s="605"/>
      <c r="X48" s="616"/>
      <c r="Y48" s="616"/>
      <c r="Z48" s="617"/>
    </row>
    <row r="49" spans="1:26" ht="22.5" customHeight="1" x14ac:dyDescent="0.4">
      <c r="A49" s="195" t="s">
        <v>115</v>
      </c>
      <c r="B49" s="589" t="s">
        <v>136</v>
      </c>
      <c r="C49" s="589"/>
      <c r="D49" s="589"/>
      <c r="E49" s="589"/>
      <c r="F49" s="589"/>
      <c r="G49" s="589"/>
      <c r="H49" s="589"/>
      <c r="I49" s="589"/>
      <c r="J49" s="589"/>
      <c r="K49" s="590"/>
      <c r="L49" s="606"/>
      <c r="M49" s="606"/>
      <c r="N49" s="606"/>
      <c r="O49" s="606"/>
      <c r="P49" s="606"/>
      <c r="Q49" s="606"/>
      <c r="R49" s="606"/>
      <c r="S49" s="606"/>
      <c r="T49" s="606"/>
      <c r="U49" s="606"/>
      <c r="V49" s="606"/>
      <c r="W49" s="606"/>
      <c r="X49" s="584"/>
      <c r="Y49" s="584"/>
      <c r="Z49" s="585"/>
    </row>
    <row r="50" spans="1:26" ht="22.5" customHeight="1" thickBot="1" x14ac:dyDescent="0.45">
      <c r="A50" s="196" t="s">
        <v>129</v>
      </c>
      <c r="B50" s="610" t="s">
        <v>137</v>
      </c>
      <c r="C50" s="610"/>
      <c r="D50" s="610"/>
      <c r="E50" s="610"/>
      <c r="F50" s="610"/>
      <c r="G50" s="610"/>
      <c r="H50" s="610"/>
      <c r="I50" s="610"/>
      <c r="J50" s="610"/>
      <c r="K50" s="611"/>
      <c r="L50" s="607"/>
      <c r="M50" s="607"/>
      <c r="N50" s="607"/>
      <c r="O50" s="607"/>
      <c r="P50" s="607"/>
      <c r="Q50" s="607"/>
      <c r="R50" s="607"/>
      <c r="S50" s="607"/>
      <c r="T50" s="607"/>
      <c r="U50" s="607"/>
      <c r="V50" s="607"/>
      <c r="W50" s="607"/>
      <c r="X50" s="612" t="s">
        <v>142</v>
      </c>
      <c r="Y50" s="612"/>
      <c r="Z50" s="613"/>
    </row>
    <row r="51" spans="1:26" ht="22.5" customHeight="1" thickTop="1" thickBot="1" x14ac:dyDescent="0.45">
      <c r="A51" s="198" t="s">
        <v>130</v>
      </c>
      <c r="B51" s="592" t="s">
        <v>419</v>
      </c>
      <c r="C51" s="592"/>
      <c r="D51" s="592"/>
      <c r="E51" s="592"/>
      <c r="F51" s="592"/>
      <c r="G51" s="592"/>
      <c r="H51" s="592"/>
      <c r="I51" s="592"/>
      <c r="J51" s="592"/>
      <c r="K51" s="593"/>
      <c r="L51" s="608" t="str">
        <f>IF(L42="","",L47-L48-L49+L50)</f>
        <v/>
      </c>
      <c r="M51" s="608"/>
      <c r="N51" s="608"/>
      <c r="O51" s="608"/>
      <c r="P51" s="608"/>
      <c r="Q51" s="608"/>
      <c r="R51" s="608" t="str">
        <f>IF(L42="","",R47-R48-R49+R50)</f>
        <v/>
      </c>
      <c r="S51" s="608"/>
      <c r="T51" s="608"/>
      <c r="U51" s="608"/>
      <c r="V51" s="608"/>
      <c r="W51" s="608"/>
      <c r="X51" s="614"/>
      <c r="Y51" s="614"/>
      <c r="Z51" s="615"/>
    </row>
    <row r="52" spans="1:26" ht="22.5" customHeight="1" thickTop="1" thickBot="1" x14ac:dyDescent="0.45">
      <c r="A52" s="199" t="s">
        <v>116</v>
      </c>
      <c r="B52" s="594" t="s">
        <v>138</v>
      </c>
      <c r="C52" s="594"/>
      <c r="D52" s="594"/>
      <c r="E52" s="594"/>
      <c r="F52" s="594"/>
      <c r="G52" s="594"/>
      <c r="H52" s="594"/>
      <c r="I52" s="594"/>
      <c r="J52" s="594"/>
      <c r="K52" s="595"/>
      <c r="L52" s="609" t="str">
        <f>IF(L42="","",L51/E38)</f>
        <v/>
      </c>
      <c r="M52" s="609"/>
      <c r="N52" s="609"/>
      <c r="O52" s="609"/>
      <c r="P52" s="609"/>
      <c r="Q52" s="609"/>
      <c r="R52" s="609" t="str">
        <f>IF(L42="","",R51/E38)</f>
        <v/>
      </c>
      <c r="S52" s="609"/>
      <c r="T52" s="609"/>
      <c r="U52" s="609"/>
      <c r="V52" s="609"/>
      <c r="W52" s="609"/>
      <c r="X52" s="419"/>
      <c r="Y52" s="419"/>
      <c r="Z52" s="420"/>
    </row>
    <row r="53" spans="1:26" ht="9.9499999999999993" customHeight="1" x14ac:dyDescent="0.4">
      <c r="A53" s="93"/>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8.75" customHeight="1" x14ac:dyDescent="0.4">
      <c r="A54" s="93"/>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sheetData>
  <sheetProtection algorithmName="SHA-512" hashValue="574MtcRFzZyHWA/Kh8muxuCB/RHJZXNUU4OGSdzVcV4F5QalZqgXA5CBmcHet/JkQYNOqKxcUvvH2ouOzTk/Lg==" saltValue="3izEM1EUzzrCVdwhKwQHZQ==" spinCount="100000" sheet="1" selectLockedCells="1"/>
  <mergeCells count="119">
    <mergeCell ref="X24:Z24"/>
    <mergeCell ref="X25:Z25"/>
    <mergeCell ref="X26:Z26"/>
    <mergeCell ref="X27:Z27"/>
    <mergeCell ref="R32:W32"/>
    <mergeCell ref="R24:W24"/>
    <mergeCell ref="X36:Z36"/>
    <mergeCell ref="X37:Z37"/>
    <mergeCell ref="A24:K24"/>
    <mergeCell ref="B25:K25"/>
    <mergeCell ref="B26:K26"/>
    <mergeCell ref="B27:K27"/>
    <mergeCell ref="B28:K28"/>
    <mergeCell ref="B31:K31"/>
    <mergeCell ref="B32:K32"/>
    <mergeCell ref="B33:K33"/>
    <mergeCell ref="X28:Z28"/>
    <mergeCell ref="X31:Z31"/>
    <mergeCell ref="X32:Z32"/>
    <mergeCell ref="X33:Z33"/>
    <mergeCell ref="X34:Z34"/>
    <mergeCell ref="X35:Z35"/>
    <mergeCell ref="B34:K34"/>
    <mergeCell ref="B35:K35"/>
    <mergeCell ref="A20:D20"/>
    <mergeCell ref="E20:N20"/>
    <mergeCell ref="A21:D21"/>
    <mergeCell ref="E21:F21"/>
    <mergeCell ref="G21:H21"/>
    <mergeCell ref="L24:Q24"/>
    <mergeCell ref="L25:Q25"/>
    <mergeCell ref="L26:Q26"/>
    <mergeCell ref="L27:Q27"/>
    <mergeCell ref="M14:P14"/>
    <mergeCell ref="A19:D19"/>
    <mergeCell ref="E19:N19"/>
    <mergeCell ref="M15:P15"/>
    <mergeCell ref="Q15:Z15"/>
    <mergeCell ref="M16:P16"/>
    <mergeCell ref="Q16:Z16"/>
    <mergeCell ref="M17:P17"/>
    <mergeCell ref="R14:W14"/>
    <mergeCell ref="Q17:Z17"/>
    <mergeCell ref="M9:P9"/>
    <mergeCell ref="Q9:Z9"/>
    <mergeCell ref="A3:Z3"/>
    <mergeCell ref="S5:Z5"/>
    <mergeCell ref="M8:P8"/>
    <mergeCell ref="M10:P10"/>
    <mergeCell ref="Q10:Z10"/>
    <mergeCell ref="R8:X8"/>
    <mergeCell ref="M11:P11"/>
    <mergeCell ref="Q11:Y11"/>
    <mergeCell ref="X48:Z48"/>
    <mergeCell ref="B49:K49"/>
    <mergeCell ref="L49:Q49"/>
    <mergeCell ref="R49:W49"/>
    <mergeCell ref="X49:Z49"/>
    <mergeCell ref="X45:Z45"/>
    <mergeCell ref="B46:K46"/>
    <mergeCell ref="L46:Q46"/>
    <mergeCell ref="X46:Z46"/>
    <mergeCell ref="B47:K47"/>
    <mergeCell ref="L47:Q47"/>
    <mergeCell ref="R47:W47"/>
    <mergeCell ref="X47:Z47"/>
    <mergeCell ref="R42:W46"/>
    <mergeCell ref="X42:Z42"/>
    <mergeCell ref="B43:K43"/>
    <mergeCell ref="L43:Q43"/>
    <mergeCell ref="X43:Z43"/>
    <mergeCell ref="B44:K44"/>
    <mergeCell ref="L44:Q44"/>
    <mergeCell ref="X44:Z44"/>
    <mergeCell ref="B45:K45"/>
    <mergeCell ref="L45:Q45"/>
    <mergeCell ref="B48:K48"/>
    <mergeCell ref="X52:Z52"/>
    <mergeCell ref="B50:K50"/>
    <mergeCell ref="L50:Q50"/>
    <mergeCell ref="R50:W50"/>
    <mergeCell ref="X50:Z50"/>
    <mergeCell ref="B51:K51"/>
    <mergeCell ref="L51:Q51"/>
    <mergeCell ref="R51:W51"/>
    <mergeCell ref="X51:Z51"/>
    <mergeCell ref="B52:K52"/>
    <mergeCell ref="L52:Q52"/>
    <mergeCell ref="R52:W52"/>
    <mergeCell ref="L48:Q48"/>
    <mergeCell ref="R48:W48"/>
    <mergeCell ref="L28:Q28"/>
    <mergeCell ref="B29:K29"/>
    <mergeCell ref="L29:Q29"/>
    <mergeCell ref="R36:W36"/>
    <mergeCell ref="R37:W37"/>
    <mergeCell ref="L33:Q33"/>
    <mergeCell ref="L34:Q34"/>
    <mergeCell ref="L35:Q35"/>
    <mergeCell ref="L36:Q36"/>
    <mergeCell ref="L37:Q37"/>
    <mergeCell ref="X29:Z29"/>
    <mergeCell ref="B30:K30"/>
    <mergeCell ref="L30:Q30"/>
    <mergeCell ref="X30:Z30"/>
    <mergeCell ref="A41:K41"/>
    <mergeCell ref="L41:Q41"/>
    <mergeCell ref="R41:W41"/>
    <mergeCell ref="X41:Z41"/>
    <mergeCell ref="B42:K42"/>
    <mergeCell ref="L42:Q42"/>
    <mergeCell ref="L31:Q31"/>
    <mergeCell ref="L32:Q32"/>
    <mergeCell ref="B36:K36"/>
    <mergeCell ref="B37:K37"/>
    <mergeCell ref="R25:W31"/>
    <mergeCell ref="R33:W33"/>
    <mergeCell ref="R34:W34"/>
    <mergeCell ref="R35:W35"/>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7:Z17" xr:uid="{CCFFFD12-8BAB-4D35-9E06-0AD6D3B589C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14:W14" xr:uid="{DB044B1B-8915-4D0C-B996-282C2004AACA}">
      <formula1>7</formula1>
    </dataValidation>
  </dataValidations>
  <pageMargins left="0.78740157480314965" right="0.39370078740157483" top="0.59055118110236227" bottom="0.59055118110236227" header="0.31496062992125984" footer="0.31496062992125984"/>
  <pageSetup paperSize="9" fitToHeight="2" orientation="portrait" blackAndWhite="1" r:id="rId1"/>
  <rowBreaks count="1" manualBreakCount="1">
    <brk id="38"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E943-16C2-4236-8EA6-AD3A6E24AE25}">
  <sheetPr>
    <tabColor theme="4" tint="-0.249977111117893"/>
    <pageSetUpPr fitToPage="1"/>
  </sheetPr>
  <dimension ref="A1:Z31"/>
  <sheetViews>
    <sheetView view="pageBreakPreview" zoomScaleNormal="100" zoomScaleSheetLayoutView="100" workbookViewId="0">
      <pane ySplit="3" topLeftCell="A4" activePane="bottomLeft" state="frozen"/>
      <selection activeCell="I46" sqref="I46"/>
      <selection pane="bottomLeft" activeCell="M8" sqref="M8:V8"/>
    </sheetView>
  </sheetViews>
  <sheetFormatPr defaultColWidth="3.125" defaultRowHeight="18.75" customHeight="1" x14ac:dyDescent="0.4"/>
  <cols>
    <col min="1" max="16384" width="3.125" style="82"/>
  </cols>
  <sheetData>
    <row r="1" spans="1:26" ht="18.75" customHeight="1" x14ac:dyDescent="0.4">
      <c r="A1" s="92" t="s">
        <v>342</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4">
      <c r="A3" s="261" t="s">
        <v>344</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26"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22.5" customHeight="1" x14ac:dyDescent="0.4">
      <c r="A5" s="92"/>
      <c r="B5" s="92"/>
      <c r="C5" s="92"/>
      <c r="D5" s="92"/>
      <c r="E5" s="92"/>
      <c r="F5" s="92"/>
      <c r="G5" s="92"/>
      <c r="H5" s="92"/>
      <c r="I5" s="92"/>
      <c r="J5" s="92"/>
      <c r="K5" s="92"/>
      <c r="L5" s="92"/>
      <c r="M5" s="92"/>
      <c r="N5" s="92"/>
      <c r="O5" s="92"/>
      <c r="P5" s="92"/>
      <c r="Q5" s="92"/>
      <c r="R5" s="92"/>
      <c r="S5" s="467" t="str">
        <f>IF(第１号!S5="","令和    年    月    日",第１号!S5)</f>
        <v>令和　　年　　月　　日</v>
      </c>
      <c r="T5" s="467"/>
      <c r="U5" s="467"/>
      <c r="V5" s="467"/>
      <c r="W5" s="467"/>
      <c r="X5" s="467"/>
      <c r="Y5" s="467"/>
      <c r="Z5" s="467"/>
    </row>
    <row r="6" spans="1:26"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26" ht="18.75" customHeight="1" thickBot="1" x14ac:dyDescent="0.45">
      <c r="A7" s="92"/>
      <c r="B7" s="92"/>
      <c r="C7" s="92"/>
      <c r="D7" s="92"/>
      <c r="E7" s="92"/>
      <c r="F7" s="92"/>
      <c r="G7" s="92"/>
      <c r="H7" s="92"/>
      <c r="I7" s="92" t="s">
        <v>329</v>
      </c>
      <c r="J7" s="92"/>
      <c r="K7" s="92"/>
      <c r="L7" s="92"/>
      <c r="M7" s="92"/>
      <c r="N7" s="92"/>
      <c r="O7" s="92"/>
      <c r="P7" s="92"/>
      <c r="Q7" s="92"/>
      <c r="R7" s="92"/>
      <c r="S7" s="92"/>
      <c r="T7" s="92"/>
      <c r="U7" s="92"/>
      <c r="V7" s="92"/>
      <c r="W7" s="92"/>
      <c r="X7" s="92"/>
      <c r="Y7" s="92"/>
      <c r="Z7" s="92"/>
    </row>
    <row r="8" spans="1:26" ht="15" customHeight="1" x14ac:dyDescent="0.4">
      <c r="A8" s="92"/>
      <c r="B8" s="92"/>
      <c r="C8" s="92"/>
      <c r="D8" s="92"/>
      <c r="E8" s="92"/>
      <c r="F8" s="92"/>
      <c r="G8" s="92"/>
      <c r="H8" s="92"/>
      <c r="I8" s="627" t="s">
        <v>330</v>
      </c>
      <c r="J8" s="628"/>
      <c r="K8" s="628"/>
      <c r="L8" s="628"/>
      <c r="M8" s="629" t="s">
        <v>331</v>
      </c>
      <c r="N8" s="629"/>
      <c r="O8" s="629"/>
      <c r="P8" s="629"/>
      <c r="Q8" s="629"/>
      <c r="R8" s="629"/>
      <c r="S8" s="629"/>
      <c r="T8" s="629"/>
      <c r="U8" s="629"/>
      <c r="V8" s="629"/>
      <c r="W8" s="630" t="s">
        <v>332</v>
      </c>
      <c r="X8" s="630"/>
      <c r="Y8" s="630"/>
      <c r="Z8" s="631"/>
    </row>
    <row r="9" spans="1:26" ht="60" customHeight="1" x14ac:dyDescent="0.4">
      <c r="A9" s="92"/>
      <c r="B9" s="92"/>
      <c r="C9" s="92"/>
      <c r="D9" s="92"/>
      <c r="E9" s="92"/>
      <c r="F9" s="92"/>
      <c r="G9" s="92"/>
      <c r="H9" s="92"/>
      <c r="I9" s="634" t="s">
        <v>333</v>
      </c>
      <c r="J9" s="635"/>
      <c r="K9" s="635"/>
      <c r="L9" s="635"/>
      <c r="M9" s="636"/>
      <c r="N9" s="636"/>
      <c r="O9" s="636"/>
      <c r="P9" s="636"/>
      <c r="Q9" s="636"/>
      <c r="R9" s="636"/>
      <c r="S9" s="636"/>
      <c r="T9" s="636"/>
      <c r="U9" s="636"/>
      <c r="V9" s="636"/>
      <c r="W9" s="632"/>
      <c r="X9" s="632"/>
      <c r="Y9" s="632"/>
      <c r="Z9" s="633"/>
    </row>
    <row r="10" spans="1:26" ht="22.5" customHeight="1" x14ac:dyDescent="0.4">
      <c r="A10" s="92"/>
      <c r="B10" s="92"/>
      <c r="C10" s="92"/>
      <c r="D10" s="92"/>
      <c r="E10" s="92"/>
      <c r="F10" s="92"/>
      <c r="G10" s="92"/>
      <c r="H10" s="92"/>
      <c r="I10" s="288" t="s">
        <v>334</v>
      </c>
      <c r="J10" s="289"/>
      <c r="K10" s="289"/>
      <c r="L10" s="289"/>
      <c r="M10" s="116" t="s">
        <v>8</v>
      </c>
      <c r="N10" s="268" t="s">
        <v>381</v>
      </c>
      <c r="O10" s="268"/>
      <c r="P10" s="268"/>
      <c r="Q10" s="268"/>
      <c r="R10" s="268"/>
      <c r="S10" s="268"/>
      <c r="T10" s="723"/>
      <c r="U10" s="723"/>
      <c r="V10" s="723"/>
      <c r="W10" s="723"/>
      <c r="X10" s="723"/>
      <c r="Y10" s="723"/>
      <c r="Z10" s="724"/>
    </row>
    <row r="11" spans="1:26" ht="26.25" customHeight="1" x14ac:dyDescent="0.4">
      <c r="A11" s="92"/>
      <c r="B11" s="92"/>
      <c r="C11" s="92"/>
      <c r="D11" s="92"/>
      <c r="E11" s="92"/>
      <c r="F11" s="92"/>
      <c r="G11" s="92"/>
      <c r="H11" s="92"/>
      <c r="I11" s="288"/>
      <c r="J11" s="289"/>
      <c r="K11" s="289"/>
      <c r="L11" s="289"/>
      <c r="M11" s="202"/>
      <c r="N11" s="325"/>
      <c r="O11" s="325"/>
      <c r="P11" s="325"/>
      <c r="Q11" s="325"/>
      <c r="R11" s="325"/>
      <c r="S11" s="325"/>
      <c r="T11" s="325"/>
      <c r="U11" s="325"/>
      <c r="V11" s="325"/>
      <c r="W11" s="325"/>
      <c r="X11" s="325"/>
      <c r="Y11" s="325"/>
      <c r="Z11" s="203"/>
    </row>
    <row r="12" spans="1:26" ht="26.25" customHeight="1" thickBot="1" x14ac:dyDescent="0.45">
      <c r="A12" s="92"/>
      <c r="B12" s="92"/>
      <c r="C12" s="92"/>
      <c r="D12" s="92"/>
      <c r="E12" s="92"/>
      <c r="F12" s="92"/>
      <c r="G12" s="92"/>
      <c r="H12" s="92"/>
      <c r="I12" s="290" t="s">
        <v>335</v>
      </c>
      <c r="J12" s="291"/>
      <c r="K12" s="291"/>
      <c r="L12" s="291"/>
      <c r="M12" s="637"/>
      <c r="N12" s="638"/>
      <c r="O12" s="638"/>
      <c r="P12" s="638"/>
      <c r="Q12" s="204" t="s">
        <v>9</v>
      </c>
      <c r="R12" s="639"/>
      <c r="S12" s="639"/>
      <c r="T12" s="639"/>
      <c r="U12" s="639"/>
      <c r="V12" s="205" t="s">
        <v>9</v>
      </c>
      <c r="W12" s="639"/>
      <c r="X12" s="639"/>
      <c r="Y12" s="639"/>
      <c r="Z12" s="640"/>
    </row>
    <row r="13" spans="1:26" ht="18.75" customHeight="1" x14ac:dyDescent="0.4">
      <c r="A13" s="92"/>
      <c r="B13" s="92"/>
      <c r="C13" s="92"/>
      <c r="D13" s="92"/>
      <c r="E13" s="92"/>
      <c r="F13" s="92"/>
      <c r="G13" s="92"/>
      <c r="H13" s="92"/>
      <c r="I13" s="113" t="s">
        <v>336</v>
      </c>
      <c r="J13" s="93"/>
      <c r="K13" s="93"/>
      <c r="L13" s="93"/>
      <c r="M13" s="93"/>
      <c r="N13" s="93"/>
      <c r="O13" s="93"/>
      <c r="P13" s="93"/>
      <c r="Q13" s="93"/>
      <c r="R13" s="206"/>
      <c r="S13" s="206"/>
      <c r="T13" s="206"/>
      <c r="U13" s="206"/>
      <c r="V13" s="206"/>
      <c r="W13" s="206"/>
      <c r="X13" s="206"/>
      <c r="Y13" s="206"/>
      <c r="Z13" s="206"/>
    </row>
    <row r="14" spans="1:26" ht="7.5" customHeight="1" x14ac:dyDescent="0.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18.75" customHeight="1" x14ac:dyDescent="0.4">
      <c r="A15" s="265" t="s">
        <v>345</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row>
    <row r="16" spans="1:26" ht="18.75" customHeight="1" x14ac:dyDescent="0.4">
      <c r="A16" s="265"/>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row>
    <row r="17" spans="1:26" ht="7.5" customHeight="1" x14ac:dyDescent="0.4">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18.75" customHeight="1" x14ac:dyDescent="0.4">
      <c r="A18" s="261" t="s">
        <v>7</v>
      </c>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row>
    <row r="19" spans="1:26" ht="7.5" customHeight="1" thickBot="1" x14ac:dyDescent="0.45">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45" customHeight="1" x14ac:dyDescent="0.4">
      <c r="A20" s="244" t="s">
        <v>337</v>
      </c>
      <c r="B20" s="245"/>
      <c r="C20" s="245"/>
      <c r="D20" s="245"/>
      <c r="E20" s="245"/>
      <c r="F20" s="245"/>
      <c r="G20" s="245"/>
      <c r="H20" s="245"/>
      <c r="I20" s="115"/>
      <c r="J20" s="286" t="str">
        <f>IF(第１号!Q9="","",第１号!Q9&amp;"　"&amp;第１号!Q10)</f>
        <v/>
      </c>
      <c r="K20" s="286"/>
      <c r="L20" s="286"/>
      <c r="M20" s="286"/>
      <c r="N20" s="286"/>
      <c r="O20" s="286"/>
      <c r="P20" s="286"/>
      <c r="Q20" s="286"/>
      <c r="R20" s="286"/>
      <c r="S20" s="286"/>
      <c r="T20" s="286"/>
      <c r="U20" s="286"/>
      <c r="V20" s="286"/>
      <c r="W20" s="286"/>
      <c r="X20" s="286"/>
      <c r="Y20" s="286"/>
      <c r="Z20" s="97"/>
    </row>
    <row r="21" spans="1:26" ht="22.5" customHeight="1" x14ac:dyDescent="0.4">
      <c r="A21" s="242" t="s">
        <v>338</v>
      </c>
      <c r="B21" s="243"/>
      <c r="C21" s="243"/>
      <c r="D21" s="243"/>
      <c r="E21" s="243"/>
      <c r="F21" s="243"/>
      <c r="G21" s="243"/>
      <c r="H21" s="243"/>
      <c r="I21" s="116" t="s">
        <v>339</v>
      </c>
      <c r="J21" s="646" t="str">
        <f>IF(第１号!R7="","",第１号!R7)</f>
        <v>　　　－　　　　</v>
      </c>
      <c r="K21" s="646"/>
      <c r="L21" s="646"/>
      <c r="M21" s="646"/>
      <c r="N21" s="646"/>
      <c r="O21" s="646"/>
      <c r="P21" s="201"/>
      <c r="Q21" s="201"/>
      <c r="R21" s="101"/>
      <c r="S21" s="101"/>
      <c r="T21" s="101"/>
      <c r="U21" s="101"/>
      <c r="V21" s="101"/>
      <c r="W21" s="101"/>
      <c r="X21" s="101"/>
      <c r="Y21" s="101"/>
      <c r="Z21" s="104"/>
    </row>
    <row r="22" spans="1:26" ht="22.5" customHeight="1" x14ac:dyDescent="0.4">
      <c r="A22" s="242"/>
      <c r="B22" s="243"/>
      <c r="C22" s="243"/>
      <c r="D22" s="243"/>
      <c r="E22" s="243"/>
      <c r="F22" s="243"/>
      <c r="G22" s="243"/>
      <c r="H22" s="243"/>
      <c r="I22" s="120"/>
      <c r="J22" s="645" t="str">
        <f>IF(第１号!Q8="","",第１号!Q8)</f>
        <v/>
      </c>
      <c r="K22" s="645"/>
      <c r="L22" s="645"/>
      <c r="M22" s="645"/>
      <c r="N22" s="645"/>
      <c r="O22" s="645"/>
      <c r="P22" s="645"/>
      <c r="Q22" s="645"/>
      <c r="R22" s="645"/>
      <c r="S22" s="645"/>
      <c r="T22" s="645"/>
      <c r="U22" s="645"/>
      <c r="V22" s="645"/>
      <c r="W22" s="645"/>
      <c r="X22" s="645"/>
      <c r="Y22" s="645"/>
      <c r="Z22" s="122"/>
    </row>
    <row r="23" spans="1:26" ht="45" customHeight="1" x14ac:dyDescent="0.4">
      <c r="A23" s="641" t="s">
        <v>340</v>
      </c>
      <c r="B23" s="243"/>
      <c r="C23" s="243"/>
      <c r="D23" s="243"/>
      <c r="E23" s="243"/>
      <c r="F23" s="243"/>
      <c r="G23" s="243"/>
      <c r="H23" s="243"/>
      <c r="I23" s="98"/>
      <c r="J23" s="722" t="str">
        <f>IF(第２号!O45="","",第２号!O45)</f>
        <v/>
      </c>
      <c r="K23" s="722"/>
      <c r="L23" s="722"/>
      <c r="M23" s="722"/>
      <c r="N23" s="722"/>
      <c r="O23" s="722"/>
      <c r="P23" s="722"/>
      <c r="Q23" s="722"/>
      <c r="R23" s="722"/>
      <c r="S23" s="722"/>
      <c r="T23" s="722"/>
      <c r="U23" s="722"/>
      <c r="V23" s="722"/>
      <c r="W23" s="722"/>
      <c r="X23" s="722"/>
      <c r="Y23" s="722"/>
      <c r="Z23" s="99"/>
    </row>
    <row r="24" spans="1:26" ht="22.5" customHeight="1" thickBot="1" x14ac:dyDescent="0.45">
      <c r="A24" s="642" t="s">
        <v>341</v>
      </c>
      <c r="B24" s="643"/>
      <c r="C24" s="643"/>
      <c r="D24" s="643"/>
      <c r="E24" s="643"/>
      <c r="F24" s="643"/>
      <c r="G24" s="643"/>
      <c r="H24" s="644"/>
      <c r="I24" s="123"/>
      <c r="J24" s="124" t="s">
        <v>346</v>
      </c>
      <c r="K24" s="124"/>
      <c r="L24" s="124"/>
      <c r="M24" s="124"/>
      <c r="N24" s="124"/>
      <c r="O24" s="124"/>
      <c r="P24" s="124"/>
      <c r="Q24" s="124"/>
      <c r="R24" s="124"/>
      <c r="S24" s="124"/>
      <c r="T24" s="124"/>
      <c r="U24" s="124"/>
      <c r="V24" s="124"/>
      <c r="W24" s="124"/>
      <c r="X24" s="124"/>
      <c r="Y24" s="124"/>
      <c r="Z24" s="125"/>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sheetData>
  <sheetProtection algorithmName="SHA-512" hashValue="N0lp0+RKtfHYo4NIREJLMg1O4Bncz4wpLlQ17XIt7XRgTCrGK4MaB+gmFlvnY30zN1ocZjstB+bxznmbzb52dA==" saltValue="pSSz/nWlbhSKRQkh2MUfnQ==" spinCount="100000" sheet="1" selectLockedCells="1"/>
  <mergeCells count="24">
    <mergeCell ref="A23:H23"/>
    <mergeCell ref="J23:Y23"/>
    <mergeCell ref="A24:H24"/>
    <mergeCell ref="A15:Z16"/>
    <mergeCell ref="A18:Z18"/>
    <mergeCell ref="A20:H20"/>
    <mergeCell ref="J20:Y20"/>
    <mergeCell ref="A21:H22"/>
    <mergeCell ref="J22:Y22"/>
    <mergeCell ref="J21:O21"/>
    <mergeCell ref="I10:L11"/>
    <mergeCell ref="N11:Y11"/>
    <mergeCell ref="I12:L12"/>
    <mergeCell ref="M12:P12"/>
    <mergeCell ref="R12:U12"/>
    <mergeCell ref="W12:Z12"/>
    <mergeCell ref="N10:S10"/>
    <mergeCell ref="A3:Z3"/>
    <mergeCell ref="S5:Z5"/>
    <mergeCell ref="I8:L8"/>
    <mergeCell ref="M8:V8"/>
    <mergeCell ref="W8:Z9"/>
    <mergeCell ref="I9:L9"/>
    <mergeCell ref="M9:V9"/>
  </mergeCells>
  <phoneticPr fontId="3"/>
  <dataValidations count="2">
    <dataValidation imeMode="fullAlpha" allowBlank="1" showInputMessage="1" showErrorMessage="1" sqref="R12:U12" xr:uid="{C25D8D73-F199-47AA-AD3B-1665503D6CE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N10:S10" xr:uid="{A6C00D69-4C07-4B32-B75A-FA84370B7456}">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8</xdr:col>
                    <xdr:colOff>0</xdr:colOff>
                    <xdr:row>23</xdr:row>
                    <xdr:rowOff>0</xdr:rowOff>
                  </from>
                  <to>
                    <xdr:col>12</xdr:col>
                    <xdr:colOff>161925</xdr:colOff>
                    <xdr:row>24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0000"/>
    <pageSetUpPr fitToPage="1"/>
  </sheetPr>
  <dimension ref="A1:Z39"/>
  <sheetViews>
    <sheetView view="pageBreakPreview" zoomScaleNormal="100" zoomScaleSheetLayoutView="100" workbookViewId="0">
      <pane ySplit="4" topLeftCell="A5" activePane="bottomLeft" state="frozen"/>
      <selection pane="bottomLeft" activeCell="AB32" sqref="AB32"/>
    </sheetView>
  </sheetViews>
  <sheetFormatPr defaultColWidth="3.125" defaultRowHeight="18.75" customHeight="1" x14ac:dyDescent="0.4"/>
  <cols>
    <col min="1" max="2" width="3.125" style="91"/>
    <col min="3" max="13" width="3.125" style="82" customWidth="1"/>
    <col min="14" max="16384" width="3.125" style="82"/>
  </cols>
  <sheetData>
    <row r="1" spans="1:26"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18.75" customHeight="1" x14ac:dyDescent="0.4">
      <c r="A2" s="718" t="s">
        <v>144</v>
      </c>
      <c r="B2" s="718"/>
      <c r="C2" s="718"/>
      <c r="D2" s="718"/>
      <c r="E2" s="718"/>
      <c r="F2" s="718"/>
      <c r="G2" s="718"/>
      <c r="H2" s="718"/>
      <c r="I2" s="718"/>
      <c r="J2" s="718"/>
      <c r="K2" s="718"/>
      <c r="L2" s="718"/>
      <c r="M2" s="718"/>
      <c r="N2" s="718"/>
      <c r="O2" s="718"/>
      <c r="P2" s="718"/>
      <c r="Q2" s="718"/>
      <c r="R2" s="718"/>
      <c r="S2" s="718"/>
      <c r="T2" s="718"/>
      <c r="U2" s="718"/>
      <c r="V2" s="718"/>
      <c r="W2" s="718"/>
      <c r="X2" s="718"/>
      <c r="Y2" s="718"/>
      <c r="Z2" s="718"/>
    </row>
    <row r="3" spans="1:26" ht="7.5" customHeight="1" x14ac:dyDescent="0.4">
      <c r="A3" s="81"/>
      <c r="B3" s="81"/>
      <c r="C3" s="81"/>
      <c r="D3" s="81"/>
      <c r="E3" s="81"/>
      <c r="F3" s="81"/>
      <c r="G3" s="81"/>
      <c r="H3" s="81"/>
      <c r="I3" s="81"/>
      <c r="J3" s="81"/>
      <c r="K3" s="81"/>
      <c r="L3" s="81"/>
      <c r="M3" s="81"/>
      <c r="N3" s="81"/>
      <c r="O3" s="81"/>
      <c r="P3" s="81"/>
      <c r="Q3" s="81"/>
      <c r="R3" s="81"/>
      <c r="S3" s="81"/>
      <c r="T3" s="81"/>
      <c r="U3" s="81"/>
      <c r="V3" s="81"/>
      <c r="W3" s="81"/>
      <c r="X3" s="81"/>
      <c r="Y3" s="81"/>
      <c r="Z3" s="81"/>
    </row>
    <row r="4" spans="1:26" s="719" customFormat="1" ht="22.5" customHeight="1" x14ac:dyDescent="0.4">
      <c r="A4" s="714"/>
      <c r="B4" s="714"/>
      <c r="C4" s="715"/>
      <c r="D4" s="715"/>
      <c r="E4" s="715"/>
      <c r="F4" s="715"/>
      <c r="G4" s="715"/>
      <c r="H4" s="715"/>
      <c r="I4" s="715"/>
      <c r="J4" s="715"/>
      <c r="K4" s="715"/>
      <c r="L4" s="715"/>
      <c r="M4" s="715"/>
      <c r="N4" s="715"/>
      <c r="O4" s="715"/>
      <c r="P4" s="715"/>
      <c r="Q4" s="715"/>
      <c r="R4" s="715"/>
      <c r="S4" s="715"/>
      <c r="T4" s="715"/>
      <c r="U4" s="715"/>
      <c r="V4" s="715"/>
      <c r="W4" s="715"/>
      <c r="X4" s="715"/>
      <c r="Y4" s="715"/>
      <c r="Z4" s="715"/>
    </row>
    <row r="5" spans="1:26" s="719" customFormat="1" ht="22.5" customHeight="1" x14ac:dyDescent="0.4">
      <c r="A5" s="720"/>
      <c r="B5" s="714"/>
      <c r="C5" s="716"/>
      <c r="D5" s="716"/>
      <c r="E5" s="716"/>
      <c r="F5" s="716"/>
      <c r="G5" s="716"/>
      <c r="H5" s="716"/>
      <c r="I5" s="716"/>
      <c r="J5" s="716"/>
      <c r="K5" s="716"/>
      <c r="L5" s="716"/>
      <c r="M5" s="717"/>
      <c r="N5" s="717"/>
      <c r="O5" s="717"/>
      <c r="P5" s="717"/>
      <c r="Q5" s="717"/>
      <c r="R5" s="717"/>
      <c r="S5" s="717"/>
      <c r="T5" s="717"/>
      <c r="U5" s="717"/>
      <c r="V5" s="717"/>
      <c r="W5" s="717"/>
      <c r="X5" s="717"/>
      <c r="Y5" s="717"/>
      <c r="Z5" s="717"/>
    </row>
    <row r="6" spans="1:26" s="719" customFormat="1" ht="22.5" customHeight="1" x14ac:dyDescent="0.4">
      <c r="A6" s="720"/>
      <c r="B6" s="714"/>
      <c r="C6" s="716"/>
      <c r="D6" s="716"/>
      <c r="E6" s="716"/>
      <c r="F6" s="716"/>
      <c r="G6" s="716"/>
      <c r="H6" s="716"/>
      <c r="I6" s="716"/>
      <c r="J6" s="716"/>
      <c r="K6" s="716"/>
      <c r="L6" s="716"/>
      <c r="M6" s="717"/>
      <c r="N6" s="717"/>
      <c r="O6" s="717"/>
      <c r="P6" s="717"/>
      <c r="Q6" s="717"/>
      <c r="R6" s="717"/>
      <c r="S6" s="717"/>
      <c r="T6" s="717"/>
      <c r="U6" s="717"/>
      <c r="V6" s="717"/>
      <c r="W6" s="717"/>
      <c r="X6" s="717"/>
      <c r="Y6" s="717"/>
      <c r="Z6" s="717"/>
    </row>
    <row r="7" spans="1:26" s="719" customFormat="1" ht="22.5" customHeight="1" x14ac:dyDescent="0.4">
      <c r="A7" s="720"/>
      <c r="B7" s="714"/>
      <c r="C7" s="716"/>
      <c r="D7" s="716"/>
      <c r="E7" s="716"/>
      <c r="F7" s="716"/>
      <c r="G7" s="716"/>
      <c r="H7" s="716"/>
      <c r="I7" s="716"/>
      <c r="J7" s="716"/>
      <c r="K7" s="716"/>
      <c r="L7" s="716"/>
      <c r="M7" s="716"/>
      <c r="N7" s="716"/>
      <c r="O7" s="716"/>
      <c r="P7" s="716"/>
      <c r="Q7" s="716"/>
      <c r="R7" s="716"/>
      <c r="S7" s="716"/>
      <c r="T7" s="716"/>
      <c r="U7" s="716"/>
      <c r="V7" s="716"/>
      <c r="W7" s="716"/>
      <c r="X7" s="716"/>
      <c r="Y7" s="716"/>
      <c r="Z7" s="716"/>
    </row>
    <row r="8" spans="1:26" s="719" customFormat="1" ht="22.5" customHeight="1" x14ac:dyDescent="0.4">
      <c r="A8" s="720"/>
      <c r="B8" s="714"/>
      <c r="C8" s="716"/>
      <c r="D8" s="716"/>
      <c r="E8" s="716"/>
      <c r="F8" s="716"/>
      <c r="G8" s="716"/>
      <c r="H8" s="716"/>
      <c r="I8" s="716"/>
      <c r="J8" s="716"/>
      <c r="K8" s="716"/>
      <c r="L8" s="716"/>
      <c r="M8" s="716"/>
      <c r="N8" s="716"/>
      <c r="O8" s="716"/>
      <c r="P8" s="716"/>
      <c r="Q8" s="716"/>
      <c r="R8" s="716"/>
      <c r="S8" s="716"/>
      <c r="T8" s="716"/>
      <c r="U8" s="716"/>
      <c r="V8" s="716"/>
      <c r="W8" s="716"/>
      <c r="X8" s="716"/>
      <c r="Y8" s="716"/>
      <c r="Z8" s="716"/>
    </row>
    <row r="9" spans="1:26" s="719" customFormat="1" ht="22.5" customHeight="1" x14ac:dyDescent="0.4">
      <c r="A9" s="714"/>
      <c r="B9" s="714"/>
      <c r="C9" s="716"/>
      <c r="D9" s="716"/>
      <c r="E9" s="716"/>
      <c r="F9" s="716"/>
      <c r="G9" s="716"/>
      <c r="H9" s="716"/>
      <c r="I9" s="716"/>
      <c r="J9" s="716"/>
      <c r="K9" s="716"/>
      <c r="L9" s="716"/>
      <c r="M9" s="716"/>
      <c r="N9" s="716"/>
      <c r="O9" s="716"/>
      <c r="P9" s="716"/>
      <c r="Q9" s="716"/>
      <c r="R9" s="716"/>
      <c r="S9" s="716"/>
      <c r="T9" s="716"/>
      <c r="U9" s="716"/>
      <c r="V9" s="716"/>
      <c r="W9" s="716"/>
      <c r="X9" s="716"/>
      <c r="Y9" s="716"/>
      <c r="Z9" s="716"/>
    </row>
    <row r="10" spans="1:26" s="719" customFormat="1" ht="22.5" customHeight="1" x14ac:dyDescent="0.4">
      <c r="A10" s="714"/>
      <c r="B10" s="714"/>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row>
    <row r="11" spans="1:26" s="719" customFormat="1" ht="22.5" customHeight="1" x14ac:dyDescent="0.4">
      <c r="A11" s="714"/>
      <c r="B11" s="714"/>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row>
    <row r="12" spans="1:26" s="719" customFormat="1" ht="22.5" customHeight="1" x14ac:dyDescent="0.4">
      <c r="A12" s="714"/>
      <c r="B12" s="714"/>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row>
    <row r="13" spans="1:26" s="719" customFormat="1" ht="22.5" customHeight="1" x14ac:dyDescent="0.4">
      <c r="A13" s="714"/>
      <c r="B13" s="714"/>
      <c r="C13" s="716"/>
      <c r="D13" s="716"/>
      <c r="E13" s="716"/>
      <c r="F13" s="716"/>
      <c r="G13" s="716"/>
      <c r="H13" s="716"/>
      <c r="I13" s="716"/>
      <c r="J13" s="716"/>
      <c r="K13" s="716"/>
      <c r="L13" s="716"/>
      <c r="M13" s="716"/>
      <c r="N13" s="716"/>
      <c r="O13" s="716"/>
      <c r="P13" s="716"/>
      <c r="Q13" s="716"/>
      <c r="R13" s="716"/>
      <c r="S13" s="716"/>
      <c r="T13" s="716"/>
      <c r="U13" s="716"/>
      <c r="V13" s="716"/>
      <c r="W13" s="716"/>
      <c r="X13" s="716"/>
      <c r="Y13" s="716"/>
      <c r="Z13" s="716"/>
    </row>
    <row r="14" spans="1:26" s="719" customFormat="1" ht="22.5" customHeight="1" x14ac:dyDescent="0.4">
      <c r="A14" s="720"/>
      <c r="B14" s="714"/>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row>
    <row r="15" spans="1:26" s="719" customFormat="1" ht="22.5" customHeight="1" x14ac:dyDescent="0.4">
      <c r="A15" s="714"/>
      <c r="B15" s="714"/>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row>
    <row r="16" spans="1:26" s="719" customFormat="1" ht="22.5" customHeight="1" x14ac:dyDescent="0.4">
      <c r="A16" s="714"/>
      <c r="B16" s="714"/>
      <c r="C16" s="716"/>
      <c r="D16" s="716"/>
      <c r="E16" s="716"/>
      <c r="F16" s="716"/>
      <c r="G16" s="716"/>
      <c r="H16" s="716"/>
      <c r="I16" s="716"/>
      <c r="J16" s="716"/>
      <c r="K16" s="716"/>
      <c r="L16" s="716"/>
      <c r="M16" s="716"/>
      <c r="N16" s="716"/>
      <c r="O16" s="716"/>
      <c r="P16" s="716"/>
      <c r="Q16" s="716"/>
      <c r="R16" s="716"/>
      <c r="S16" s="716"/>
      <c r="T16" s="716"/>
      <c r="U16" s="716"/>
      <c r="V16" s="716"/>
      <c r="W16" s="716"/>
      <c r="X16" s="716"/>
      <c r="Y16" s="716"/>
      <c r="Z16" s="716"/>
    </row>
    <row r="17" spans="1:26" s="719" customFormat="1" ht="22.5" customHeight="1" x14ac:dyDescent="0.4">
      <c r="A17" s="714"/>
      <c r="B17" s="714"/>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row>
    <row r="18" spans="1:26" s="719" customFormat="1" ht="22.5" customHeight="1" x14ac:dyDescent="0.4">
      <c r="A18" s="714"/>
      <c r="B18" s="714"/>
      <c r="C18" s="716"/>
      <c r="D18" s="716"/>
      <c r="E18" s="716"/>
      <c r="F18" s="716"/>
      <c r="G18" s="716"/>
      <c r="H18" s="716"/>
      <c r="I18" s="716"/>
      <c r="J18" s="716"/>
      <c r="K18" s="716"/>
      <c r="L18" s="716"/>
      <c r="M18" s="716"/>
      <c r="N18" s="716"/>
      <c r="O18" s="716"/>
      <c r="P18" s="716"/>
      <c r="Q18" s="716"/>
      <c r="R18" s="716"/>
      <c r="S18" s="716"/>
      <c r="T18" s="716"/>
      <c r="U18" s="716"/>
      <c r="V18" s="716"/>
      <c r="W18" s="716"/>
      <c r="X18" s="716"/>
      <c r="Y18" s="716"/>
      <c r="Z18" s="716"/>
    </row>
    <row r="19" spans="1:26" s="719" customFormat="1" ht="22.5" customHeight="1" x14ac:dyDescent="0.4">
      <c r="A19" s="714"/>
      <c r="B19" s="714"/>
      <c r="C19" s="716"/>
      <c r="D19" s="716"/>
      <c r="E19" s="716"/>
      <c r="F19" s="716"/>
      <c r="G19" s="716"/>
      <c r="H19" s="716"/>
      <c r="I19" s="716"/>
      <c r="J19" s="716"/>
      <c r="K19" s="716"/>
      <c r="L19" s="716"/>
      <c r="M19" s="716"/>
      <c r="N19" s="716"/>
      <c r="O19" s="716"/>
      <c r="P19" s="716"/>
      <c r="Q19" s="716"/>
      <c r="R19" s="716"/>
      <c r="S19" s="716"/>
      <c r="T19" s="716"/>
      <c r="U19" s="716"/>
      <c r="V19" s="716"/>
      <c r="W19" s="716"/>
      <c r="X19" s="716"/>
      <c r="Y19" s="716"/>
      <c r="Z19" s="716"/>
    </row>
    <row r="20" spans="1:26" s="719" customFormat="1" ht="22.5" customHeight="1" x14ac:dyDescent="0.4">
      <c r="A20" s="714"/>
      <c r="B20" s="714"/>
      <c r="C20" s="716"/>
      <c r="D20" s="716"/>
      <c r="E20" s="716"/>
      <c r="F20" s="716"/>
      <c r="G20" s="716"/>
      <c r="H20" s="716"/>
      <c r="I20" s="716"/>
      <c r="J20" s="716"/>
      <c r="K20" s="716"/>
      <c r="L20" s="716"/>
      <c r="M20" s="716"/>
      <c r="N20" s="716"/>
      <c r="O20" s="716"/>
      <c r="P20" s="716"/>
      <c r="Q20" s="716"/>
      <c r="R20" s="716"/>
      <c r="S20" s="716"/>
      <c r="T20" s="716"/>
      <c r="U20" s="716"/>
      <c r="V20" s="716"/>
      <c r="W20" s="716"/>
      <c r="X20" s="716"/>
      <c r="Y20" s="716"/>
      <c r="Z20" s="716"/>
    </row>
    <row r="21" spans="1:26" s="719" customFormat="1" ht="22.5" customHeight="1" x14ac:dyDescent="0.4">
      <c r="A21" s="720"/>
      <c r="B21" s="714"/>
      <c r="C21" s="716"/>
      <c r="D21" s="716"/>
      <c r="E21" s="716"/>
      <c r="F21" s="716"/>
      <c r="G21" s="716"/>
      <c r="H21" s="716"/>
      <c r="I21" s="716"/>
      <c r="J21" s="716"/>
      <c r="K21" s="716"/>
      <c r="L21" s="716"/>
      <c r="M21" s="716"/>
      <c r="N21" s="716"/>
      <c r="O21" s="716"/>
      <c r="P21" s="716"/>
      <c r="Q21" s="716"/>
      <c r="R21" s="716"/>
      <c r="S21" s="716"/>
      <c r="T21" s="716"/>
      <c r="U21" s="716"/>
      <c r="V21" s="716"/>
      <c r="W21" s="716"/>
      <c r="X21" s="716"/>
      <c r="Y21" s="716"/>
      <c r="Z21" s="716"/>
    </row>
    <row r="22" spans="1:26" s="719" customFormat="1" ht="22.5" customHeight="1" x14ac:dyDescent="0.4">
      <c r="A22" s="714"/>
      <c r="B22" s="714"/>
      <c r="C22" s="716"/>
      <c r="D22" s="716"/>
      <c r="E22" s="716"/>
      <c r="F22" s="716"/>
      <c r="G22" s="716"/>
      <c r="H22" s="716"/>
      <c r="I22" s="716"/>
      <c r="J22" s="716"/>
      <c r="K22" s="716"/>
      <c r="L22" s="716"/>
      <c r="M22" s="716"/>
      <c r="N22" s="716"/>
      <c r="O22" s="716"/>
      <c r="P22" s="716"/>
      <c r="Q22" s="716"/>
      <c r="R22" s="716"/>
      <c r="S22" s="716"/>
      <c r="T22" s="716"/>
      <c r="U22" s="716"/>
      <c r="V22" s="716"/>
      <c r="W22" s="716"/>
      <c r="X22" s="716"/>
      <c r="Y22" s="716"/>
      <c r="Z22" s="716"/>
    </row>
    <row r="23" spans="1:26" s="719" customFormat="1" ht="22.5" customHeight="1" x14ac:dyDescent="0.4">
      <c r="A23" s="720"/>
      <c r="B23" s="714"/>
      <c r="C23" s="716"/>
      <c r="D23" s="716"/>
      <c r="E23" s="716"/>
      <c r="F23" s="716"/>
      <c r="G23" s="716"/>
      <c r="H23" s="716"/>
      <c r="I23" s="716"/>
      <c r="J23" s="716"/>
      <c r="K23" s="716"/>
      <c r="L23" s="716"/>
      <c r="M23" s="717"/>
      <c r="N23" s="717"/>
      <c r="O23" s="717"/>
      <c r="P23" s="717"/>
      <c r="Q23" s="717"/>
      <c r="R23" s="717"/>
      <c r="S23" s="717"/>
      <c r="T23" s="717"/>
      <c r="U23" s="717"/>
      <c r="V23" s="717"/>
      <c r="W23" s="717"/>
      <c r="X23" s="717"/>
      <c r="Y23" s="717"/>
      <c r="Z23" s="717"/>
    </row>
    <row r="24" spans="1:26" s="719" customFormat="1" ht="22.5" customHeight="1" x14ac:dyDescent="0.4">
      <c r="A24" s="714"/>
      <c r="B24" s="714"/>
      <c r="C24" s="716"/>
      <c r="D24" s="716"/>
      <c r="E24" s="716"/>
      <c r="F24" s="716"/>
      <c r="G24" s="716"/>
      <c r="H24" s="716"/>
      <c r="I24" s="716"/>
      <c r="J24" s="716"/>
      <c r="K24" s="716"/>
      <c r="L24" s="716"/>
      <c r="M24" s="716"/>
      <c r="N24" s="716"/>
      <c r="O24" s="716"/>
      <c r="P24" s="716"/>
      <c r="Q24" s="716"/>
      <c r="R24" s="716"/>
      <c r="S24" s="716"/>
      <c r="T24" s="716"/>
      <c r="U24" s="716"/>
      <c r="V24" s="716"/>
      <c r="W24" s="716"/>
      <c r="X24" s="716"/>
      <c r="Y24" s="716"/>
      <c r="Z24" s="716"/>
    </row>
    <row r="25" spans="1:26" s="719" customFormat="1" ht="22.5" customHeight="1" x14ac:dyDescent="0.4">
      <c r="A25" s="720"/>
      <c r="B25" s="714"/>
      <c r="C25" s="716"/>
      <c r="D25" s="716"/>
      <c r="E25" s="716"/>
      <c r="F25" s="716"/>
      <c r="G25" s="716"/>
      <c r="H25" s="716"/>
      <c r="I25" s="716"/>
      <c r="J25" s="716"/>
      <c r="K25" s="716"/>
      <c r="L25" s="716"/>
      <c r="M25" s="716"/>
      <c r="N25" s="716"/>
      <c r="O25" s="716"/>
      <c r="P25" s="716"/>
      <c r="Q25" s="716"/>
      <c r="R25" s="716"/>
      <c r="S25" s="716"/>
      <c r="T25" s="716"/>
      <c r="U25" s="716"/>
      <c r="V25" s="716"/>
      <c r="W25" s="716"/>
      <c r="X25" s="716"/>
      <c r="Y25" s="716"/>
      <c r="Z25" s="716"/>
    </row>
    <row r="26" spans="1:26" s="719" customFormat="1" ht="22.5" customHeight="1" x14ac:dyDescent="0.4">
      <c r="A26" s="714"/>
      <c r="B26" s="714"/>
      <c r="C26" s="716"/>
      <c r="D26" s="716"/>
      <c r="E26" s="716"/>
      <c r="F26" s="716"/>
      <c r="G26" s="716"/>
      <c r="H26" s="716"/>
      <c r="I26" s="716"/>
      <c r="J26" s="716"/>
      <c r="K26" s="716"/>
      <c r="L26" s="716"/>
      <c r="M26" s="716"/>
      <c r="N26" s="716"/>
      <c r="O26" s="716"/>
      <c r="P26" s="716"/>
      <c r="Q26" s="716"/>
      <c r="R26" s="716"/>
      <c r="S26" s="716"/>
      <c r="T26" s="716"/>
      <c r="U26" s="716"/>
      <c r="V26" s="716"/>
      <c r="W26" s="716"/>
      <c r="X26" s="716"/>
      <c r="Y26" s="716"/>
      <c r="Z26" s="716"/>
    </row>
    <row r="27" spans="1:26" s="719" customFormat="1" ht="22.5" customHeight="1" x14ac:dyDescent="0.4">
      <c r="A27" s="720"/>
      <c r="B27" s="714"/>
      <c r="C27" s="716"/>
      <c r="D27" s="716"/>
      <c r="E27" s="716"/>
      <c r="F27" s="716"/>
      <c r="G27" s="716"/>
      <c r="H27" s="716"/>
      <c r="I27" s="716"/>
      <c r="J27" s="716"/>
      <c r="K27" s="716"/>
      <c r="L27" s="716"/>
      <c r="M27" s="716"/>
      <c r="N27" s="716"/>
      <c r="O27" s="716"/>
      <c r="P27" s="716"/>
      <c r="Q27" s="716"/>
      <c r="R27" s="716"/>
      <c r="S27" s="716"/>
      <c r="T27" s="716"/>
      <c r="U27" s="716"/>
      <c r="V27" s="716"/>
      <c r="W27" s="716"/>
      <c r="X27" s="716"/>
      <c r="Y27" s="716"/>
      <c r="Z27" s="716"/>
    </row>
    <row r="28" spans="1:26" s="719" customFormat="1" ht="22.5" customHeight="1" x14ac:dyDescent="0.4">
      <c r="A28" s="714"/>
      <c r="B28" s="714"/>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row>
    <row r="29" spans="1:26" s="719" customFormat="1" ht="22.5" customHeight="1" x14ac:dyDescent="0.4">
      <c r="A29" s="714"/>
      <c r="B29" s="714"/>
      <c r="C29" s="716"/>
      <c r="D29" s="716"/>
      <c r="E29" s="716"/>
      <c r="F29" s="716"/>
      <c r="G29" s="716"/>
      <c r="H29" s="716"/>
      <c r="I29" s="716"/>
      <c r="J29" s="716"/>
      <c r="K29" s="716"/>
      <c r="L29" s="716"/>
      <c r="M29" s="716"/>
      <c r="N29" s="716"/>
      <c r="O29" s="716"/>
      <c r="P29" s="716"/>
      <c r="Q29" s="716"/>
      <c r="R29" s="716"/>
      <c r="S29" s="716"/>
      <c r="T29" s="716"/>
      <c r="U29" s="716"/>
      <c r="V29" s="716"/>
      <c r="W29" s="716"/>
      <c r="X29" s="716"/>
      <c r="Y29" s="716"/>
      <c r="Z29" s="716"/>
    </row>
    <row r="30" spans="1:26" s="719" customFormat="1" ht="22.5" customHeight="1" x14ac:dyDescent="0.4">
      <c r="A30" s="714"/>
      <c r="B30" s="714"/>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row>
    <row r="31" spans="1:26" s="719" customFormat="1" ht="22.5" customHeight="1" x14ac:dyDescent="0.4">
      <c r="A31" s="720"/>
      <c r="B31" s="714"/>
      <c r="C31" s="716"/>
      <c r="D31" s="716"/>
      <c r="E31" s="716"/>
      <c r="F31" s="716"/>
      <c r="G31" s="716"/>
      <c r="H31" s="716"/>
      <c r="I31" s="716"/>
      <c r="J31" s="716"/>
      <c r="K31" s="716"/>
      <c r="L31" s="716"/>
      <c r="M31" s="716"/>
      <c r="N31" s="716"/>
      <c r="O31" s="716"/>
      <c r="P31" s="716"/>
      <c r="Q31" s="716"/>
      <c r="R31" s="716"/>
      <c r="S31" s="716"/>
      <c r="T31" s="716"/>
      <c r="U31" s="716"/>
      <c r="V31" s="716"/>
      <c r="W31" s="716"/>
      <c r="X31" s="716"/>
      <c r="Y31" s="716"/>
      <c r="Z31" s="716"/>
    </row>
    <row r="32" spans="1:26" s="719" customFormat="1" ht="22.5" customHeight="1" x14ac:dyDescent="0.4">
      <c r="A32" s="714"/>
      <c r="B32" s="714"/>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row>
    <row r="33" spans="1:26" s="719" customFormat="1" ht="22.5" customHeight="1" x14ac:dyDescent="0.4">
      <c r="A33" s="720"/>
      <c r="B33" s="714"/>
      <c r="C33" s="716"/>
      <c r="D33" s="716"/>
      <c r="E33" s="716"/>
      <c r="F33" s="716"/>
      <c r="G33" s="716"/>
      <c r="H33" s="716"/>
      <c r="I33" s="716"/>
      <c r="J33" s="716"/>
      <c r="K33" s="716"/>
      <c r="L33" s="716"/>
      <c r="M33" s="716"/>
      <c r="N33" s="716"/>
      <c r="O33" s="716"/>
      <c r="P33" s="716"/>
      <c r="Q33" s="716"/>
      <c r="R33" s="716"/>
      <c r="S33" s="716"/>
      <c r="T33" s="716"/>
      <c r="U33" s="716"/>
      <c r="V33" s="716"/>
      <c r="W33" s="716"/>
      <c r="X33" s="716"/>
      <c r="Y33" s="716"/>
      <c r="Z33" s="716"/>
    </row>
    <row r="34" spans="1:26" s="719" customFormat="1" ht="7.5" customHeight="1" x14ac:dyDescent="0.4">
      <c r="A34" s="721"/>
      <c r="B34" s="721"/>
    </row>
    <row r="35" spans="1:26" s="719" customFormat="1" ht="18.75" customHeight="1" x14ac:dyDescent="0.4">
      <c r="A35" s="721"/>
      <c r="B35" s="721"/>
    </row>
    <row r="36" spans="1:26" ht="18.75" customHeight="1" x14ac:dyDescent="0.4">
      <c r="A36" s="90"/>
      <c r="B36" s="90"/>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4">
      <c r="A37" s="90"/>
      <c r="B37" s="90"/>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4">
      <c r="A38" s="90"/>
      <c r="B38" s="90"/>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8.75" customHeight="1" x14ac:dyDescent="0.4">
      <c r="A39" s="90"/>
      <c r="B39" s="90"/>
      <c r="C39" s="81"/>
      <c r="D39" s="81"/>
      <c r="E39" s="81"/>
      <c r="F39" s="81"/>
      <c r="G39" s="81"/>
      <c r="H39" s="81"/>
      <c r="I39" s="81"/>
      <c r="J39" s="81"/>
      <c r="K39" s="81"/>
      <c r="L39" s="81"/>
      <c r="M39" s="81"/>
      <c r="N39" s="81"/>
      <c r="O39" s="81"/>
      <c r="P39" s="81"/>
      <c r="Q39" s="81"/>
      <c r="R39" s="81"/>
      <c r="S39" s="81"/>
      <c r="T39" s="81"/>
      <c r="U39" s="81"/>
      <c r="V39" s="81"/>
      <c r="W39" s="81"/>
      <c r="X39" s="81"/>
      <c r="Y39" s="81"/>
      <c r="Z39" s="81"/>
    </row>
  </sheetData>
  <sheetProtection selectLockedCells="1"/>
  <mergeCells count="60">
    <mergeCell ref="C25:L25"/>
    <mergeCell ref="M25:Z25"/>
    <mergeCell ref="C26:L26"/>
    <mergeCell ref="M26:Z26"/>
    <mergeCell ref="C4:L4"/>
    <mergeCell ref="M4:Z4"/>
    <mergeCell ref="C5:L5"/>
    <mergeCell ref="M5:Z5"/>
    <mergeCell ref="C6:L6"/>
    <mergeCell ref="M6:Z6"/>
    <mergeCell ref="C7:L7"/>
    <mergeCell ref="M7:Z7"/>
    <mergeCell ref="C8:L8"/>
    <mergeCell ref="M8:Z8"/>
    <mergeCell ref="C13:L13"/>
    <mergeCell ref="M13:Z13"/>
    <mergeCell ref="C12:L12"/>
    <mergeCell ref="M12:Z12"/>
    <mergeCell ref="C33:L33"/>
    <mergeCell ref="M33:Z33"/>
    <mergeCell ref="C9:L9"/>
    <mergeCell ref="M9:Z9"/>
    <mergeCell ref="C10:L10"/>
    <mergeCell ref="M10:Z10"/>
    <mergeCell ref="C23:L23"/>
    <mergeCell ref="M23:Z23"/>
    <mergeCell ref="C24:L24"/>
    <mergeCell ref="M24:Z24"/>
    <mergeCell ref="C21:L21"/>
    <mergeCell ref="M21:Z21"/>
    <mergeCell ref="C22:L22"/>
    <mergeCell ref="M22:Z22"/>
    <mergeCell ref="C11:L11"/>
    <mergeCell ref="M11:Z11"/>
    <mergeCell ref="C14:L14"/>
    <mergeCell ref="M14:Z14"/>
    <mergeCell ref="C20:L20"/>
    <mergeCell ref="M20:Z20"/>
    <mergeCell ref="C15:L15"/>
    <mergeCell ref="M15:Z15"/>
    <mergeCell ref="C16:L16"/>
    <mergeCell ref="M16:Z16"/>
    <mergeCell ref="C17:L17"/>
    <mergeCell ref="M17:Z17"/>
    <mergeCell ref="C18:L18"/>
    <mergeCell ref="M18:Z18"/>
    <mergeCell ref="C19:L19"/>
    <mergeCell ref="M19:Z19"/>
    <mergeCell ref="C27:L27"/>
    <mergeCell ref="M27:Z27"/>
    <mergeCell ref="C28:L28"/>
    <mergeCell ref="M28:Z28"/>
    <mergeCell ref="C29:L29"/>
    <mergeCell ref="M29:Z29"/>
    <mergeCell ref="C30:L30"/>
    <mergeCell ref="M30:Z30"/>
    <mergeCell ref="C31:L31"/>
    <mergeCell ref="M31:Z31"/>
    <mergeCell ref="C32:L32"/>
    <mergeCell ref="M32:Z32"/>
  </mergeCells>
  <phoneticPr fontId="3"/>
  <pageMargins left="0.78740157480314965" right="0.39370078740157483" top="0.59055118110236227" bottom="0.59055118110236227"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249977111117893"/>
    <pageSetUpPr fitToPage="1"/>
  </sheetPr>
  <dimension ref="A1:BA77"/>
  <sheetViews>
    <sheetView showGridLines="0" view="pageBreakPreview" zoomScaleNormal="100" zoomScaleSheetLayoutView="100" workbookViewId="0">
      <pane ySplit="3" topLeftCell="A4" activePane="bottomLeft" state="frozen"/>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158</v>
      </c>
      <c r="B1" s="92"/>
      <c r="C1" s="92"/>
      <c r="D1" s="92"/>
      <c r="E1" s="92"/>
      <c r="F1" s="92"/>
      <c r="G1" s="92"/>
      <c r="H1" s="92"/>
      <c r="I1" s="92"/>
      <c r="J1" s="92"/>
      <c r="K1" s="92"/>
      <c r="L1" s="92"/>
      <c r="M1" s="92"/>
      <c r="N1" s="92"/>
      <c r="O1" s="92"/>
      <c r="P1" s="92"/>
      <c r="Q1" s="92"/>
      <c r="R1" s="92"/>
      <c r="S1" s="92"/>
      <c r="T1" s="92"/>
      <c r="U1" s="92"/>
      <c r="V1" s="92"/>
      <c r="W1" s="92"/>
      <c r="X1" s="92"/>
      <c r="Y1" s="92"/>
      <c r="Z1" s="92"/>
      <c r="AB1" s="650" t="str">
        <f>IF(AH12="","令和  年  月  日",AH12)</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303</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207"/>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266" t="str">
        <f>IF(第１号!Q10="","",第１号!Q10)</f>
        <v/>
      </c>
      <c r="R10" s="266"/>
      <c r="S10" s="266"/>
      <c r="T10" s="266"/>
      <c r="U10" s="266"/>
      <c r="V10" s="266"/>
      <c r="W10" s="266"/>
      <c r="X10" s="266"/>
      <c r="Y10" s="266"/>
      <c r="Z10" s="266"/>
      <c r="AB10" s="114" t="s">
        <v>438</v>
      </c>
    </row>
    <row r="11" spans="1:53" ht="7.5" customHeight="1" thickBot="1" x14ac:dyDescent="0.4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45">
      <c r="A12" s="265"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用クリーンエネルギー自動車等導入支援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事業所用クリーンエネルギー自動車等導入支援補助金交付要綱第１４条の規定により、関係書類を添えて下記のとおり報告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435" t="s">
        <v>287</v>
      </c>
      <c r="AC12" s="436"/>
      <c r="AD12" s="436"/>
      <c r="AE12" s="436"/>
      <c r="AF12" s="436"/>
      <c r="AG12" s="436"/>
      <c r="AH12" s="651" t="s">
        <v>380</v>
      </c>
      <c r="AI12" s="652"/>
      <c r="AJ12" s="652"/>
      <c r="AK12" s="652"/>
      <c r="AL12" s="652"/>
      <c r="AM12" s="652"/>
      <c r="AN12" s="652"/>
      <c r="AO12" s="653"/>
      <c r="AP12" s="436" t="s">
        <v>288</v>
      </c>
      <c r="AQ12" s="436"/>
      <c r="AR12" s="436"/>
      <c r="AS12" s="436"/>
      <c r="AT12" s="436"/>
      <c r="AU12" s="436"/>
      <c r="AV12" s="648" t="s">
        <v>154</v>
      </c>
      <c r="AW12" s="648"/>
      <c r="AX12" s="648"/>
      <c r="AY12" s="648"/>
      <c r="AZ12" s="648"/>
      <c r="BA12" s="649"/>
    </row>
    <row r="13" spans="1:53"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208"/>
      <c r="AI13" s="647"/>
      <c r="AJ13" s="647"/>
      <c r="AK13" s="647"/>
      <c r="AL13" s="647"/>
      <c r="AM13" s="647"/>
      <c r="AN13" s="647"/>
      <c r="AO13" s="647"/>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6"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4">
      <c r="A18" s="244" t="s">
        <v>146</v>
      </c>
      <c r="B18" s="245"/>
      <c r="C18" s="245"/>
      <c r="D18" s="245"/>
      <c r="E18" s="245"/>
      <c r="F18" s="245"/>
      <c r="G18" s="245"/>
      <c r="H18" s="115"/>
      <c r="I18" s="286" t="str">
        <f>IF(第１号!I19="","",第１号!I19)</f>
        <v/>
      </c>
      <c r="J18" s="286"/>
      <c r="K18" s="286"/>
      <c r="L18" s="286"/>
      <c r="M18" s="286"/>
      <c r="N18" s="286"/>
      <c r="O18" s="286"/>
      <c r="P18" s="286"/>
      <c r="Q18" s="286"/>
      <c r="R18" s="286"/>
      <c r="S18" s="286"/>
      <c r="T18" s="286"/>
      <c r="U18" s="286"/>
      <c r="V18" s="286"/>
      <c r="W18" s="286"/>
      <c r="X18" s="286"/>
      <c r="Y18" s="286"/>
      <c r="Z18" s="97"/>
    </row>
    <row r="19" spans="1:26" ht="22.5" customHeight="1" x14ac:dyDescent="0.4">
      <c r="A19" s="242" t="s">
        <v>420</v>
      </c>
      <c r="B19" s="243"/>
      <c r="C19" s="243"/>
      <c r="D19" s="243"/>
      <c r="E19" s="243"/>
      <c r="F19" s="243"/>
      <c r="G19" s="243"/>
      <c r="H19" s="711"/>
      <c r="I19" s="247" t="str">
        <f>IF(第１号!I20="","",第１号!I20)</f>
        <v/>
      </c>
      <c r="J19" s="247"/>
      <c r="K19" s="247"/>
      <c r="L19" s="247"/>
      <c r="M19" s="247"/>
      <c r="N19" s="247"/>
      <c r="O19" s="247"/>
      <c r="P19" s="247"/>
      <c r="Q19" s="247"/>
      <c r="R19" s="247"/>
      <c r="S19" s="247"/>
      <c r="T19" s="247"/>
      <c r="U19" s="247"/>
      <c r="V19" s="247"/>
      <c r="W19" s="269" t="str">
        <f>IF(第１号!W20="","",第１号!W20)</f>
        <v/>
      </c>
      <c r="X19" s="269"/>
      <c r="Y19" s="712" t="s">
        <v>15</v>
      </c>
      <c r="Z19" s="713"/>
    </row>
    <row r="20" spans="1:26" ht="22.5" customHeight="1" x14ac:dyDescent="0.4">
      <c r="A20" s="242" t="s">
        <v>421</v>
      </c>
      <c r="B20" s="243"/>
      <c r="C20" s="243"/>
      <c r="D20" s="243"/>
      <c r="E20" s="243"/>
      <c r="F20" s="243"/>
      <c r="G20" s="243"/>
      <c r="H20" s="711"/>
      <c r="I20" s="248" t="str">
        <f>IF(第１号!I21="","",第１号!I21)</f>
        <v/>
      </c>
      <c r="J20" s="248"/>
      <c r="K20" s="248"/>
      <c r="L20" s="248"/>
      <c r="M20" s="248"/>
      <c r="N20" s="248"/>
      <c r="O20" s="248"/>
      <c r="P20" s="248"/>
      <c r="Q20" s="248"/>
      <c r="R20" s="248"/>
      <c r="S20" s="248"/>
      <c r="T20" s="248"/>
      <c r="U20" s="248"/>
      <c r="V20" s="248"/>
      <c r="W20" s="248"/>
      <c r="X20" s="248"/>
      <c r="Y20" s="248"/>
      <c r="Z20" s="99"/>
    </row>
    <row r="21" spans="1:26" ht="22.5" customHeight="1" thickBot="1" x14ac:dyDescent="0.45">
      <c r="A21" s="660" t="s">
        <v>147</v>
      </c>
      <c r="B21" s="661"/>
      <c r="C21" s="661"/>
      <c r="D21" s="661"/>
      <c r="E21" s="661"/>
      <c r="F21" s="661"/>
      <c r="G21" s="661"/>
      <c r="H21" s="123"/>
      <c r="I21" s="124"/>
      <c r="J21" s="124"/>
      <c r="K21" s="124"/>
      <c r="L21" s="124"/>
      <c r="M21" s="124"/>
      <c r="N21" s="662" t="s">
        <v>398</v>
      </c>
      <c r="O21" s="662"/>
      <c r="P21" s="662"/>
      <c r="Q21" s="662"/>
      <c r="R21" s="662"/>
      <c r="S21" s="662"/>
      <c r="T21" s="662"/>
      <c r="U21" s="662"/>
      <c r="V21" s="124"/>
      <c r="W21" s="124"/>
      <c r="X21" s="124"/>
      <c r="Y21" s="124"/>
      <c r="Z21" s="125"/>
    </row>
    <row r="22" spans="1:26" ht="18.75" customHeight="1" x14ac:dyDescent="0.4">
      <c r="A22" s="113" t="s">
        <v>148</v>
      </c>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4">
      <c r="A23" s="654" t="s">
        <v>370</v>
      </c>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row>
    <row r="24" spans="1:26" ht="18.75" customHeight="1" x14ac:dyDescent="0.4">
      <c r="A24" s="654" t="s">
        <v>371</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row>
    <row r="25" spans="1:26" ht="18.75" customHeight="1" x14ac:dyDescent="0.4">
      <c r="A25" s="113" t="s">
        <v>369</v>
      </c>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8.75" customHeight="1" x14ac:dyDescent="0.4">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8.75" customHeight="1" x14ac:dyDescent="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18.75" customHeight="1" x14ac:dyDescent="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8.75" customHeight="1" x14ac:dyDescent="0.4">
      <c r="A42" s="92" t="s">
        <v>373</v>
      </c>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8.75" customHeight="1" x14ac:dyDescent="0.4">
      <c r="A43" s="113" t="s">
        <v>151</v>
      </c>
      <c r="B43" s="209"/>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7.5" customHeight="1" thickBot="1" x14ac:dyDescent="0.4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22.5" customHeight="1" x14ac:dyDescent="0.4">
      <c r="A45" s="275" t="s">
        <v>149</v>
      </c>
      <c r="B45" s="273"/>
      <c r="C45" s="273"/>
      <c r="D45" s="273"/>
      <c r="E45" s="245" t="str">
        <f>IF(DB!H6=TRUE,IF(第２号!E8="","",第２号!E8),IF(第１号!Q9="","",第１号!Q9))</f>
        <v/>
      </c>
      <c r="F45" s="245"/>
      <c r="G45" s="245"/>
      <c r="H45" s="245"/>
      <c r="I45" s="245"/>
      <c r="J45" s="245"/>
      <c r="K45" s="245"/>
      <c r="L45" s="245"/>
      <c r="M45" s="245"/>
      <c r="N45" s="245"/>
      <c r="O45" s="245"/>
      <c r="P45" s="245"/>
      <c r="Q45" s="245"/>
      <c r="R45" s="245"/>
      <c r="S45" s="245"/>
      <c r="T45" s="245"/>
      <c r="U45" s="245"/>
      <c r="V45" s="245"/>
      <c r="W45" s="245"/>
      <c r="X45" s="245"/>
      <c r="Y45" s="245"/>
      <c r="Z45" s="659"/>
    </row>
    <row r="46" spans="1:26" ht="22.5" customHeight="1" x14ac:dyDescent="0.4">
      <c r="A46" s="288" t="s">
        <v>150</v>
      </c>
      <c r="B46" s="289"/>
      <c r="C46" s="289"/>
      <c r="D46" s="289"/>
      <c r="E46" s="243" t="str">
        <f>IF(DB!H6=TRUE,IF(第２号!E10="","",第２号!E10),IF(第１号!Q8="","",第１号!Q8))</f>
        <v/>
      </c>
      <c r="F46" s="243"/>
      <c r="G46" s="243"/>
      <c r="H46" s="243"/>
      <c r="I46" s="243"/>
      <c r="J46" s="243"/>
      <c r="K46" s="243"/>
      <c r="L46" s="243"/>
      <c r="M46" s="243"/>
      <c r="N46" s="243"/>
      <c r="O46" s="243"/>
      <c r="P46" s="243"/>
      <c r="Q46" s="243"/>
      <c r="R46" s="243"/>
      <c r="S46" s="243"/>
      <c r="T46" s="243"/>
      <c r="U46" s="243"/>
      <c r="V46" s="243"/>
      <c r="W46" s="243"/>
      <c r="X46" s="243"/>
      <c r="Y46" s="243"/>
      <c r="Z46" s="655"/>
    </row>
    <row r="47" spans="1:26" ht="49.5" customHeight="1" thickBot="1" x14ac:dyDescent="0.45">
      <c r="A47" s="656" t="s">
        <v>372</v>
      </c>
      <c r="B47" s="657"/>
      <c r="C47" s="657"/>
      <c r="D47" s="657"/>
      <c r="E47" s="250" t="str">
        <f>IF(第２号!O45="","",第２号!O45)</f>
        <v/>
      </c>
      <c r="F47" s="250"/>
      <c r="G47" s="250"/>
      <c r="H47" s="250"/>
      <c r="I47" s="250"/>
      <c r="J47" s="250"/>
      <c r="K47" s="250"/>
      <c r="L47" s="250"/>
      <c r="M47" s="250"/>
      <c r="N47" s="250"/>
      <c r="O47" s="250"/>
      <c r="P47" s="250"/>
      <c r="Q47" s="250"/>
      <c r="R47" s="250"/>
      <c r="S47" s="250"/>
      <c r="T47" s="250"/>
      <c r="U47" s="250"/>
      <c r="V47" s="250"/>
      <c r="W47" s="250"/>
      <c r="X47" s="250"/>
      <c r="Y47" s="250"/>
      <c r="Z47" s="658"/>
    </row>
    <row r="48" spans="1:26" ht="18.75" customHeight="1" x14ac:dyDescent="0.15">
      <c r="A48" s="92"/>
      <c r="B48" s="92"/>
      <c r="C48" s="92"/>
      <c r="D48" s="92"/>
      <c r="E48" s="92" ph="1"/>
      <c r="F48" s="92" ph="1"/>
      <c r="G48" s="92" ph="1"/>
      <c r="H48" s="92" ph="1"/>
      <c r="I48" s="92" ph="1"/>
      <c r="J48" s="92" ph="1"/>
      <c r="K48" s="92" ph="1"/>
      <c r="L48" s="92" ph="1"/>
      <c r="M48" s="92" ph="1"/>
      <c r="N48" s="92" ph="1"/>
      <c r="O48" s="92" ph="1"/>
      <c r="P48" s="92" ph="1"/>
      <c r="Q48" s="92" ph="1"/>
      <c r="R48" s="92" ph="1"/>
      <c r="S48" s="92" ph="1"/>
      <c r="T48" s="92" ph="1"/>
      <c r="U48" s="92" ph="1"/>
      <c r="V48" s="92" ph="1"/>
      <c r="W48" s="92" ph="1"/>
      <c r="X48" s="92" ph="1"/>
      <c r="Y48" s="92" ph="1"/>
      <c r="Z48" s="92" ph="1"/>
    </row>
    <row r="49" spans="1:28" ht="18.75" customHeight="1" x14ac:dyDescent="0.4">
      <c r="A49" s="92" t="s">
        <v>374</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B49" s="114" t="s">
        <v>291</v>
      </c>
    </row>
    <row r="50" spans="1:28" ht="7.5" customHeight="1" thickBot="1" x14ac:dyDescent="0.45">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8" ht="22.5" customHeight="1" x14ac:dyDescent="0.4">
      <c r="A51" s="275" t="s">
        <v>49</v>
      </c>
      <c r="B51" s="273"/>
      <c r="C51" s="273"/>
      <c r="D51" s="273"/>
      <c r="E51" s="273"/>
      <c r="F51" s="273"/>
      <c r="G51" s="273"/>
      <c r="H51" s="273"/>
      <c r="I51" s="273"/>
      <c r="J51" s="273"/>
      <c r="K51" s="273"/>
      <c r="L51" s="273"/>
      <c r="M51" s="273"/>
      <c r="N51" s="273" t="s">
        <v>56</v>
      </c>
      <c r="O51" s="273"/>
      <c r="P51" s="273"/>
      <c r="Q51" s="273"/>
      <c r="R51" s="273"/>
      <c r="S51" s="273"/>
      <c r="T51" s="273"/>
      <c r="U51" s="273"/>
      <c r="V51" s="273" t="s">
        <v>45</v>
      </c>
      <c r="W51" s="273"/>
      <c r="X51" s="273"/>
      <c r="Y51" s="273"/>
      <c r="Z51" s="386"/>
    </row>
    <row r="52" spans="1:28" ht="22.5" customHeight="1" x14ac:dyDescent="0.4">
      <c r="A52" s="356" t="s">
        <v>61</v>
      </c>
      <c r="B52" s="357"/>
      <c r="C52" s="357"/>
      <c r="D52" s="357"/>
      <c r="E52" s="357"/>
      <c r="F52" s="357"/>
      <c r="G52" s="357"/>
      <c r="H52" s="357"/>
      <c r="I52" s="357"/>
      <c r="J52" s="357"/>
      <c r="K52" s="357"/>
      <c r="L52" s="357"/>
      <c r="M52" s="357"/>
      <c r="N52" s="147" t="s">
        <v>51</v>
      </c>
      <c r="O52" s="353" t="str">
        <f>IF(請求額算定表_自動車!I8="","",SUM(請求額算定表_自動車!I8,請求額算定表_自動車!P8))</f>
        <v/>
      </c>
      <c r="P52" s="353"/>
      <c r="Q52" s="353"/>
      <c r="R52" s="353"/>
      <c r="S52" s="353"/>
      <c r="T52" s="353"/>
      <c r="U52" s="148" t="s">
        <v>39</v>
      </c>
      <c r="V52" s="384"/>
      <c r="W52" s="384"/>
      <c r="X52" s="384"/>
      <c r="Y52" s="384"/>
      <c r="Z52" s="385"/>
    </row>
    <row r="53" spans="1:28" ht="22.5" customHeight="1" x14ac:dyDescent="0.4">
      <c r="A53" s="351" t="s">
        <v>62</v>
      </c>
      <c r="B53" s="352"/>
      <c r="C53" s="352"/>
      <c r="D53" s="352"/>
      <c r="E53" s="352"/>
      <c r="F53" s="352"/>
      <c r="G53" s="352"/>
      <c r="H53" s="352"/>
      <c r="I53" s="352"/>
      <c r="J53" s="352"/>
      <c r="K53" s="352"/>
      <c r="L53" s="352"/>
      <c r="M53" s="352"/>
      <c r="N53" s="149" t="s">
        <v>52</v>
      </c>
      <c r="O53" s="354" t="str">
        <f>IF(請求額算定表_自動車!I9="","",SUM(請求額算定表_自動車!I9,請求額算定表_自動車!P9))</f>
        <v/>
      </c>
      <c r="P53" s="354"/>
      <c r="Q53" s="354"/>
      <c r="R53" s="354"/>
      <c r="S53" s="354"/>
      <c r="T53" s="354"/>
      <c r="U53" s="150" t="s">
        <v>39</v>
      </c>
      <c r="V53" s="387"/>
      <c r="W53" s="387"/>
      <c r="X53" s="387"/>
      <c r="Y53" s="387"/>
      <c r="Z53" s="388"/>
    </row>
    <row r="54" spans="1:28" ht="22.5" customHeight="1" x14ac:dyDescent="0.4">
      <c r="A54" s="351" t="s">
        <v>63</v>
      </c>
      <c r="B54" s="352"/>
      <c r="C54" s="352"/>
      <c r="D54" s="352"/>
      <c r="E54" s="352"/>
      <c r="F54" s="352"/>
      <c r="G54" s="352"/>
      <c r="H54" s="352"/>
      <c r="I54" s="352"/>
      <c r="J54" s="352"/>
      <c r="K54" s="352"/>
      <c r="L54" s="352"/>
      <c r="M54" s="352"/>
      <c r="N54" s="149" t="s">
        <v>53</v>
      </c>
      <c r="O54" s="354" t="str">
        <f>IF(請求額算定表_自動車!I10="","",SUM(請求額算定表_自動車!I10,請求額算定表_自動車!P10))</f>
        <v/>
      </c>
      <c r="P54" s="354"/>
      <c r="Q54" s="354"/>
      <c r="R54" s="354"/>
      <c r="S54" s="354"/>
      <c r="T54" s="354"/>
      <c r="U54" s="150" t="s">
        <v>39</v>
      </c>
      <c r="V54" s="387"/>
      <c r="W54" s="387"/>
      <c r="X54" s="387"/>
      <c r="Y54" s="387"/>
      <c r="Z54" s="388"/>
    </row>
    <row r="55" spans="1:28" ht="22.5" customHeight="1" x14ac:dyDescent="0.4">
      <c r="A55" s="349" t="s">
        <v>50</v>
      </c>
      <c r="B55" s="350"/>
      <c r="C55" s="350"/>
      <c r="D55" s="350"/>
      <c r="E55" s="350"/>
      <c r="F55" s="350"/>
      <c r="G55" s="350"/>
      <c r="H55" s="350"/>
      <c r="I55" s="350"/>
      <c r="J55" s="350"/>
      <c r="K55" s="350"/>
      <c r="L55" s="350"/>
      <c r="M55" s="350"/>
      <c r="N55" s="151" t="s">
        <v>54</v>
      </c>
      <c r="O55" s="355" t="str">
        <f>IF(請求額算定表_自動車!I11="","",SUM(請求額算定表_自動車!I11,請求額算定表_自動車!P11))</f>
        <v/>
      </c>
      <c r="P55" s="355"/>
      <c r="Q55" s="355"/>
      <c r="R55" s="355"/>
      <c r="S55" s="355"/>
      <c r="T55" s="355"/>
      <c r="U55" s="152" t="s">
        <v>39</v>
      </c>
      <c r="V55" s="363"/>
      <c r="W55" s="363"/>
      <c r="X55" s="363"/>
      <c r="Y55" s="363"/>
      <c r="Z55" s="364"/>
    </row>
    <row r="56" spans="1:28" ht="22.5" customHeight="1" x14ac:dyDescent="0.4">
      <c r="A56" s="382" t="s">
        <v>317</v>
      </c>
      <c r="B56" s="383"/>
      <c r="C56" s="383"/>
      <c r="D56" s="383"/>
      <c r="E56" s="383"/>
      <c r="F56" s="383"/>
      <c r="G56" s="383"/>
      <c r="H56" s="383"/>
      <c r="I56" s="383"/>
      <c r="J56" s="383"/>
      <c r="K56" s="383"/>
      <c r="L56" s="383"/>
      <c r="M56" s="383"/>
      <c r="N56" s="147" t="s">
        <v>55</v>
      </c>
      <c r="O56" s="353" t="str">
        <f>IF(請求額算定表_充放電設備!I9="","",請求額算定表_充放電設備!I9)</f>
        <v/>
      </c>
      <c r="P56" s="353"/>
      <c r="Q56" s="353"/>
      <c r="R56" s="353"/>
      <c r="S56" s="353"/>
      <c r="T56" s="353"/>
      <c r="U56" s="148" t="s">
        <v>39</v>
      </c>
      <c r="V56" s="384"/>
      <c r="W56" s="384"/>
      <c r="X56" s="384"/>
      <c r="Y56" s="384"/>
      <c r="Z56" s="385"/>
    </row>
    <row r="57" spans="1:28" ht="22.5" customHeight="1" x14ac:dyDescent="0.4">
      <c r="A57" s="361" t="s">
        <v>318</v>
      </c>
      <c r="B57" s="362"/>
      <c r="C57" s="362"/>
      <c r="D57" s="362"/>
      <c r="E57" s="362"/>
      <c r="F57" s="362"/>
      <c r="G57" s="362"/>
      <c r="H57" s="362"/>
      <c r="I57" s="362"/>
      <c r="J57" s="362"/>
      <c r="K57" s="362"/>
      <c r="L57" s="362"/>
      <c r="M57" s="362"/>
      <c r="N57" s="151" t="s">
        <v>60</v>
      </c>
      <c r="O57" s="355" t="str">
        <f>IF(請求額算定表_充放電設備!I10="","",請求額算定表_充放電設備!I10)</f>
        <v/>
      </c>
      <c r="P57" s="355"/>
      <c r="Q57" s="355"/>
      <c r="R57" s="355"/>
      <c r="S57" s="355"/>
      <c r="T57" s="355"/>
      <c r="U57" s="152" t="s">
        <v>39</v>
      </c>
      <c r="V57" s="363"/>
      <c r="W57" s="363"/>
      <c r="X57" s="363"/>
      <c r="Y57" s="363"/>
      <c r="Z57" s="364"/>
    </row>
    <row r="58" spans="1:28" ht="22.5" customHeight="1" thickBot="1" x14ac:dyDescent="0.45">
      <c r="A58" s="347" t="s">
        <v>321</v>
      </c>
      <c r="B58" s="348"/>
      <c r="C58" s="348"/>
      <c r="D58" s="348"/>
      <c r="E58" s="348"/>
      <c r="F58" s="348"/>
      <c r="G58" s="348"/>
      <c r="H58" s="348"/>
      <c r="I58" s="348"/>
      <c r="J58" s="348"/>
      <c r="K58" s="348"/>
      <c r="L58" s="348"/>
      <c r="M58" s="348"/>
      <c r="N58" s="133" t="s">
        <v>319</v>
      </c>
      <c r="O58" s="365" t="str">
        <f>IF(AND(請求額算定表_自動車!I12="",請求額算定表_充放電設備!I11),"",SUM(請求額算定表_自動車!I12,請求額算定表_自動車!P12,請求額算定表_充放電設備!I11))</f>
        <v/>
      </c>
      <c r="P58" s="365"/>
      <c r="Q58" s="365"/>
      <c r="R58" s="365"/>
      <c r="S58" s="365"/>
      <c r="T58" s="365"/>
      <c r="U58" s="134" t="s">
        <v>39</v>
      </c>
      <c r="V58" s="359" t="s">
        <v>57</v>
      </c>
      <c r="W58" s="359"/>
      <c r="X58" s="359"/>
      <c r="Y58" s="359"/>
      <c r="Z58" s="360"/>
    </row>
    <row r="59" spans="1:28" ht="22.5" customHeight="1" thickTop="1" thickBot="1" x14ac:dyDescent="0.45">
      <c r="A59" s="345" t="s">
        <v>322</v>
      </c>
      <c r="B59" s="346"/>
      <c r="C59" s="346"/>
      <c r="D59" s="346"/>
      <c r="E59" s="346"/>
      <c r="F59" s="346"/>
      <c r="G59" s="346"/>
      <c r="H59" s="346"/>
      <c r="I59" s="346"/>
      <c r="J59" s="346"/>
      <c r="K59" s="346"/>
      <c r="L59" s="346"/>
      <c r="M59" s="346"/>
      <c r="N59" s="135" t="s">
        <v>320</v>
      </c>
      <c r="O59" s="358" t="str">
        <f>IF(O58="","",SUM(O52:O58))</f>
        <v/>
      </c>
      <c r="P59" s="358"/>
      <c r="Q59" s="358"/>
      <c r="R59" s="358"/>
      <c r="S59" s="358"/>
      <c r="T59" s="358"/>
      <c r="U59" s="136" t="s">
        <v>39</v>
      </c>
      <c r="V59" s="302" t="s">
        <v>152</v>
      </c>
      <c r="W59" s="302"/>
      <c r="X59" s="302"/>
      <c r="Y59" s="302"/>
      <c r="Z59" s="303"/>
    </row>
    <row r="60" spans="1:28" ht="18.75" customHeight="1" x14ac:dyDescent="0.4">
      <c r="A60" s="137" t="s">
        <v>376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8" ht="7.5" customHeight="1" x14ac:dyDescent="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8" ht="18.75" customHeight="1" x14ac:dyDescent="0.4">
      <c r="A62" s="92" t="s">
        <v>375</v>
      </c>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B62" s="114" t="s">
        <v>291</v>
      </c>
    </row>
    <row r="63" spans="1:28" ht="7.5" customHeight="1" thickBot="1" x14ac:dyDescent="0.45">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8" ht="22.5" customHeight="1" x14ac:dyDescent="0.4">
      <c r="A64" s="285" t="s">
        <v>324</v>
      </c>
      <c r="B64" s="286"/>
      <c r="C64" s="286"/>
      <c r="D64" s="286"/>
      <c r="E64" s="286"/>
      <c r="F64" s="286"/>
      <c r="G64" s="286"/>
      <c r="H64" s="286"/>
      <c r="I64" s="286"/>
      <c r="J64" s="286"/>
      <c r="K64" s="286"/>
      <c r="L64" s="286"/>
      <c r="M64" s="287"/>
      <c r="N64" s="138" t="s">
        <v>51</v>
      </c>
      <c r="O64" s="282" t="str">
        <f>IF(AND(O52="",O56),"",SUM(O52,O56))</f>
        <v/>
      </c>
      <c r="P64" s="282"/>
      <c r="Q64" s="282"/>
      <c r="R64" s="282"/>
      <c r="S64" s="282"/>
      <c r="T64" s="282"/>
      <c r="U64" s="97" t="s">
        <v>39</v>
      </c>
      <c r="V64" s="92"/>
      <c r="W64" s="92"/>
      <c r="X64" s="92"/>
      <c r="Y64" s="92"/>
      <c r="Z64" s="92"/>
    </row>
    <row r="65" spans="1:26" ht="22.5" customHeight="1" x14ac:dyDescent="0.4">
      <c r="A65" s="276" t="s">
        <v>66</v>
      </c>
      <c r="B65" s="277"/>
      <c r="C65" s="277"/>
      <c r="D65" s="277"/>
      <c r="E65" s="277"/>
      <c r="F65" s="277"/>
      <c r="G65" s="277"/>
      <c r="H65" s="277"/>
      <c r="I65" s="277"/>
      <c r="J65" s="277"/>
      <c r="K65" s="277"/>
      <c r="L65" s="277"/>
      <c r="M65" s="278"/>
      <c r="N65" s="132" t="s">
        <v>52</v>
      </c>
      <c r="O65" s="283" t="str">
        <f>IF(O64="","",SUM(請求額算定表_自動車!I14:I16)+SUM(請求額算定表_自動車!P14:P16)+SUM(請求額算定表_充放電設備!I13:N15))</f>
        <v/>
      </c>
      <c r="P65" s="283"/>
      <c r="Q65" s="283"/>
      <c r="R65" s="283"/>
      <c r="S65" s="283"/>
      <c r="T65" s="283"/>
      <c r="U65" s="99" t="s">
        <v>39</v>
      </c>
      <c r="V65" s="92"/>
      <c r="W65" s="92"/>
      <c r="X65" s="92"/>
      <c r="Y65" s="92"/>
      <c r="Z65" s="92"/>
    </row>
    <row r="66" spans="1:26" ht="22.5" customHeight="1" x14ac:dyDescent="0.4">
      <c r="A66" s="276" t="s">
        <v>67</v>
      </c>
      <c r="B66" s="277"/>
      <c r="C66" s="277"/>
      <c r="D66" s="277"/>
      <c r="E66" s="277"/>
      <c r="F66" s="277"/>
      <c r="G66" s="277"/>
      <c r="H66" s="277"/>
      <c r="I66" s="277"/>
      <c r="J66" s="277"/>
      <c r="K66" s="277"/>
      <c r="L66" s="277"/>
      <c r="M66" s="278"/>
      <c r="N66" s="132" t="s">
        <v>53</v>
      </c>
      <c r="O66" s="283" t="str">
        <f>IF(O65="","",O64-O65)</f>
        <v/>
      </c>
      <c r="P66" s="283"/>
      <c r="Q66" s="283"/>
      <c r="R66" s="283"/>
      <c r="S66" s="283"/>
      <c r="T66" s="283"/>
      <c r="U66" s="99" t="s">
        <v>39</v>
      </c>
      <c r="V66" s="92"/>
      <c r="W66" s="92"/>
      <c r="X66" s="92"/>
      <c r="Y66" s="92"/>
      <c r="Z66" s="92"/>
    </row>
    <row r="67" spans="1:26" ht="22.5" customHeight="1" thickBot="1" x14ac:dyDescent="0.45">
      <c r="A67" s="279" t="s">
        <v>33</v>
      </c>
      <c r="B67" s="280"/>
      <c r="C67" s="280"/>
      <c r="D67" s="280"/>
      <c r="E67" s="280"/>
      <c r="F67" s="280"/>
      <c r="G67" s="280"/>
      <c r="H67" s="280"/>
      <c r="I67" s="280"/>
      <c r="J67" s="280"/>
      <c r="K67" s="280"/>
      <c r="L67" s="280"/>
      <c r="M67" s="281"/>
      <c r="N67" s="139" t="s">
        <v>54</v>
      </c>
      <c r="O67" s="284" t="str">
        <f>IF(AND(請求額算定表_自動車!I8="",請求額算定表_充放電設備!I9=""),"",SUM(請求額算定表_自動車!I23,請求額算定表_充放電設備!I18))</f>
        <v/>
      </c>
      <c r="P67" s="284"/>
      <c r="Q67" s="284"/>
      <c r="R67" s="284"/>
      <c r="S67" s="284"/>
      <c r="T67" s="284"/>
      <c r="U67" s="125" t="s">
        <v>39</v>
      </c>
      <c r="V67" s="92"/>
      <c r="W67" s="92"/>
      <c r="X67" s="92"/>
      <c r="Y67" s="92"/>
      <c r="Z67" s="92"/>
    </row>
    <row r="68" spans="1:26" ht="18.75" customHeight="1" x14ac:dyDescent="0.4">
      <c r="A68" s="654" t="s">
        <v>377</v>
      </c>
      <c r="B68" s="654"/>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4"/>
    </row>
    <row r="69" spans="1:26" ht="18.75" customHeight="1" x14ac:dyDescent="0.4">
      <c r="A69" s="654" t="s">
        <v>216</v>
      </c>
      <c r="B69" s="654"/>
      <c r="C69" s="654"/>
      <c r="D69" s="654"/>
      <c r="E69" s="654"/>
      <c r="F69" s="654"/>
      <c r="G69" s="654"/>
      <c r="H69" s="654"/>
      <c r="I69" s="654"/>
      <c r="J69" s="654"/>
      <c r="K69" s="654"/>
      <c r="L69" s="654"/>
      <c r="M69" s="654"/>
      <c r="N69" s="654"/>
      <c r="O69" s="654"/>
      <c r="P69" s="654"/>
      <c r="Q69" s="654"/>
      <c r="R69" s="654"/>
      <c r="S69" s="654"/>
      <c r="T69" s="654"/>
      <c r="U69" s="654"/>
      <c r="V69" s="654"/>
      <c r="W69" s="654"/>
      <c r="X69" s="654"/>
      <c r="Y69" s="654"/>
      <c r="Z69" s="654"/>
    </row>
    <row r="70" spans="1:26" ht="18.75" customHeight="1" x14ac:dyDescent="0.4">
      <c r="A70" s="654" t="s">
        <v>153</v>
      </c>
      <c r="B70" s="654"/>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row>
    <row r="71" spans="1:26" ht="18.75" customHeight="1" x14ac:dyDescent="0.4">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8.75" customHeight="1" x14ac:dyDescent="0.4">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8.75" customHeight="1" x14ac:dyDescent="0.4">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8.75" customHeight="1" x14ac:dyDescent="0.4">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8.75" customHeight="1" x14ac:dyDescent="0.4">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8.75" customHeight="1" x14ac:dyDescent="0.4">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8.75" customHeight="1" x14ac:dyDescent="0.4">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sheetData>
  <sheetProtection algorithmName="SHA-512" hashValue="ASGdVFRtyPDLpGthfsGP+1AMxxr51bY/h+rSTg5L1BQe/ku1b4MGCLjUMIXaDDdOi8yzV+pz7xveXktIC/gHMw==" saltValue="ykClAs4LuMGHIPJmnTuMhA==" spinCount="100000" sheet="1" selectLockedCells="1"/>
  <mergeCells count="73">
    <mergeCell ref="A45:D45"/>
    <mergeCell ref="E45:Z45"/>
    <mergeCell ref="A21:G21"/>
    <mergeCell ref="A23:Z23"/>
    <mergeCell ref="A24:Z24"/>
    <mergeCell ref="N21:U21"/>
    <mergeCell ref="A46:D46"/>
    <mergeCell ref="E46:Z46"/>
    <mergeCell ref="A51:M51"/>
    <mergeCell ref="N51:U51"/>
    <mergeCell ref="V51:Z51"/>
    <mergeCell ref="A47:D47"/>
    <mergeCell ref="E47:Z47"/>
    <mergeCell ref="A52:M52"/>
    <mergeCell ref="O52:T52"/>
    <mergeCell ref="V52:Z52"/>
    <mergeCell ref="A53:M53"/>
    <mergeCell ref="O53:T53"/>
    <mergeCell ref="V53:Z53"/>
    <mergeCell ref="A56:M56"/>
    <mergeCell ref="O56:T56"/>
    <mergeCell ref="V56:Z56"/>
    <mergeCell ref="A57:M57"/>
    <mergeCell ref="O57:T57"/>
    <mergeCell ref="V57:Z57"/>
    <mergeCell ref="A54:M54"/>
    <mergeCell ref="O54:T54"/>
    <mergeCell ref="V54:Z54"/>
    <mergeCell ref="A55:M55"/>
    <mergeCell ref="O55:T55"/>
    <mergeCell ref="V55:Z55"/>
    <mergeCell ref="O58:T58"/>
    <mergeCell ref="V58:Z58"/>
    <mergeCell ref="A59:M59"/>
    <mergeCell ref="O59:T59"/>
    <mergeCell ref="V59:Z59"/>
    <mergeCell ref="AB1:AI1"/>
    <mergeCell ref="AH12:AO12"/>
    <mergeCell ref="S5:Z5"/>
    <mergeCell ref="R7:W7"/>
    <mergeCell ref="A70:Z70"/>
    <mergeCell ref="A68:Z68"/>
    <mergeCell ref="A69:Z69"/>
    <mergeCell ref="A66:M66"/>
    <mergeCell ref="O66:T66"/>
    <mergeCell ref="A67:M67"/>
    <mergeCell ref="O67:T67"/>
    <mergeCell ref="A64:M64"/>
    <mergeCell ref="O64:T64"/>
    <mergeCell ref="A65:M65"/>
    <mergeCell ref="O65:T65"/>
    <mergeCell ref="A58:M58"/>
    <mergeCell ref="AI13:AO13"/>
    <mergeCell ref="AP12:AU12"/>
    <mergeCell ref="AV12:BA12"/>
    <mergeCell ref="A3:Z3"/>
    <mergeCell ref="M7:P7"/>
    <mergeCell ref="M8:P8"/>
    <mergeCell ref="Q8:Z8"/>
    <mergeCell ref="AB12:AG12"/>
    <mergeCell ref="A19:G19"/>
    <mergeCell ref="A20:G20"/>
    <mergeCell ref="M9:P9"/>
    <mergeCell ref="Q9:Z9"/>
    <mergeCell ref="M10:P10"/>
    <mergeCell ref="I18:Y18"/>
    <mergeCell ref="A12:Z14"/>
    <mergeCell ref="A16:Z16"/>
    <mergeCell ref="A18:G18"/>
    <mergeCell ref="Q10:Z10"/>
    <mergeCell ref="I19:V19"/>
    <mergeCell ref="W19:X19"/>
    <mergeCell ref="I20:Y20"/>
  </mergeCells>
  <phoneticPr fontId="4" type="Hiragana" alignment="center"/>
  <dataValidations count="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A0EEA7C8-250A-4C4B-8848-B4B05D7C2934}"/>
    <dataValidation allowBlank="1" showInputMessage="1" showErrorMessage="1" promptTitle="-------- 交付決定番号を入力してください -------" prompt="交付決定通知書に記載されている４桁の番号を入力してください。" sqref="AV12:BA12" xr:uid="{225AD795-850D-48CE-B068-468FE0B2EE7B}"/>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DCE3BE7F-EC13-49FF-BF7F-D518AC98A4B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56C83EE9-6587-4443-A185-9E3110A09BBB}">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892F3CFD-4480-447A-AEDB-95659840443C}"/>
    <dataValidation allowBlank="1" showErrorMessage="1" promptTitle="------- 購入する製造元等を入力してください " prompt="製造元・型番等を入力してください。" sqref="I20:Y20" xr:uid="{4BDF929C-2CBD-48BA-9ACD-3EDEAAB62036}"/>
    <dataValidation allowBlank="1" showErrorMessage="1" promptTitle="------- 購入する車名等を入力してください -------" prompt="車名・型式等を入力してください。" sqref="I19:V19" xr:uid="{3B291334-2310-4357-BE50-455E109B01A7}"/>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N21:U21" xr:uid="{3128072B-765C-4BB2-825E-210252CFF7E3}"/>
  </dataValidations>
  <pageMargins left="0.78740157480314965" right="0.39370078740157483" top="0.59055118110236227" bottom="0.59055118110236227" header="0.31496062992125984" footer="0.31496062992125984"/>
  <pageSetup paperSize="9" fitToHeight="2" orientation="portrait" blackAndWhite="1" r:id="rId1"/>
  <rowBreaks count="2" manualBreakCount="2">
    <brk id="40" max="25" man="1"/>
    <brk id="77" max="25"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249977111117893"/>
    <pageSetUpPr fitToPage="1"/>
  </sheetPr>
  <dimension ref="A1:AC38"/>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16384" width="3.125" style="82"/>
  </cols>
  <sheetData>
    <row r="1" spans="1:28" ht="18.75" customHeight="1" x14ac:dyDescent="0.4">
      <c r="A1" s="92" t="s">
        <v>215</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4">
      <c r="A3" s="261" t="s">
        <v>145</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B3" s="114" t="s">
        <v>293</v>
      </c>
    </row>
    <row r="4" spans="1:28"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18.75" customHeight="1" x14ac:dyDescent="0.4">
      <c r="A5" s="92" t="s">
        <v>78</v>
      </c>
      <c r="B5" s="92"/>
      <c r="C5" s="92"/>
      <c r="D5" s="92"/>
      <c r="E5" s="92"/>
      <c r="F5" s="92"/>
      <c r="G5" s="92"/>
      <c r="H5" s="92"/>
      <c r="I5" s="92"/>
      <c r="J5" s="92"/>
      <c r="K5" s="92"/>
      <c r="L5" s="92"/>
      <c r="M5" s="92"/>
      <c r="N5" s="92"/>
      <c r="O5" s="92"/>
      <c r="P5" s="92"/>
      <c r="Q5" s="92"/>
      <c r="R5" s="92"/>
      <c r="S5" s="92"/>
      <c r="T5" s="92"/>
      <c r="U5" s="92"/>
      <c r="V5" s="92"/>
      <c r="W5" s="92"/>
      <c r="X5" s="92"/>
      <c r="Y5" s="92"/>
      <c r="Z5" s="92"/>
    </row>
    <row r="6" spans="1:28" ht="7.5" customHeight="1" thickBot="1" x14ac:dyDescent="0.45">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4">
      <c r="A7" s="275" t="s">
        <v>79</v>
      </c>
      <c r="B7" s="273"/>
      <c r="C7" s="273"/>
      <c r="D7" s="273"/>
      <c r="E7" s="273"/>
      <c r="F7" s="273"/>
      <c r="G7" s="273"/>
      <c r="H7" s="273"/>
      <c r="I7" s="273" t="s">
        <v>156</v>
      </c>
      <c r="J7" s="273"/>
      <c r="K7" s="273"/>
      <c r="L7" s="273"/>
      <c r="M7" s="273"/>
      <c r="N7" s="273"/>
      <c r="O7" s="273"/>
      <c r="P7" s="273" t="s">
        <v>89</v>
      </c>
      <c r="Q7" s="273"/>
      <c r="R7" s="273"/>
      <c r="S7" s="273"/>
      <c r="T7" s="273"/>
      <c r="U7" s="273"/>
      <c r="V7" s="273"/>
      <c r="W7" s="273"/>
      <c r="X7" s="273"/>
      <c r="Y7" s="273"/>
      <c r="Z7" s="386"/>
    </row>
    <row r="8" spans="1:28" ht="22.5" customHeight="1" x14ac:dyDescent="0.4">
      <c r="A8" s="288" t="s">
        <v>80</v>
      </c>
      <c r="B8" s="289"/>
      <c r="C8" s="289"/>
      <c r="D8" s="289"/>
      <c r="E8" s="289"/>
      <c r="F8" s="289"/>
      <c r="G8" s="289"/>
      <c r="H8" s="289"/>
      <c r="I8" s="396" t="str">
        <f>IFERROR(I14-SUM(I9:N12),"")</f>
        <v/>
      </c>
      <c r="J8" s="283"/>
      <c r="K8" s="283"/>
      <c r="L8" s="283"/>
      <c r="M8" s="283"/>
      <c r="N8" s="283"/>
      <c r="O8" s="126" t="s">
        <v>88</v>
      </c>
      <c r="P8" s="397"/>
      <c r="Q8" s="397"/>
      <c r="R8" s="397"/>
      <c r="S8" s="397"/>
      <c r="T8" s="397"/>
      <c r="U8" s="397"/>
      <c r="V8" s="397"/>
      <c r="W8" s="397"/>
      <c r="X8" s="397"/>
      <c r="Y8" s="397"/>
      <c r="Z8" s="398"/>
    </row>
    <row r="9" spans="1:28" ht="22.5" customHeight="1" x14ac:dyDescent="0.4">
      <c r="A9" s="288" t="s">
        <v>81</v>
      </c>
      <c r="B9" s="289"/>
      <c r="C9" s="289"/>
      <c r="D9" s="289"/>
      <c r="E9" s="289"/>
      <c r="F9" s="289"/>
      <c r="G9" s="289"/>
      <c r="H9" s="289"/>
      <c r="I9" s="396">
        <f>IFERROR(SUM(請求額算定表_自動車!I23,請求額算定表_充放電設備!I18),"")</f>
        <v>0</v>
      </c>
      <c r="J9" s="283"/>
      <c r="K9" s="283"/>
      <c r="L9" s="283"/>
      <c r="M9" s="283"/>
      <c r="N9" s="283"/>
      <c r="O9" s="126" t="s">
        <v>88</v>
      </c>
      <c r="P9" s="397" t="s">
        <v>304</v>
      </c>
      <c r="Q9" s="397"/>
      <c r="R9" s="397"/>
      <c r="S9" s="397"/>
      <c r="T9" s="397"/>
      <c r="U9" s="397"/>
      <c r="V9" s="397"/>
      <c r="W9" s="397"/>
      <c r="X9" s="397"/>
      <c r="Y9" s="397"/>
      <c r="Z9" s="398"/>
    </row>
    <row r="10" spans="1:28" ht="22.5" customHeight="1" x14ac:dyDescent="0.4">
      <c r="A10" s="392" t="s">
        <v>86</v>
      </c>
      <c r="B10" s="393"/>
      <c r="C10" s="289" t="s">
        <v>82</v>
      </c>
      <c r="D10" s="289"/>
      <c r="E10" s="289"/>
      <c r="F10" s="289"/>
      <c r="G10" s="289"/>
      <c r="H10" s="289"/>
      <c r="I10" s="396" t="str">
        <f>IFERROR(IF(請求額算定表_自動車!I14="","",請求額算定表_自動車!I14+請求額算定表_自動車!P14),"")</f>
        <v/>
      </c>
      <c r="J10" s="283"/>
      <c r="K10" s="283"/>
      <c r="L10" s="283"/>
      <c r="M10" s="283"/>
      <c r="N10" s="283"/>
      <c r="O10" s="126" t="s">
        <v>88</v>
      </c>
      <c r="P10" s="399"/>
      <c r="Q10" s="399"/>
      <c r="R10" s="399"/>
      <c r="S10" s="399"/>
      <c r="T10" s="399"/>
      <c r="U10" s="399"/>
      <c r="V10" s="399"/>
      <c r="W10" s="399"/>
      <c r="X10" s="399"/>
      <c r="Y10" s="399"/>
      <c r="Z10" s="400"/>
    </row>
    <row r="11" spans="1:28" ht="22.5" customHeight="1" x14ac:dyDescent="0.4">
      <c r="A11" s="392"/>
      <c r="B11" s="393"/>
      <c r="C11" s="289" t="s">
        <v>83</v>
      </c>
      <c r="D11" s="289"/>
      <c r="E11" s="289"/>
      <c r="F11" s="289"/>
      <c r="G11" s="289"/>
      <c r="H11" s="289"/>
      <c r="I11" s="396" t="str">
        <f>IFERROR(IF(請求額算定表_自動車!I15="","",請求額算定表_自動車!I15+請求額算定表_自動車!P15),"")</f>
        <v/>
      </c>
      <c r="J11" s="283"/>
      <c r="K11" s="283"/>
      <c r="L11" s="283"/>
      <c r="M11" s="283"/>
      <c r="N11" s="283"/>
      <c r="O11" s="126" t="s">
        <v>88</v>
      </c>
      <c r="P11" s="399"/>
      <c r="Q11" s="399"/>
      <c r="R11" s="399"/>
      <c r="S11" s="399"/>
      <c r="T11" s="399"/>
      <c r="U11" s="399"/>
      <c r="V11" s="399"/>
      <c r="W11" s="399"/>
      <c r="X11" s="399"/>
      <c r="Y11" s="399"/>
      <c r="Z11" s="400"/>
    </row>
    <row r="12" spans="1:28" ht="22.5" customHeight="1" x14ac:dyDescent="0.4">
      <c r="A12" s="394"/>
      <c r="B12" s="395"/>
      <c r="C12" s="311" t="s">
        <v>84</v>
      </c>
      <c r="D12" s="311"/>
      <c r="E12" s="311"/>
      <c r="F12" s="311"/>
      <c r="G12" s="311"/>
      <c r="H12" s="311"/>
      <c r="I12" s="413" t="str">
        <f>IFERROR(IF(請求額算定表_自動車!I16="","",請求額算定表_自動車!I16+請求額算定表_自動車!P16),"")</f>
        <v/>
      </c>
      <c r="J12" s="414"/>
      <c r="K12" s="414"/>
      <c r="L12" s="414"/>
      <c r="M12" s="414"/>
      <c r="N12" s="414"/>
      <c r="O12" s="102" t="s">
        <v>88</v>
      </c>
      <c r="P12" s="401"/>
      <c r="Q12" s="401"/>
      <c r="R12" s="401"/>
      <c r="S12" s="401"/>
      <c r="T12" s="401"/>
      <c r="U12" s="401"/>
      <c r="V12" s="401"/>
      <c r="W12" s="401"/>
      <c r="X12" s="401"/>
      <c r="Y12" s="401"/>
      <c r="Z12" s="402"/>
    </row>
    <row r="13" spans="1:28" ht="22.5" customHeight="1" thickBot="1" x14ac:dyDescent="0.45">
      <c r="A13" s="288" t="s">
        <v>327</v>
      </c>
      <c r="B13" s="289"/>
      <c r="C13" s="289"/>
      <c r="D13" s="289"/>
      <c r="E13" s="289"/>
      <c r="F13" s="289"/>
      <c r="G13" s="289"/>
      <c r="H13" s="289"/>
      <c r="I13" s="396" t="str">
        <f>IFERROR(IF(請求額算定表_自動車!I17="","",請求額算定表_自動車!I17+請求額算定表_自動車!P17),"")</f>
        <v/>
      </c>
      <c r="J13" s="283"/>
      <c r="K13" s="283"/>
      <c r="L13" s="283"/>
      <c r="M13" s="283"/>
      <c r="N13" s="283"/>
      <c r="O13" s="126" t="s">
        <v>88</v>
      </c>
      <c r="P13" s="397"/>
      <c r="Q13" s="397"/>
      <c r="R13" s="397"/>
      <c r="S13" s="397"/>
      <c r="T13" s="397"/>
      <c r="U13" s="397"/>
      <c r="V13" s="397"/>
      <c r="W13" s="397"/>
      <c r="X13" s="397"/>
      <c r="Y13" s="397"/>
      <c r="Z13" s="398"/>
    </row>
    <row r="14" spans="1:28" ht="22.5" customHeight="1" thickTop="1" thickBot="1" x14ac:dyDescent="0.45">
      <c r="A14" s="411" t="s">
        <v>85</v>
      </c>
      <c r="B14" s="412"/>
      <c r="C14" s="412"/>
      <c r="D14" s="412"/>
      <c r="E14" s="412"/>
      <c r="F14" s="412"/>
      <c r="G14" s="412"/>
      <c r="H14" s="412"/>
      <c r="I14" s="415" t="str">
        <f>IF(I27="","",I27)</f>
        <v/>
      </c>
      <c r="J14" s="416"/>
      <c r="K14" s="416"/>
      <c r="L14" s="416"/>
      <c r="M14" s="416"/>
      <c r="N14" s="416"/>
      <c r="O14" s="136" t="s">
        <v>88</v>
      </c>
      <c r="P14" s="403"/>
      <c r="Q14" s="403"/>
      <c r="R14" s="403"/>
      <c r="S14" s="403"/>
      <c r="T14" s="403"/>
      <c r="U14" s="403"/>
      <c r="V14" s="403"/>
      <c r="W14" s="403"/>
      <c r="X14" s="403"/>
      <c r="Y14" s="403"/>
      <c r="Z14" s="404"/>
    </row>
    <row r="15" spans="1:28" ht="18.75" customHeight="1" x14ac:dyDescent="0.4">
      <c r="A15" s="113" t="s">
        <v>90</v>
      </c>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8" ht="18.75" customHeight="1" x14ac:dyDescent="0.4">
      <c r="A16" s="113" t="s">
        <v>91</v>
      </c>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9" ht="18.75" customHeight="1" x14ac:dyDescent="0.4">
      <c r="A17" s="113" t="s">
        <v>92</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9" ht="18.75" customHeight="1" x14ac:dyDescent="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9" ht="18.75" customHeight="1" x14ac:dyDescent="0.4">
      <c r="A19" s="92" t="s">
        <v>93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9" ht="7.5" customHeight="1" thickBot="1" x14ac:dyDescent="0.45">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9" ht="22.5" customHeight="1" x14ac:dyDescent="0.4">
      <c r="A21" s="275" t="s">
        <v>94</v>
      </c>
      <c r="B21" s="273"/>
      <c r="C21" s="273"/>
      <c r="D21" s="273"/>
      <c r="E21" s="273"/>
      <c r="F21" s="273"/>
      <c r="G21" s="273"/>
      <c r="H21" s="273"/>
      <c r="I21" s="273" t="s">
        <v>156</v>
      </c>
      <c r="J21" s="273"/>
      <c r="K21" s="273"/>
      <c r="L21" s="273"/>
      <c r="M21" s="273"/>
      <c r="N21" s="273"/>
      <c r="O21" s="273"/>
      <c r="P21" s="273" t="s">
        <v>89</v>
      </c>
      <c r="Q21" s="273"/>
      <c r="R21" s="273"/>
      <c r="S21" s="273"/>
      <c r="T21" s="273"/>
      <c r="U21" s="273"/>
      <c r="V21" s="273"/>
      <c r="W21" s="273"/>
      <c r="X21" s="273"/>
      <c r="Y21" s="273"/>
      <c r="Z21" s="386"/>
    </row>
    <row r="22" spans="1:29" ht="22.5" customHeight="1" x14ac:dyDescent="0.4">
      <c r="A22" s="288" t="s">
        <v>95</v>
      </c>
      <c r="B22" s="289"/>
      <c r="C22" s="289"/>
      <c r="D22" s="289"/>
      <c r="E22" s="289"/>
      <c r="F22" s="289"/>
      <c r="G22" s="289"/>
      <c r="H22" s="289"/>
      <c r="I22" s="413" t="str">
        <f>IF(請求額算定表_自動車!I8="","",請求額算定表_自動車!I8)</f>
        <v/>
      </c>
      <c r="J22" s="414"/>
      <c r="K22" s="414"/>
      <c r="L22" s="414"/>
      <c r="M22" s="414"/>
      <c r="N22" s="414"/>
      <c r="O22" s="102" t="str">
        <f t="shared" ref="O22:O24" si="0">IF(I22="","","円")</f>
        <v/>
      </c>
      <c r="P22" s="405"/>
      <c r="Q22" s="405"/>
      <c r="R22" s="405"/>
      <c r="S22" s="405"/>
      <c r="T22" s="405"/>
      <c r="U22" s="405"/>
      <c r="V22" s="405"/>
      <c r="W22" s="405"/>
      <c r="X22" s="405"/>
      <c r="Y22" s="405"/>
      <c r="Z22" s="406"/>
    </row>
    <row r="23" spans="1:29" ht="22.5" customHeight="1" x14ac:dyDescent="0.4">
      <c r="A23" s="288"/>
      <c r="B23" s="289"/>
      <c r="C23" s="289"/>
      <c r="D23" s="289"/>
      <c r="E23" s="289"/>
      <c r="F23" s="289"/>
      <c r="G23" s="289"/>
      <c r="H23" s="289"/>
      <c r="I23" s="421" t="str">
        <f>IF(請求額算定表_自動車!P8="","",請求額算定表_自動車!P8)</f>
        <v/>
      </c>
      <c r="J23" s="422"/>
      <c r="K23" s="422"/>
      <c r="L23" s="422"/>
      <c r="M23" s="422"/>
      <c r="N23" s="422"/>
      <c r="O23" s="106" t="str">
        <f t="shared" si="0"/>
        <v/>
      </c>
      <c r="P23" s="407"/>
      <c r="Q23" s="407"/>
      <c r="R23" s="407"/>
      <c r="S23" s="407"/>
      <c r="T23" s="407"/>
      <c r="U23" s="407"/>
      <c r="V23" s="407"/>
      <c r="W23" s="407"/>
      <c r="X23" s="407"/>
      <c r="Y23" s="407"/>
      <c r="Z23" s="408"/>
    </row>
    <row r="24" spans="1:29" ht="21.6" customHeight="1" x14ac:dyDescent="0.4">
      <c r="A24" s="424" t="s">
        <v>328</v>
      </c>
      <c r="B24" s="425"/>
      <c r="C24" s="425"/>
      <c r="D24" s="425"/>
      <c r="E24" s="425"/>
      <c r="F24" s="425"/>
      <c r="G24" s="425"/>
      <c r="H24" s="426"/>
      <c r="I24" s="413" t="str">
        <f>IF(請求額算定表_充放電設備!I16="","",請求額算定表_充放電設備!I16)</f>
        <v/>
      </c>
      <c r="J24" s="414"/>
      <c r="K24" s="414"/>
      <c r="L24" s="414"/>
      <c r="M24" s="414"/>
      <c r="N24" s="414"/>
      <c r="O24" s="102" t="str">
        <f t="shared" si="0"/>
        <v/>
      </c>
      <c r="P24" s="405"/>
      <c r="Q24" s="405"/>
      <c r="R24" s="405"/>
      <c r="S24" s="405"/>
      <c r="T24" s="405"/>
      <c r="U24" s="405"/>
      <c r="V24" s="405"/>
      <c r="W24" s="405"/>
      <c r="X24" s="405"/>
      <c r="Y24" s="405"/>
      <c r="Z24" s="406"/>
    </row>
    <row r="25" spans="1:29" ht="22.5" customHeight="1" x14ac:dyDescent="0.4">
      <c r="A25" s="288" t="s">
        <v>96</v>
      </c>
      <c r="B25" s="289"/>
      <c r="C25" s="289"/>
      <c r="D25" s="289"/>
      <c r="E25" s="289"/>
      <c r="F25" s="289"/>
      <c r="G25" s="289"/>
      <c r="H25" s="289"/>
      <c r="I25" s="396" t="str">
        <f>IF(SUM(I22:N24)=0,"",SUM(I22:N24))</f>
        <v/>
      </c>
      <c r="J25" s="283"/>
      <c r="K25" s="283"/>
      <c r="L25" s="283"/>
      <c r="M25" s="283"/>
      <c r="N25" s="283"/>
      <c r="O25" s="126" t="s">
        <v>88</v>
      </c>
      <c r="P25" s="409"/>
      <c r="Q25" s="409"/>
      <c r="R25" s="409"/>
      <c r="S25" s="409"/>
      <c r="T25" s="409"/>
      <c r="U25" s="409"/>
      <c r="V25" s="409"/>
      <c r="W25" s="409"/>
      <c r="X25" s="409"/>
      <c r="Y25" s="409"/>
      <c r="Z25" s="410"/>
    </row>
    <row r="26" spans="1:29" ht="22.5" customHeight="1" thickBot="1" x14ac:dyDescent="0.45">
      <c r="A26" s="423" t="s">
        <v>97</v>
      </c>
      <c r="B26" s="311"/>
      <c r="C26" s="311"/>
      <c r="D26" s="311"/>
      <c r="E26" s="311"/>
      <c r="F26" s="311"/>
      <c r="G26" s="311"/>
      <c r="H26" s="311"/>
      <c r="I26" s="413" t="str">
        <f>IF(I25="","",IF(DB!H14=TRUE,ROUNDUP(I25*0.1,0),ROUNDDOWN(I25*0.1,0)))</f>
        <v/>
      </c>
      <c r="J26" s="414"/>
      <c r="K26" s="414"/>
      <c r="L26" s="414"/>
      <c r="M26" s="414"/>
      <c r="N26" s="414"/>
      <c r="O26" s="102" t="s">
        <v>88</v>
      </c>
      <c r="P26" s="417" t="s">
        <v>100</v>
      </c>
      <c r="Q26" s="417"/>
      <c r="R26" s="417"/>
      <c r="S26" s="417"/>
      <c r="T26" s="417"/>
      <c r="U26" s="417"/>
      <c r="V26" s="417"/>
      <c r="W26" s="417"/>
      <c r="X26" s="417"/>
      <c r="Y26" s="417"/>
      <c r="Z26" s="418"/>
      <c r="AC26" s="114" t="s">
        <v>284</v>
      </c>
    </row>
    <row r="27" spans="1:29" ht="22.5" customHeight="1" thickTop="1" thickBot="1" x14ac:dyDescent="0.45">
      <c r="A27" s="411" t="s">
        <v>85</v>
      </c>
      <c r="B27" s="412"/>
      <c r="C27" s="412"/>
      <c r="D27" s="412"/>
      <c r="E27" s="412"/>
      <c r="F27" s="412"/>
      <c r="G27" s="412"/>
      <c r="H27" s="412"/>
      <c r="I27" s="415" t="str">
        <f>IF(I26="","",SUM(I25:N26))</f>
        <v/>
      </c>
      <c r="J27" s="416"/>
      <c r="K27" s="416"/>
      <c r="L27" s="416"/>
      <c r="M27" s="416"/>
      <c r="N27" s="416"/>
      <c r="O27" s="136" t="s">
        <v>88</v>
      </c>
      <c r="P27" s="419"/>
      <c r="Q27" s="419"/>
      <c r="R27" s="419"/>
      <c r="S27" s="419"/>
      <c r="T27" s="419"/>
      <c r="U27" s="419"/>
      <c r="V27" s="419"/>
      <c r="W27" s="419"/>
      <c r="X27" s="419"/>
      <c r="Y27" s="419"/>
      <c r="Z27" s="420"/>
    </row>
    <row r="28" spans="1:29" ht="18.75" customHeight="1" x14ac:dyDescent="0.4">
      <c r="A28" s="113" t="s">
        <v>98</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9" ht="18.600000000000001" customHeight="1" x14ac:dyDescent="0.4">
      <c r="A29" s="113" t="s">
        <v>378</v>
      </c>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9" ht="18.75" customHeight="1" x14ac:dyDescent="0.4">
      <c r="A30" s="113" t="s">
        <v>379</v>
      </c>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9" ht="18.75" customHeight="1" x14ac:dyDescent="0.4">
      <c r="A31" s="113" t="s">
        <v>157</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9" ht="18.75" customHeight="1" x14ac:dyDescent="0.4">
      <c r="A32" s="113" t="s">
        <v>99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sheetData>
  <sheetProtection algorithmName="SHA-512" hashValue="vZWwn4YWBwbFEdwUtrm01drb6UW3N+N0TH+LVIW124DaEU5oMdcvtkidGFKEySoLdotMvEP9rKeEJxDWLJIGVw==" saltValue="mbBEQc25sjP2W+Kk9S3nkQ==" spinCount="100000" sheet="1" selectLockedCells="1"/>
  <mergeCells count="46">
    <mergeCell ref="I13:N13"/>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A27:H27"/>
    <mergeCell ref="I27:N27"/>
    <mergeCell ref="P27:Z27"/>
    <mergeCell ref="A25:H25"/>
    <mergeCell ref="I25:N25"/>
    <mergeCell ref="P25:Z25"/>
    <mergeCell ref="A26:H26"/>
    <mergeCell ref="I26:N26"/>
    <mergeCell ref="P26:Z26"/>
    <mergeCell ref="P13:Z13"/>
    <mergeCell ref="A24:H24"/>
    <mergeCell ref="I24:N24"/>
    <mergeCell ref="P24:Z24"/>
    <mergeCell ref="A22:H23"/>
    <mergeCell ref="I22:N22"/>
    <mergeCell ref="P22:Z22"/>
    <mergeCell ref="I23:N23"/>
    <mergeCell ref="P23:Z23"/>
    <mergeCell ref="A14:H14"/>
    <mergeCell ref="I14:N14"/>
    <mergeCell ref="P14:Z14"/>
    <mergeCell ref="A21:H21"/>
    <mergeCell ref="I21:O21"/>
    <mergeCell ref="P21:Z21"/>
    <mergeCell ref="A13:H13"/>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AG24"/>
  <sheetViews>
    <sheetView view="pageBreakPreview" zoomScaleNormal="100" zoomScaleSheetLayoutView="100" workbookViewId="0">
      <selection activeCell="E5" sqref="E5:J5"/>
    </sheetView>
  </sheetViews>
  <sheetFormatPr defaultColWidth="3.125" defaultRowHeight="18.75" customHeight="1" x14ac:dyDescent="0.4"/>
  <cols>
    <col min="1" max="16384" width="3.125" style="82"/>
  </cols>
  <sheetData>
    <row r="1" spans="1:33" ht="18.75" customHeight="1" x14ac:dyDescent="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row>
    <row r="2" spans="1:3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4">
      <c r="A3" s="261" t="s">
        <v>305</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row>
    <row r="4" spans="1:33" ht="7.5" customHeight="1" thickBot="1" x14ac:dyDescent="0.4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thickBot="1" x14ac:dyDescent="0.45">
      <c r="A5" s="92"/>
      <c r="B5" s="435" t="s">
        <v>221</v>
      </c>
      <c r="C5" s="436"/>
      <c r="D5" s="436"/>
      <c r="E5" s="454" t="s">
        <v>414</v>
      </c>
      <c r="F5" s="455"/>
      <c r="G5" s="455"/>
      <c r="H5" s="455"/>
      <c r="I5" s="455"/>
      <c r="J5" s="456"/>
      <c r="K5" s="92"/>
      <c r="L5" s="92"/>
      <c r="M5" s="92"/>
      <c r="N5" s="92"/>
      <c r="O5" s="92"/>
      <c r="P5" s="92"/>
      <c r="Q5" s="92"/>
      <c r="R5" s="92"/>
      <c r="S5" s="92"/>
      <c r="T5" s="92"/>
      <c r="U5" s="92"/>
      <c r="V5" s="92"/>
      <c r="W5" s="92"/>
      <c r="X5" s="92"/>
      <c r="Y5" s="92"/>
      <c r="Z5" s="92"/>
      <c r="AA5" s="92"/>
      <c r="AB5" s="92"/>
      <c r="AC5" s="92"/>
      <c r="AD5" s="92"/>
    </row>
    <row r="6" spans="1:33" ht="18.75" customHeight="1" thickBot="1" x14ac:dyDescent="0.45">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3" ht="22.5" customHeight="1" x14ac:dyDescent="0.4">
      <c r="A7" s="92"/>
      <c r="B7" s="275" t="s">
        <v>222</v>
      </c>
      <c r="C7" s="273"/>
      <c r="D7" s="273"/>
      <c r="E7" s="273"/>
      <c r="F7" s="273"/>
      <c r="G7" s="273"/>
      <c r="H7" s="273"/>
      <c r="I7" s="273" t="s">
        <v>223</v>
      </c>
      <c r="J7" s="273"/>
      <c r="K7" s="273"/>
      <c r="L7" s="273"/>
      <c r="M7" s="273"/>
      <c r="N7" s="273"/>
      <c r="O7" s="273"/>
      <c r="P7" s="273" t="s">
        <v>224</v>
      </c>
      <c r="Q7" s="273"/>
      <c r="R7" s="273"/>
      <c r="S7" s="273"/>
      <c r="T7" s="273"/>
      <c r="U7" s="273"/>
      <c r="V7" s="386"/>
      <c r="W7" s="153"/>
      <c r="X7" s="92"/>
      <c r="Y7" s="92"/>
      <c r="Z7" s="92"/>
      <c r="AA7" s="92"/>
      <c r="AB7" s="92"/>
      <c r="AC7" s="92"/>
      <c r="AD7" s="92"/>
    </row>
    <row r="8" spans="1:33" ht="22.5" customHeight="1" x14ac:dyDescent="0.4">
      <c r="A8" s="92"/>
      <c r="B8" s="439" t="s">
        <v>225</v>
      </c>
      <c r="C8" s="440"/>
      <c r="D8" s="440"/>
      <c r="E8" s="440"/>
      <c r="F8" s="440"/>
      <c r="G8" s="440"/>
      <c r="H8" s="440"/>
      <c r="I8" s="437" t="str">
        <f>IFERROR(IF(申請額算定表_自動車!I8="","",申請額算定表_自動車!I8),"")</f>
        <v/>
      </c>
      <c r="J8" s="438"/>
      <c r="K8" s="438"/>
      <c r="L8" s="438"/>
      <c r="M8" s="438"/>
      <c r="N8" s="438"/>
      <c r="O8" s="148" t="s">
        <v>88</v>
      </c>
      <c r="P8" s="437" t="str">
        <f>IFERROR(IF(申請額算定表_自動車!P8="","",申請額算定表_自動車!P8),"")</f>
        <v/>
      </c>
      <c r="Q8" s="438"/>
      <c r="R8" s="438"/>
      <c r="S8" s="438"/>
      <c r="T8" s="438"/>
      <c r="U8" s="438"/>
      <c r="V8" s="154" t="s">
        <v>88</v>
      </c>
      <c r="W8" s="155"/>
      <c r="X8" s="156"/>
      <c r="Y8" s="156"/>
      <c r="Z8" s="156"/>
      <c r="AA8" s="156"/>
      <c r="AB8" s="156"/>
      <c r="AC8" s="92"/>
      <c r="AD8" s="92"/>
    </row>
    <row r="9" spans="1:33" ht="22.5" customHeight="1" x14ac:dyDescent="0.4">
      <c r="A9" s="92"/>
      <c r="B9" s="441" t="s">
        <v>132</v>
      </c>
      <c r="C9" s="442"/>
      <c r="D9" s="442"/>
      <c r="E9" s="442"/>
      <c r="F9" s="442"/>
      <c r="G9" s="442"/>
      <c r="H9" s="442"/>
      <c r="I9" s="433" t="str">
        <f>IFERROR(IF(申請額算定表_自動車!I9="","",申請額算定表_自動車!I9),"")</f>
        <v/>
      </c>
      <c r="J9" s="434"/>
      <c r="K9" s="434"/>
      <c r="L9" s="434"/>
      <c r="M9" s="434"/>
      <c r="N9" s="434"/>
      <c r="O9" s="150" t="s">
        <v>88</v>
      </c>
      <c r="P9" s="433" t="str">
        <f>IFERROR(IF(申請額算定表_自動車!P9="","",申請額算定表_自動車!P9),"")</f>
        <v/>
      </c>
      <c r="Q9" s="434"/>
      <c r="R9" s="434"/>
      <c r="S9" s="434"/>
      <c r="T9" s="434"/>
      <c r="U9" s="434"/>
      <c r="V9" s="157" t="s">
        <v>88</v>
      </c>
      <c r="W9" s="155"/>
      <c r="X9" s="156"/>
      <c r="Y9" s="156"/>
      <c r="Z9" s="156"/>
      <c r="AA9" s="156"/>
      <c r="AB9" s="156"/>
      <c r="AC9" s="92"/>
      <c r="AD9" s="92"/>
    </row>
    <row r="10" spans="1:33" ht="22.5" customHeight="1" x14ac:dyDescent="0.4">
      <c r="A10" s="92"/>
      <c r="B10" s="441" t="s">
        <v>280</v>
      </c>
      <c r="C10" s="442"/>
      <c r="D10" s="442"/>
      <c r="E10" s="442"/>
      <c r="F10" s="442"/>
      <c r="G10" s="442"/>
      <c r="H10" s="442"/>
      <c r="I10" s="433" t="str">
        <f>IFERROR(IF(申請額算定表_自動車!I10="","",申請額算定表_自動車!I10),"")</f>
        <v/>
      </c>
      <c r="J10" s="434"/>
      <c r="K10" s="434"/>
      <c r="L10" s="434"/>
      <c r="M10" s="434"/>
      <c r="N10" s="434"/>
      <c r="O10" s="150" t="s">
        <v>88</v>
      </c>
      <c r="P10" s="433" t="str">
        <f>IFERROR(IF(申請額算定表_自動車!P10="","",申請額算定表_自動車!P10),"")</f>
        <v/>
      </c>
      <c r="Q10" s="434"/>
      <c r="R10" s="434"/>
      <c r="S10" s="434"/>
      <c r="T10" s="434"/>
      <c r="U10" s="434"/>
      <c r="V10" s="157" t="s">
        <v>88</v>
      </c>
      <c r="W10" s="155"/>
      <c r="X10" s="156"/>
      <c r="Y10" s="156"/>
      <c r="Z10" s="156"/>
      <c r="AA10" s="156"/>
      <c r="AB10" s="156"/>
      <c r="AC10" s="92"/>
      <c r="AD10" s="92"/>
    </row>
    <row r="11" spans="1:33" ht="22.5" customHeight="1" x14ac:dyDescent="0.4">
      <c r="A11" s="92"/>
      <c r="B11" s="441" t="s">
        <v>281</v>
      </c>
      <c r="C11" s="442"/>
      <c r="D11" s="442"/>
      <c r="E11" s="442"/>
      <c r="F11" s="442"/>
      <c r="G11" s="442"/>
      <c r="H11" s="442"/>
      <c r="I11" s="433" t="str">
        <f>IFERROR(IF(申請額算定表_自動車!I11="","",申請額算定表_自動車!I11),"")</f>
        <v/>
      </c>
      <c r="J11" s="434"/>
      <c r="K11" s="434"/>
      <c r="L11" s="434"/>
      <c r="M11" s="434"/>
      <c r="N11" s="434"/>
      <c r="O11" s="150" t="s">
        <v>88</v>
      </c>
      <c r="P11" s="433" t="str">
        <f>IFERROR(IF(申請額算定表_自動車!P11="","",申請額算定表_自動車!P11),"")</f>
        <v/>
      </c>
      <c r="Q11" s="434"/>
      <c r="R11" s="434"/>
      <c r="S11" s="434"/>
      <c r="T11" s="434"/>
      <c r="U11" s="434"/>
      <c r="V11" s="157" t="s">
        <v>88</v>
      </c>
      <c r="W11" s="155"/>
      <c r="X11" s="156"/>
      <c r="Y11" s="156"/>
      <c r="Z11" s="156"/>
      <c r="AA11" s="156"/>
      <c r="AB11" s="156"/>
      <c r="AC11" s="92"/>
      <c r="AD11" s="92"/>
    </row>
    <row r="12" spans="1:33" ht="22.5" customHeight="1" x14ac:dyDescent="0.4">
      <c r="A12" s="92"/>
      <c r="B12" s="441" t="s">
        <v>282</v>
      </c>
      <c r="C12" s="442"/>
      <c r="D12" s="442"/>
      <c r="E12" s="442"/>
      <c r="F12" s="442"/>
      <c r="G12" s="442"/>
      <c r="H12" s="442"/>
      <c r="I12" s="429" t="str">
        <f>IF(I8="","",IF(DB!L12=TRUE,ROUNDUP(SUM(請求額算定表_自動車!I8:I10)*0.1,0),ROUNDDOWN(SUM(請求額算定表_自動車!I8:I10)*0.1,0)))</f>
        <v/>
      </c>
      <c r="J12" s="430"/>
      <c r="K12" s="430"/>
      <c r="L12" s="430"/>
      <c r="M12" s="430"/>
      <c r="N12" s="430"/>
      <c r="O12" s="150" t="s">
        <v>88</v>
      </c>
      <c r="P12" s="429" t="str">
        <f>IF(P8="","",IF(DB!L12=TRUE,ROUNDUP(SUM(請求額算定表_自動車!P8:P10)*0.1,0),ROUNDDOWN(SUM(請求額算定表_自動車!P8:P10)*0.1,0)))</f>
        <v/>
      </c>
      <c r="Q12" s="430"/>
      <c r="R12" s="430"/>
      <c r="S12" s="430"/>
      <c r="T12" s="430"/>
      <c r="U12" s="430"/>
      <c r="V12" s="157" t="s">
        <v>88</v>
      </c>
      <c r="W12" s="155"/>
      <c r="X12" s="156"/>
      <c r="Y12" s="156"/>
      <c r="Z12" s="156"/>
      <c r="AA12" s="156"/>
      <c r="AB12" s="156"/>
      <c r="AC12" s="92"/>
      <c r="AD12" s="92"/>
      <c r="AG12" s="114" t="s">
        <v>284</v>
      </c>
    </row>
    <row r="13" spans="1:33" ht="22.5" customHeight="1" x14ac:dyDescent="0.4">
      <c r="A13" s="92"/>
      <c r="B13" s="443" t="s">
        <v>292</v>
      </c>
      <c r="C13" s="444"/>
      <c r="D13" s="444"/>
      <c r="E13" s="444"/>
      <c r="F13" s="444"/>
      <c r="G13" s="444"/>
      <c r="H13" s="444"/>
      <c r="I13" s="431">
        <f t="shared" ref="I13" si="0">SUM(I8:N12)</f>
        <v>0</v>
      </c>
      <c r="J13" s="432"/>
      <c r="K13" s="432"/>
      <c r="L13" s="432"/>
      <c r="M13" s="432"/>
      <c r="N13" s="432"/>
      <c r="O13" s="152" t="s">
        <v>88</v>
      </c>
      <c r="P13" s="431">
        <f t="shared" ref="P13" si="1">SUM(P8:U12)</f>
        <v>0</v>
      </c>
      <c r="Q13" s="432"/>
      <c r="R13" s="432"/>
      <c r="S13" s="432"/>
      <c r="T13" s="432"/>
      <c r="U13" s="432"/>
      <c r="V13" s="158" t="s">
        <v>88</v>
      </c>
      <c r="W13" s="155"/>
      <c r="X13" s="156"/>
      <c r="Y13" s="156"/>
      <c r="Z13" s="156"/>
      <c r="AA13" s="156"/>
      <c r="AB13" s="156"/>
      <c r="AC13" s="92"/>
      <c r="AD13" s="92"/>
    </row>
    <row r="14" spans="1:33" ht="22.5" customHeight="1" x14ac:dyDescent="0.4">
      <c r="A14" s="92"/>
      <c r="B14" s="439" t="s">
        <v>226</v>
      </c>
      <c r="C14" s="440"/>
      <c r="D14" s="440"/>
      <c r="E14" s="440"/>
      <c r="F14" s="440"/>
      <c r="G14" s="440"/>
      <c r="H14" s="440"/>
      <c r="I14" s="437" t="str">
        <f>IFERROR(IF(申請額算定表_自動車!I14="","",申請額算定表_自動車!I14),"")</f>
        <v/>
      </c>
      <c r="J14" s="438"/>
      <c r="K14" s="438"/>
      <c r="L14" s="438"/>
      <c r="M14" s="438"/>
      <c r="N14" s="438"/>
      <c r="O14" s="148" t="s">
        <v>88</v>
      </c>
      <c r="P14" s="437" t="str">
        <f>IFERROR(IF(申請額算定表_自動車!P14="","",申請額算定表_自動車!P14),"")</f>
        <v/>
      </c>
      <c r="Q14" s="438"/>
      <c r="R14" s="438"/>
      <c r="S14" s="438"/>
      <c r="T14" s="438"/>
      <c r="U14" s="438"/>
      <c r="V14" s="154" t="s">
        <v>88</v>
      </c>
      <c r="W14" s="155"/>
      <c r="X14" s="156"/>
      <c r="Y14" s="156"/>
      <c r="Z14" s="156"/>
      <c r="AA14" s="156"/>
      <c r="AB14" s="156"/>
      <c r="AC14" s="92"/>
      <c r="AD14" s="92"/>
    </row>
    <row r="15" spans="1:33" ht="22.5" customHeight="1" x14ac:dyDescent="0.4">
      <c r="A15" s="92"/>
      <c r="B15" s="450" t="s">
        <v>227</v>
      </c>
      <c r="C15" s="451"/>
      <c r="D15" s="451"/>
      <c r="E15" s="451"/>
      <c r="F15" s="451"/>
      <c r="G15" s="451"/>
      <c r="H15" s="451"/>
      <c r="I15" s="433" t="str">
        <f>IFERROR(IF(申請額算定表_自動車!I15="","",申請額算定表_自動車!I15),"")</f>
        <v/>
      </c>
      <c r="J15" s="434"/>
      <c r="K15" s="434"/>
      <c r="L15" s="434"/>
      <c r="M15" s="434"/>
      <c r="N15" s="434"/>
      <c r="O15" s="150" t="s">
        <v>88</v>
      </c>
      <c r="P15" s="433" t="str">
        <f>IFERROR(IF(申請額算定表_自動車!P15="","",申請額算定表_自動車!P15),"")</f>
        <v/>
      </c>
      <c r="Q15" s="434"/>
      <c r="R15" s="434"/>
      <c r="S15" s="434"/>
      <c r="T15" s="434"/>
      <c r="U15" s="434"/>
      <c r="V15" s="159" t="s">
        <v>88</v>
      </c>
      <c r="W15" s="155"/>
      <c r="X15" s="156"/>
      <c r="Y15" s="156"/>
      <c r="Z15" s="156"/>
      <c r="AA15" s="156"/>
      <c r="AB15" s="156"/>
      <c r="AC15" s="92"/>
      <c r="AD15" s="92"/>
    </row>
    <row r="16" spans="1:33" ht="22.5" customHeight="1" x14ac:dyDescent="0.4">
      <c r="A16" s="92"/>
      <c r="B16" s="450" t="s">
        <v>228</v>
      </c>
      <c r="C16" s="451"/>
      <c r="D16" s="451"/>
      <c r="E16" s="451"/>
      <c r="F16" s="451"/>
      <c r="G16" s="451"/>
      <c r="H16" s="451"/>
      <c r="I16" s="433" t="str">
        <f>IFERROR(IF(申請額算定表_自動車!I16="","",申請額算定表_自動車!I16),"")</f>
        <v/>
      </c>
      <c r="J16" s="434"/>
      <c r="K16" s="434"/>
      <c r="L16" s="434"/>
      <c r="M16" s="434"/>
      <c r="N16" s="434"/>
      <c r="O16" s="150" t="s">
        <v>88</v>
      </c>
      <c r="P16" s="433" t="str">
        <f>IFERROR(IF(申請額算定表_自動車!P16="","",申請額算定表_自動車!P16),"")</f>
        <v/>
      </c>
      <c r="Q16" s="434"/>
      <c r="R16" s="434"/>
      <c r="S16" s="434"/>
      <c r="T16" s="434"/>
      <c r="U16" s="434"/>
      <c r="V16" s="159" t="s">
        <v>88</v>
      </c>
      <c r="W16" s="155"/>
      <c r="X16" s="156"/>
      <c r="Y16" s="156"/>
      <c r="Z16" s="156"/>
      <c r="AA16" s="156"/>
      <c r="AB16" s="156"/>
      <c r="AC16" s="92"/>
      <c r="AD16" s="92"/>
    </row>
    <row r="17" spans="1:30" ht="22.5" customHeight="1" x14ac:dyDescent="0.4">
      <c r="A17" s="92"/>
      <c r="B17" s="459" t="s">
        <v>327</v>
      </c>
      <c r="C17" s="460"/>
      <c r="D17" s="460"/>
      <c r="E17" s="460"/>
      <c r="F17" s="460"/>
      <c r="G17" s="460"/>
      <c r="H17" s="460"/>
      <c r="I17" s="427" t="str">
        <f>IFERROR(IF(申請額算定表_自動車!I17="","",申請額算定表_自動車!I17),"")</f>
        <v/>
      </c>
      <c r="J17" s="428"/>
      <c r="K17" s="428"/>
      <c r="L17" s="428"/>
      <c r="M17" s="428"/>
      <c r="N17" s="428"/>
      <c r="O17" s="152" t="s">
        <v>88</v>
      </c>
      <c r="P17" s="427" t="str">
        <f>IFERROR(IF(申請額算定表_自動車!P17="","",申請額算定表_自動車!P17),"")</f>
        <v/>
      </c>
      <c r="Q17" s="428"/>
      <c r="R17" s="428"/>
      <c r="S17" s="428"/>
      <c r="T17" s="428"/>
      <c r="U17" s="428"/>
      <c r="V17" s="158" t="s">
        <v>88</v>
      </c>
      <c r="W17" s="155"/>
      <c r="X17" s="156"/>
      <c r="Y17" s="156"/>
      <c r="Z17" s="156"/>
      <c r="AA17" s="156"/>
      <c r="AB17" s="156"/>
      <c r="AC17" s="92"/>
      <c r="AD17" s="92"/>
    </row>
    <row r="18" spans="1:30" ht="22.5" customHeight="1" x14ac:dyDescent="0.4">
      <c r="A18" s="92"/>
      <c r="B18" s="439" t="s">
        <v>229</v>
      </c>
      <c r="C18" s="440"/>
      <c r="D18" s="440"/>
      <c r="E18" s="440"/>
      <c r="F18" s="440"/>
      <c r="G18" s="440"/>
      <c r="H18" s="440"/>
      <c r="I18" s="448">
        <f>IF(I8="",0,I8-SUM(I14:N16))</f>
        <v>0</v>
      </c>
      <c r="J18" s="449"/>
      <c r="K18" s="449"/>
      <c r="L18" s="449"/>
      <c r="M18" s="449"/>
      <c r="N18" s="449"/>
      <c r="O18" s="148" t="s">
        <v>88</v>
      </c>
      <c r="P18" s="448">
        <f>IF(P8="",0,P8-SUM(P14:U16))</f>
        <v>0</v>
      </c>
      <c r="Q18" s="449"/>
      <c r="R18" s="449"/>
      <c r="S18" s="449"/>
      <c r="T18" s="449"/>
      <c r="U18" s="449"/>
      <c r="V18" s="154" t="s">
        <v>88</v>
      </c>
      <c r="W18" s="155"/>
      <c r="X18" s="156"/>
      <c r="Y18" s="156"/>
      <c r="Z18" s="156"/>
      <c r="AA18" s="156"/>
      <c r="AB18" s="156"/>
      <c r="AC18" s="92"/>
      <c r="AD18" s="92"/>
    </row>
    <row r="19" spans="1:30" ht="22.5" customHeight="1" x14ac:dyDescent="0.4">
      <c r="A19" s="92"/>
      <c r="B19" s="450" t="s">
        <v>230</v>
      </c>
      <c r="C19" s="451"/>
      <c r="D19" s="451"/>
      <c r="E19" s="451"/>
      <c r="F19" s="451"/>
      <c r="G19" s="451"/>
      <c r="H19" s="451"/>
      <c r="I19" s="429">
        <f>IF($E$5="乗用車",300000,500000)</f>
        <v>300000</v>
      </c>
      <c r="J19" s="430"/>
      <c r="K19" s="430"/>
      <c r="L19" s="430"/>
      <c r="M19" s="430"/>
      <c r="N19" s="430"/>
      <c r="O19" s="150" t="s">
        <v>88</v>
      </c>
      <c r="P19" s="429">
        <f>IF($E$5="乗用車",300000,500000)</f>
        <v>300000</v>
      </c>
      <c r="Q19" s="430"/>
      <c r="R19" s="430"/>
      <c r="S19" s="430"/>
      <c r="T19" s="430"/>
      <c r="U19" s="430"/>
      <c r="V19" s="159" t="s">
        <v>88</v>
      </c>
      <c r="W19" s="160"/>
      <c r="X19" s="156"/>
      <c r="Y19" s="156"/>
      <c r="Z19" s="156"/>
      <c r="AA19" s="156"/>
      <c r="AB19" s="156"/>
      <c r="AC19" s="92"/>
      <c r="AD19" s="92"/>
    </row>
    <row r="20" spans="1:30" ht="22.5" customHeight="1" thickBot="1" x14ac:dyDescent="0.45">
      <c r="A20" s="92"/>
      <c r="B20" s="457" t="s">
        <v>234</v>
      </c>
      <c r="C20" s="458"/>
      <c r="D20" s="458"/>
      <c r="E20" s="458"/>
      <c r="F20" s="458"/>
      <c r="G20" s="458"/>
      <c r="H20" s="458"/>
      <c r="I20" s="445">
        <f>IFERROR(IF(I18/5&gt;=I19,I19,ROUNDDOWN(I18/5,-3)),"")</f>
        <v>0</v>
      </c>
      <c r="J20" s="446"/>
      <c r="K20" s="446"/>
      <c r="L20" s="446"/>
      <c r="M20" s="446"/>
      <c r="N20" s="446"/>
      <c r="O20" s="161" t="s">
        <v>88</v>
      </c>
      <c r="P20" s="445">
        <f>IFERROR(IF(P18/5&gt;=P19,P19,ROUNDDOWN(P18/5,-3)),"")</f>
        <v>0</v>
      </c>
      <c r="Q20" s="446"/>
      <c r="R20" s="446"/>
      <c r="S20" s="446"/>
      <c r="T20" s="446"/>
      <c r="U20" s="446"/>
      <c r="V20" s="162" t="s">
        <v>88</v>
      </c>
      <c r="W20" s="160"/>
      <c r="X20" s="156"/>
      <c r="Y20" s="156"/>
      <c r="Z20" s="156"/>
      <c r="AA20" s="156"/>
      <c r="AB20" s="156"/>
      <c r="AC20" s="92"/>
      <c r="AD20" s="92"/>
    </row>
    <row r="21" spans="1:30" ht="18.75" customHeight="1" thickBot="1" x14ac:dyDescent="0.45">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0" ht="22.5" customHeight="1" x14ac:dyDescent="0.4">
      <c r="A22" s="92"/>
      <c r="B22" s="275" t="s">
        <v>232</v>
      </c>
      <c r="C22" s="273"/>
      <c r="D22" s="273"/>
      <c r="E22" s="273"/>
      <c r="F22" s="273"/>
      <c r="G22" s="273"/>
      <c r="H22" s="273"/>
      <c r="I22" s="447" t="str">
        <f>IFERROR(IF(E5="乗用車",IF(I18+P18=0,"",I18+P18),IF(I18=0,"",I18)),"")</f>
        <v/>
      </c>
      <c r="J22" s="282"/>
      <c r="K22" s="282"/>
      <c r="L22" s="282"/>
      <c r="M22" s="282"/>
      <c r="N22" s="282"/>
      <c r="O22" s="97" t="s">
        <v>88</v>
      </c>
      <c r="P22" s="92"/>
      <c r="Q22" s="92"/>
      <c r="R22" s="92"/>
      <c r="S22" s="92"/>
      <c r="T22" s="92"/>
      <c r="U22" s="92"/>
      <c r="V22" s="92"/>
      <c r="W22" s="92"/>
      <c r="X22" s="92"/>
      <c r="Y22" s="92"/>
      <c r="Z22" s="92"/>
      <c r="AA22" s="92"/>
      <c r="AB22" s="92"/>
      <c r="AC22" s="92"/>
      <c r="AD22" s="92"/>
    </row>
    <row r="23" spans="1:30" ht="22.5" customHeight="1" thickBot="1" x14ac:dyDescent="0.45">
      <c r="A23" s="92"/>
      <c r="B23" s="290" t="s">
        <v>235</v>
      </c>
      <c r="C23" s="291"/>
      <c r="D23" s="291"/>
      <c r="E23" s="291"/>
      <c r="F23" s="291"/>
      <c r="G23" s="291"/>
      <c r="H23" s="291"/>
      <c r="I23" s="452" t="str">
        <f>IFERROR(IF(E5="乗用車",IF(I20+P20=0,"",I20+P20),IF(I20=0,"",I20)),"")</f>
        <v/>
      </c>
      <c r="J23" s="453"/>
      <c r="K23" s="453"/>
      <c r="L23" s="453"/>
      <c r="M23" s="453"/>
      <c r="N23" s="453"/>
      <c r="O23" s="125" t="s">
        <v>88</v>
      </c>
      <c r="P23" s="92"/>
      <c r="Q23" s="92"/>
      <c r="R23" s="92"/>
      <c r="S23" s="92"/>
      <c r="T23" s="92"/>
      <c r="U23" s="92"/>
      <c r="V23" s="92"/>
      <c r="W23" s="92"/>
      <c r="X23" s="92"/>
      <c r="Y23" s="92"/>
      <c r="Z23" s="92"/>
      <c r="AA23" s="92"/>
      <c r="AB23" s="92"/>
      <c r="AC23" s="92"/>
      <c r="AD23" s="92"/>
    </row>
    <row r="24" spans="1:30"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row>
  </sheetData>
  <sheetProtection algorithmName="SHA-512" hashValue="897CswIiqepE/gQw61uWqQcI5bLgqkezi67N27ojzCuVi1nMpEcnE4n9J6QQeJgf/aX9r38n+6rP/hBIXaWozw==" saltValue="T80Y2k0l9KkUn7RUHdxJ0g==" spinCount="100000" sheet="1" selectLockedCells="1"/>
  <mergeCells count="49">
    <mergeCell ref="B23:H23"/>
    <mergeCell ref="I23:N23"/>
    <mergeCell ref="B18:H18"/>
    <mergeCell ref="I18:N18"/>
    <mergeCell ref="P18:U18"/>
    <mergeCell ref="B19:H19"/>
    <mergeCell ref="I19:N19"/>
    <mergeCell ref="P19:U19"/>
    <mergeCell ref="B20:H20"/>
    <mergeCell ref="I20:N20"/>
    <mergeCell ref="P20:U20"/>
    <mergeCell ref="B22:H22"/>
    <mergeCell ref="I22:N22"/>
    <mergeCell ref="B8:H8"/>
    <mergeCell ref="I8:N8"/>
    <mergeCell ref="P8:U8"/>
    <mergeCell ref="B14:H14"/>
    <mergeCell ref="I14:N14"/>
    <mergeCell ref="P14:U14"/>
    <mergeCell ref="B9:H9"/>
    <mergeCell ref="B10:H10"/>
    <mergeCell ref="B11:H11"/>
    <mergeCell ref="B12:H12"/>
    <mergeCell ref="B13:H13"/>
    <mergeCell ref="I12:N12"/>
    <mergeCell ref="P12:U12"/>
    <mergeCell ref="I13:N13"/>
    <mergeCell ref="P13:U13"/>
    <mergeCell ref="I9:N9"/>
    <mergeCell ref="A3:AD3"/>
    <mergeCell ref="B5:D5"/>
    <mergeCell ref="E5:J5"/>
    <mergeCell ref="B7:H7"/>
    <mergeCell ref="I7:O7"/>
    <mergeCell ref="P7:V7"/>
    <mergeCell ref="B17:H17"/>
    <mergeCell ref="I17:N17"/>
    <mergeCell ref="P17:U17"/>
    <mergeCell ref="P9:U9"/>
    <mergeCell ref="I10:N10"/>
    <mergeCell ref="P10:U10"/>
    <mergeCell ref="I11:N11"/>
    <mergeCell ref="P11:U11"/>
    <mergeCell ref="B15:H15"/>
    <mergeCell ref="I15:N15"/>
    <mergeCell ref="P15:U15"/>
    <mergeCell ref="B16:H16"/>
    <mergeCell ref="I16:N16"/>
    <mergeCell ref="P16:U16"/>
  </mergeCells>
  <phoneticPr fontId="3"/>
  <conditionalFormatting sqref="P8:U11">
    <cfRule type="expression" dxfId="1" priority="2">
      <formula>OR($E$5="貨物自動車等",$E$5="乗合自動車等")</formula>
    </cfRule>
  </conditionalFormatting>
  <conditionalFormatting sqref="P14:U17">
    <cfRule type="expression" dxfId="0" priority="1">
      <formula>OR($E$5="貨物自動車等",$E$5="乗合自動車等")</formula>
    </cfRule>
  </conditionalFormatting>
  <dataValidations count="1">
    <dataValidation type="list" allowBlank="1" showInputMessage="1" showErrorMessage="1" sqref="E5:J5" xr:uid="{00000000-0002-0000-0C00-000000000000}">
      <formula1>"乗用車,貨物自動車等,乗合自動車等"</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B397-63EB-4C05-8250-7844B5CE2AC4}">
  <sheetPr>
    <tabColor theme="9" tint="-0.249977111117893"/>
    <pageSetUpPr fitToPage="1"/>
  </sheetPr>
  <dimension ref="A1:AG19"/>
  <sheetViews>
    <sheetView view="pageBreakPreview" zoomScaleNormal="100" zoomScaleSheetLayoutView="100" workbookViewId="0">
      <selection activeCell="I6" sqref="I6:N6"/>
    </sheetView>
  </sheetViews>
  <sheetFormatPr defaultColWidth="3.125" defaultRowHeight="18.75" customHeight="1" x14ac:dyDescent="0.4"/>
  <cols>
    <col min="1" max="16384" width="3.125" style="82"/>
  </cols>
  <sheetData>
    <row r="1" spans="1:33" ht="18.75" customHeight="1" x14ac:dyDescent="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4">
      <c r="A3" s="261" t="s">
        <v>302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row>
    <row r="4" spans="1:33" ht="7.5" customHeight="1" thickBot="1" x14ac:dyDescent="0.4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x14ac:dyDescent="0.4">
      <c r="A5" s="92"/>
      <c r="B5" s="275" t="s">
        <v>222</v>
      </c>
      <c r="C5" s="273"/>
      <c r="D5" s="273"/>
      <c r="E5" s="273"/>
      <c r="F5" s="273"/>
      <c r="G5" s="273"/>
      <c r="H5" s="273"/>
      <c r="I5" s="273" t="s">
        <v>346</v>
      </c>
      <c r="J5" s="273"/>
      <c r="K5" s="273"/>
      <c r="L5" s="273"/>
      <c r="M5" s="273"/>
      <c r="N5" s="273"/>
      <c r="O5" s="386"/>
      <c r="P5" s="706"/>
      <c r="Q5" s="706"/>
      <c r="R5" s="706"/>
      <c r="S5" s="706"/>
      <c r="T5" s="706"/>
      <c r="U5" s="706"/>
      <c r="V5" s="706"/>
      <c r="W5" s="706"/>
      <c r="X5" s="706"/>
      <c r="Y5" s="706"/>
      <c r="Z5" s="706"/>
      <c r="AA5" s="706"/>
      <c r="AB5" s="706"/>
      <c r="AC5" s="706"/>
      <c r="AD5" s="706"/>
    </row>
    <row r="6" spans="1:33" ht="22.5" customHeight="1" x14ac:dyDescent="0.4">
      <c r="A6" s="92"/>
      <c r="B6" s="461" t="s">
        <v>410</v>
      </c>
      <c r="C6" s="462"/>
      <c r="D6" s="462"/>
      <c r="E6" s="462"/>
      <c r="F6" s="462"/>
      <c r="G6" s="462"/>
      <c r="H6" s="462"/>
      <c r="I6" s="437" t="str">
        <f>IFERROR(IF(申請額算定表_充放電設備!I6="","",申請額算定表_充放電設備!I6),"")</f>
        <v/>
      </c>
      <c r="J6" s="438"/>
      <c r="K6" s="438"/>
      <c r="L6" s="438"/>
      <c r="M6" s="438"/>
      <c r="N6" s="438"/>
      <c r="O6" s="154" t="s">
        <v>88</v>
      </c>
      <c r="P6" s="709"/>
      <c r="Q6" s="709"/>
      <c r="R6" s="709"/>
      <c r="S6" s="709"/>
      <c r="T6" s="709"/>
      <c r="U6" s="709"/>
      <c r="V6" s="706"/>
      <c r="W6" s="709"/>
      <c r="X6" s="709"/>
      <c r="Y6" s="709"/>
      <c r="Z6" s="709"/>
      <c r="AA6" s="709"/>
      <c r="AB6" s="709"/>
      <c r="AC6" s="706"/>
      <c r="AD6" s="706"/>
    </row>
    <row r="7" spans="1:33" ht="22.5" customHeight="1" x14ac:dyDescent="0.4">
      <c r="A7" s="92"/>
      <c r="B7" s="441" t="s">
        <v>411</v>
      </c>
      <c r="C7" s="442"/>
      <c r="D7" s="442"/>
      <c r="E7" s="442"/>
      <c r="F7" s="442"/>
      <c r="G7" s="442"/>
      <c r="H7" s="442"/>
      <c r="I7" s="433" t="str">
        <f>IFERROR(IF(申請額算定表_充放電設備!I7="","",申請額算定表_充放電設備!I7),"")</f>
        <v/>
      </c>
      <c r="J7" s="434"/>
      <c r="K7" s="434"/>
      <c r="L7" s="434"/>
      <c r="M7" s="434"/>
      <c r="N7" s="434"/>
      <c r="O7" s="159" t="s">
        <v>88</v>
      </c>
      <c r="P7" s="709"/>
      <c r="Q7" s="709"/>
      <c r="R7" s="709"/>
      <c r="S7" s="709"/>
      <c r="T7" s="709"/>
      <c r="U7" s="709"/>
      <c r="V7" s="706"/>
      <c r="W7" s="709"/>
      <c r="X7" s="709"/>
      <c r="Y7" s="709"/>
      <c r="Z7" s="709"/>
      <c r="AA7" s="709"/>
      <c r="AB7" s="709"/>
      <c r="AC7" s="706"/>
      <c r="AD7" s="706"/>
    </row>
    <row r="8" spans="1:33" ht="22.5" customHeight="1" x14ac:dyDescent="0.4">
      <c r="A8" s="92"/>
      <c r="B8" s="443" t="s">
        <v>412</v>
      </c>
      <c r="C8" s="444"/>
      <c r="D8" s="444"/>
      <c r="E8" s="444"/>
      <c r="F8" s="444"/>
      <c r="G8" s="444"/>
      <c r="H8" s="444"/>
      <c r="I8" s="427" t="str">
        <f>IFERROR(IF(申請額算定表_充放電設備!I8="","",申請額算定表_充放電設備!I8),"")</f>
        <v/>
      </c>
      <c r="J8" s="428"/>
      <c r="K8" s="428"/>
      <c r="L8" s="428"/>
      <c r="M8" s="428"/>
      <c r="N8" s="428"/>
      <c r="O8" s="158" t="s">
        <v>88</v>
      </c>
      <c r="P8" s="709"/>
      <c r="Q8" s="709"/>
      <c r="R8" s="709"/>
      <c r="S8" s="709"/>
      <c r="T8" s="709"/>
      <c r="U8" s="709"/>
      <c r="V8" s="706"/>
      <c r="W8" s="709"/>
      <c r="X8" s="709"/>
      <c r="Y8" s="709"/>
      <c r="Z8" s="709"/>
      <c r="AA8" s="709"/>
      <c r="AB8" s="709"/>
      <c r="AC8" s="706"/>
      <c r="AD8" s="706"/>
    </row>
    <row r="9" spans="1:33" ht="22.5" customHeight="1" x14ac:dyDescent="0.4">
      <c r="A9" s="92"/>
      <c r="B9" s="461" t="s">
        <v>229</v>
      </c>
      <c r="C9" s="462"/>
      <c r="D9" s="462"/>
      <c r="E9" s="462"/>
      <c r="F9" s="462"/>
      <c r="G9" s="462"/>
      <c r="H9" s="462"/>
      <c r="I9" s="463" t="str">
        <f>IFERROR(IF(申請額算定表_充放電設備!I9="","",申請額算定表_充放電設備!I9),"")</f>
        <v/>
      </c>
      <c r="J9" s="464"/>
      <c r="K9" s="464"/>
      <c r="L9" s="464"/>
      <c r="M9" s="464"/>
      <c r="N9" s="464"/>
      <c r="O9" s="154" t="s">
        <v>88</v>
      </c>
      <c r="P9" s="709"/>
      <c r="Q9" s="709"/>
      <c r="R9" s="709"/>
      <c r="S9" s="709"/>
      <c r="T9" s="709"/>
      <c r="U9" s="709"/>
      <c r="V9" s="706"/>
      <c r="W9" s="709"/>
      <c r="X9" s="709"/>
      <c r="Y9" s="709"/>
      <c r="Z9" s="709"/>
      <c r="AA9" s="709"/>
      <c r="AB9" s="709"/>
      <c r="AC9" s="706"/>
      <c r="AD9" s="706"/>
    </row>
    <row r="10" spans="1:33" ht="22.5" customHeight="1" x14ac:dyDescent="0.4">
      <c r="A10" s="92"/>
      <c r="B10" s="443" t="s">
        <v>413</v>
      </c>
      <c r="C10" s="444"/>
      <c r="D10" s="444"/>
      <c r="E10" s="444"/>
      <c r="F10" s="444"/>
      <c r="G10" s="444"/>
      <c r="H10" s="444"/>
      <c r="I10" s="427" t="str">
        <f>IFERROR(IF(申請額算定表_充放電設備!I10="","",申請額算定表_充放電設備!I10),"")</f>
        <v/>
      </c>
      <c r="J10" s="428"/>
      <c r="K10" s="428"/>
      <c r="L10" s="428"/>
      <c r="M10" s="428"/>
      <c r="N10" s="428"/>
      <c r="O10" s="158" t="s">
        <v>88</v>
      </c>
      <c r="P10" s="709"/>
      <c r="Q10" s="709"/>
      <c r="R10" s="709"/>
      <c r="S10" s="709"/>
      <c r="T10" s="709"/>
      <c r="U10" s="709"/>
      <c r="V10" s="706"/>
      <c r="W10" s="709"/>
      <c r="X10" s="709"/>
      <c r="Y10" s="709"/>
      <c r="Z10" s="709"/>
      <c r="AA10" s="709"/>
      <c r="AB10" s="709"/>
      <c r="AC10" s="706"/>
      <c r="AD10" s="706"/>
    </row>
    <row r="11" spans="1:33" ht="22.5" customHeight="1" x14ac:dyDescent="0.4">
      <c r="A11" s="92"/>
      <c r="B11" s="461" t="s">
        <v>282</v>
      </c>
      <c r="C11" s="462"/>
      <c r="D11" s="462"/>
      <c r="E11" s="462"/>
      <c r="F11" s="462"/>
      <c r="G11" s="462"/>
      <c r="H11" s="462"/>
      <c r="I11" s="448" t="str">
        <f>IF(I9="","",IF(DB!L13=TRUE,ROUNDUP(SUM(請求額算定表_充放電設備!I9:I10)*0.1,0),ROUNDDOWN(SUM(請求額算定表_充放電設備!I9:I10)*0.1,0)))</f>
        <v/>
      </c>
      <c r="J11" s="449"/>
      <c r="K11" s="449"/>
      <c r="L11" s="449"/>
      <c r="M11" s="449"/>
      <c r="N11" s="449"/>
      <c r="O11" s="154" t="s">
        <v>88</v>
      </c>
      <c r="P11" s="709"/>
      <c r="Q11" s="709"/>
      <c r="R11" s="709"/>
      <c r="S11" s="709"/>
      <c r="T11" s="709"/>
      <c r="U11" s="709"/>
      <c r="V11" s="706"/>
      <c r="W11" s="709"/>
      <c r="X11" s="709"/>
      <c r="Y11" s="709"/>
      <c r="Z11" s="709"/>
      <c r="AA11" s="709"/>
      <c r="AB11" s="709"/>
      <c r="AC11" s="706"/>
      <c r="AD11" s="706"/>
      <c r="AG11" s="114" t="s">
        <v>284</v>
      </c>
    </row>
    <row r="12" spans="1:33" ht="22.5" customHeight="1" x14ac:dyDescent="0.4">
      <c r="A12" s="92"/>
      <c r="B12" s="443" t="s">
        <v>283</v>
      </c>
      <c r="C12" s="444"/>
      <c r="D12" s="444"/>
      <c r="E12" s="444"/>
      <c r="F12" s="444"/>
      <c r="G12" s="444"/>
      <c r="H12" s="444"/>
      <c r="I12" s="431">
        <f>IFERROR(IF(申請額算定表_充放電設備!I12="","",申請額算定表_充放電設備!I12),"")</f>
        <v>0</v>
      </c>
      <c r="J12" s="432"/>
      <c r="K12" s="432"/>
      <c r="L12" s="432"/>
      <c r="M12" s="432"/>
      <c r="N12" s="432"/>
      <c r="O12" s="158" t="s">
        <v>88</v>
      </c>
      <c r="P12" s="709"/>
      <c r="Q12" s="709"/>
      <c r="R12" s="709"/>
      <c r="S12" s="709"/>
      <c r="T12" s="709"/>
      <c r="U12" s="709"/>
      <c r="V12" s="706"/>
      <c r="W12" s="709"/>
      <c r="X12" s="709"/>
      <c r="Y12" s="709"/>
      <c r="Z12" s="709"/>
      <c r="AA12" s="709"/>
      <c r="AB12" s="709"/>
      <c r="AC12" s="706"/>
      <c r="AD12" s="706"/>
    </row>
    <row r="13" spans="1:33" ht="22.5" customHeight="1" x14ac:dyDescent="0.4">
      <c r="A13" s="92"/>
      <c r="B13" s="439" t="s">
        <v>226</v>
      </c>
      <c r="C13" s="440"/>
      <c r="D13" s="440"/>
      <c r="E13" s="440"/>
      <c r="F13" s="440"/>
      <c r="G13" s="440"/>
      <c r="H13" s="440"/>
      <c r="I13" s="437" t="str">
        <f>IFERROR(IF(申請額算定表_充放電設備!I13="","",申請額算定表_充放電設備!I13),"")</f>
        <v/>
      </c>
      <c r="J13" s="438"/>
      <c r="K13" s="438"/>
      <c r="L13" s="438"/>
      <c r="M13" s="438"/>
      <c r="N13" s="438"/>
      <c r="O13" s="154" t="s">
        <v>88</v>
      </c>
      <c r="P13" s="709"/>
      <c r="Q13" s="709"/>
      <c r="R13" s="709"/>
      <c r="S13" s="709"/>
      <c r="T13" s="709"/>
      <c r="U13" s="709"/>
      <c r="V13" s="706"/>
      <c r="W13" s="709"/>
      <c r="X13" s="709"/>
      <c r="Y13" s="709"/>
      <c r="Z13" s="709"/>
      <c r="AA13" s="709"/>
      <c r="AB13" s="709"/>
      <c r="AC13" s="706"/>
      <c r="AD13" s="706"/>
    </row>
    <row r="14" spans="1:33" ht="22.5" customHeight="1" x14ac:dyDescent="0.4">
      <c r="A14" s="92"/>
      <c r="B14" s="450" t="s">
        <v>227</v>
      </c>
      <c r="C14" s="451"/>
      <c r="D14" s="451"/>
      <c r="E14" s="451"/>
      <c r="F14" s="451"/>
      <c r="G14" s="451"/>
      <c r="H14" s="451"/>
      <c r="I14" s="433" t="str">
        <f>IFERROR(IF(申請額算定表_充放電設備!I14="","",申請額算定表_充放電設備!I14),"")</f>
        <v/>
      </c>
      <c r="J14" s="434"/>
      <c r="K14" s="434"/>
      <c r="L14" s="434"/>
      <c r="M14" s="434"/>
      <c r="N14" s="434"/>
      <c r="O14" s="159" t="s">
        <v>88</v>
      </c>
      <c r="P14" s="709"/>
      <c r="Q14" s="709"/>
      <c r="R14" s="709"/>
      <c r="S14" s="709"/>
      <c r="T14" s="709"/>
      <c r="U14" s="709"/>
      <c r="V14" s="706"/>
      <c r="W14" s="709"/>
      <c r="X14" s="709"/>
      <c r="Y14" s="709"/>
      <c r="Z14" s="709"/>
      <c r="AA14" s="709"/>
      <c r="AB14" s="709"/>
      <c r="AC14" s="706"/>
      <c r="AD14" s="706"/>
    </row>
    <row r="15" spans="1:33" ht="22.5" customHeight="1" x14ac:dyDescent="0.4">
      <c r="A15" s="92"/>
      <c r="B15" s="459" t="s">
        <v>228</v>
      </c>
      <c r="C15" s="460"/>
      <c r="D15" s="460"/>
      <c r="E15" s="460"/>
      <c r="F15" s="460"/>
      <c r="G15" s="460"/>
      <c r="H15" s="460"/>
      <c r="I15" s="427" t="str">
        <f>IFERROR(IF(申請額算定表_充放電設備!I15="","",申請額算定表_充放電設備!I15),"")</f>
        <v/>
      </c>
      <c r="J15" s="428"/>
      <c r="K15" s="428"/>
      <c r="L15" s="428"/>
      <c r="M15" s="428"/>
      <c r="N15" s="428"/>
      <c r="O15" s="158" t="s">
        <v>88</v>
      </c>
      <c r="P15" s="709"/>
      <c r="Q15" s="709"/>
      <c r="R15" s="709"/>
      <c r="S15" s="709"/>
      <c r="T15" s="709"/>
      <c r="U15" s="709"/>
      <c r="V15" s="706"/>
      <c r="W15" s="709"/>
      <c r="X15" s="709"/>
      <c r="Y15" s="709"/>
      <c r="Z15" s="709"/>
      <c r="AA15" s="709"/>
      <c r="AB15" s="709"/>
      <c r="AC15" s="706"/>
      <c r="AD15" s="706"/>
    </row>
    <row r="16" spans="1:33" ht="22.5" customHeight="1" x14ac:dyDescent="0.4">
      <c r="A16" s="92"/>
      <c r="B16" s="439" t="s">
        <v>229</v>
      </c>
      <c r="C16" s="440"/>
      <c r="D16" s="440"/>
      <c r="E16" s="440"/>
      <c r="F16" s="440"/>
      <c r="G16" s="440"/>
      <c r="H16" s="440"/>
      <c r="I16" s="448" t="str">
        <f>IFERROR(IF(申請額算定表_充放電設備!I16="","",申請額算定表_充放電設備!I16),"")</f>
        <v/>
      </c>
      <c r="J16" s="449"/>
      <c r="K16" s="449"/>
      <c r="L16" s="449"/>
      <c r="M16" s="449"/>
      <c r="N16" s="449"/>
      <c r="O16" s="154" t="s">
        <v>88</v>
      </c>
      <c r="P16" s="709"/>
      <c r="Q16" s="709"/>
      <c r="R16" s="709"/>
      <c r="S16" s="709"/>
      <c r="T16" s="709"/>
      <c r="U16" s="709"/>
      <c r="V16" s="706"/>
      <c r="W16" s="709"/>
      <c r="X16" s="709"/>
      <c r="Y16" s="709"/>
      <c r="Z16" s="709"/>
      <c r="AA16" s="709"/>
      <c r="AB16" s="709"/>
      <c r="AC16" s="706"/>
      <c r="AD16" s="706"/>
    </row>
    <row r="17" spans="1:30" ht="22.5" customHeight="1" x14ac:dyDescent="0.4">
      <c r="A17" s="92"/>
      <c r="B17" s="450" t="s">
        <v>230</v>
      </c>
      <c r="C17" s="451"/>
      <c r="D17" s="451"/>
      <c r="E17" s="451"/>
      <c r="F17" s="451"/>
      <c r="G17" s="451"/>
      <c r="H17" s="451"/>
      <c r="I17" s="429">
        <v>200000</v>
      </c>
      <c r="J17" s="430"/>
      <c r="K17" s="430"/>
      <c r="L17" s="430"/>
      <c r="M17" s="430"/>
      <c r="N17" s="430"/>
      <c r="O17" s="159" t="s">
        <v>88</v>
      </c>
      <c r="P17" s="709"/>
      <c r="Q17" s="709"/>
      <c r="R17" s="709"/>
      <c r="S17" s="709"/>
      <c r="T17" s="709"/>
      <c r="U17" s="709"/>
      <c r="V17" s="706"/>
      <c r="W17" s="710"/>
      <c r="X17" s="709"/>
      <c r="Y17" s="709"/>
      <c r="Z17" s="709"/>
      <c r="AA17" s="709"/>
      <c r="AB17" s="709"/>
      <c r="AC17" s="706"/>
      <c r="AD17" s="706"/>
    </row>
    <row r="18" spans="1:30" ht="22.5" customHeight="1" thickBot="1" x14ac:dyDescent="0.45">
      <c r="A18" s="92"/>
      <c r="B18" s="457" t="s">
        <v>231</v>
      </c>
      <c r="C18" s="458"/>
      <c r="D18" s="458"/>
      <c r="E18" s="458"/>
      <c r="F18" s="458"/>
      <c r="G18" s="458"/>
      <c r="H18" s="458"/>
      <c r="I18" s="445" t="str">
        <f>IFERROR(IF(申請額算定表_充放電設備!I18="","",申請額算定表_充放電設備!I18),"")</f>
        <v/>
      </c>
      <c r="J18" s="446"/>
      <c r="K18" s="446"/>
      <c r="L18" s="446"/>
      <c r="M18" s="446"/>
      <c r="N18" s="446"/>
      <c r="O18" s="162" t="s">
        <v>88</v>
      </c>
      <c r="P18" s="709"/>
      <c r="Q18" s="709"/>
      <c r="R18" s="709"/>
      <c r="S18" s="709"/>
      <c r="T18" s="709"/>
      <c r="U18" s="709"/>
      <c r="V18" s="706"/>
      <c r="W18" s="710"/>
      <c r="X18" s="709"/>
      <c r="Y18" s="709"/>
      <c r="Z18" s="709"/>
      <c r="AA18" s="709"/>
      <c r="AB18" s="709"/>
      <c r="AC18" s="706"/>
      <c r="AD18" s="706"/>
    </row>
    <row r="19" spans="1:30" ht="18.75" customHeight="1" x14ac:dyDescent="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row>
  </sheetData>
  <sheetProtection algorithmName="SHA-512" hashValue="B9jUmsLIM5YPzBVXb63sGxPEyVmtfk4Rxev1wXe8psKvgC5C4/DwuN3cG7U30oymr6W3wzCZGf06Yl7X6DbGDw==" saltValue="PeaLR2NsingdMBcETs1P4g==" spinCount="100000" sheet="1" selectLockedCells="1"/>
  <mergeCells count="29">
    <mergeCell ref="A3:AD3"/>
    <mergeCell ref="B7:H7"/>
    <mergeCell ref="B5:H5"/>
    <mergeCell ref="I5:O5"/>
    <mergeCell ref="B6:H6"/>
    <mergeCell ref="I6:N6"/>
    <mergeCell ref="I7:N7"/>
    <mergeCell ref="B10:H10"/>
    <mergeCell ref="I10:N10"/>
    <mergeCell ref="B11:H11"/>
    <mergeCell ref="I11:N11"/>
    <mergeCell ref="B8:H8"/>
    <mergeCell ref="I8:N8"/>
    <mergeCell ref="B9:H9"/>
    <mergeCell ref="I9:N9"/>
    <mergeCell ref="B14:H14"/>
    <mergeCell ref="I14:N14"/>
    <mergeCell ref="B15:H15"/>
    <mergeCell ref="I15:N15"/>
    <mergeCell ref="B12:H12"/>
    <mergeCell ref="I12:N12"/>
    <mergeCell ref="B13:H13"/>
    <mergeCell ref="I13:N13"/>
    <mergeCell ref="B18:H18"/>
    <mergeCell ref="I18:N18"/>
    <mergeCell ref="B16:H16"/>
    <mergeCell ref="I16:N16"/>
    <mergeCell ref="B17:H17"/>
    <mergeCell ref="I17:N17"/>
  </mergeCells>
  <phoneticPr fontId="3"/>
  <dataValidations count="1">
    <dataValidation type="list" allowBlank="1" showInputMessage="1" showErrorMessage="1" sqref="E5:J5" xr:uid="{C3CD5198-FF5B-4C2F-BFFA-8762D5F7A85F}">
      <formula1>"乗用車,貨物自動車等,乗合自動車等"</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8" r:id="rId4" name="Check Box 2">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9" tint="-0.249977111117893"/>
  </sheetPr>
  <dimension ref="A1:Z42"/>
  <sheetViews>
    <sheetView zoomScaleNormal="100" zoomScaleSheetLayoutView="100" workbookViewId="0">
      <pane ySplit="3" topLeftCell="A4" activePane="bottomLeft" state="frozen"/>
      <selection pane="bottomLeft" activeCell="C26" sqref="C26:X41"/>
    </sheetView>
  </sheetViews>
  <sheetFormatPr defaultColWidth="3.125" defaultRowHeight="18.75" customHeight="1" x14ac:dyDescent="0.4"/>
  <cols>
    <col min="1" max="16384" width="3.125" style="210"/>
  </cols>
  <sheetData>
    <row r="1" spans="1:26" ht="18.75" customHeight="1" x14ac:dyDescent="0.4">
      <c r="A1" s="81" t="s">
        <v>361</v>
      </c>
      <c r="B1" s="81"/>
      <c r="C1" s="81"/>
      <c r="D1" s="81"/>
      <c r="E1" s="81"/>
      <c r="F1" s="81"/>
      <c r="G1" s="81"/>
      <c r="H1" s="81"/>
      <c r="I1" s="81"/>
      <c r="J1" s="81"/>
      <c r="K1" s="81"/>
      <c r="L1" s="81"/>
      <c r="M1" s="81"/>
      <c r="N1" s="81"/>
      <c r="O1" s="81"/>
      <c r="P1" s="81"/>
      <c r="Q1" s="81"/>
      <c r="R1" s="81"/>
      <c r="S1" s="81"/>
      <c r="T1" s="81"/>
      <c r="U1" s="81"/>
      <c r="V1" s="81"/>
      <c r="W1" s="81"/>
      <c r="X1" s="81"/>
      <c r="Y1" s="81"/>
      <c r="Z1" s="81"/>
    </row>
    <row r="2" spans="1:26"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8.75" customHeight="1" x14ac:dyDescent="0.4">
      <c r="A3" s="672" t="s">
        <v>304</v>
      </c>
      <c r="B3" s="672"/>
      <c r="C3" s="672"/>
      <c r="D3" s="672"/>
      <c r="E3" s="672"/>
      <c r="F3" s="672"/>
      <c r="G3" s="672"/>
      <c r="H3" s="672"/>
      <c r="I3" s="672"/>
      <c r="J3" s="672"/>
      <c r="K3" s="672"/>
      <c r="L3" s="672"/>
      <c r="M3" s="672"/>
      <c r="N3" s="672"/>
      <c r="O3" s="672"/>
      <c r="P3" s="672"/>
      <c r="Q3" s="672"/>
      <c r="R3" s="672"/>
      <c r="S3" s="672"/>
      <c r="T3" s="672"/>
      <c r="U3" s="672"/>
      <c r="V3" s="672"/>
      <c r="W3" s="672"/>
      <c r="X3" s="672"/>
      <c r="Y3" s="672"/>
      <c r="Z3" s="672"/>
    </row>
    <row r="4" spans="1:26"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22.5" customHeight="1" x14ac:dyDescent="0.4">
      <c r="A5" s="81"/>
      <c r="B5" s="675" t="s">
        <v>6</v>
      </c>
      <c r="C5" s="676"/>
      <c r="D5" s="676"/>
      <c r="E5" s="673" t="s">
        <v>4</v>
      </c>
      <c r="F5" s="673"/>
      <c r="G5" s="673"/>
      <c r="H5" s="673"/>
      <c r="I5" s="679" t="str">
        <f>IF(第14号!Q9="","",第14号!Q9)</f>
        <v/>
      </c>
      <c r="J5" s="680"/>
      <c r="K5" s="680"/>
      <c r="L5" s="680"/>
      <c r="M5" s="680"/>
      <c r="N5" s="680"/>
      <c r="O5" s="680"/>
      <c r="P5" s="680"/>
      <c r="Q5" s="680"/>
      <c r="R5" s="680"/>
      <c r="S5" s="680"/>
      <c r="T5" s="680"/>
      <c r="U5" s="680"/>
      <c r="V5" s="680"/>
      <c r="W5" s="680"/>
      <c r="X5" s="680"/>
      <c r="Y5" s="681"/>
      <c r="Z5" s="81"/>
    </row>
    <row r="6" spans="1:26" ht="22.5" customHeight="1" thickBot="1" x14ac:dyDescent="0.45">
      <c r="A6" s="81"/>
      <c r="B6" s="677"/>
      <c r="C6" s="678"/>
      <c r="D6" s="678"/>
      <c r="E6" s="674" t="s">
        <v>5</v>
      </c>
      <c r="F6" s="674"/>
      <c r="G6" s="674"/>
      <c r="H6" s="674"/>
      <c r="I6" s="229" t="str">
        <f>IF(第14号!Q10="","",第14号!Q10)</f>
        <v/>
      </c>
      <c r="J6" s="230"/>
      <c r="K6" s="230"/>
      <c r="L6" s="230"/>
      <c r="M6" s="230"/>
      <c r="N6" s="230"/>
      <c r="O6" s="230"/>
      <c r="P6" s="230"/>
      <c r="Q6" s="230"/>
      <c r="R6" s="230"/>
      <c r="S6" s="230"/>
      <c r="T6" s="230"/>
      <c r="U6" s="230"/>
      <c r="V6" s="230"/>
      <c r="W6" s="230"/>
      <c r="X6" s="230"/>
      <c r="Y6" s="232"/>
      <c r="Z6" s="81"/>
    </row>
    <row r="7" spans="1:26" ht="7.5" customHeight="1" thickBot="1" x14ac:dyDescent="0.45">
      <c r="A7" s="81"/>
      <c r="B7" s="81"/>
      <c r="C7" s="81"/>
      <c r="D7" s="81"/>
      <c r="E7" s="81"/>
      <c r="F7" s="81"/>
      <c r="G7" s="81"/>
      <c r="H7" s="81"/>
      <c r="I7" s="81"/>
      <c r="J7" s="81"/>
      <c r="K7" s="81"/>
      <c r="L7" s="81"/>
      <c r="M7" s="81"/>
      <c r="N7" s="81"/>
      <c r="O7" s="81"/>
      <c r="P7" s="81"/>
      <c r="Q7" s="81"/>
      <c r="R7" s="81"/>
      <c r="S7" s="81"/>
      <c r="T7" s="81"/>
      <c r="U7" s="81"/>
      <c r="V7" s="81"/>
      <c r="W7" s="81"/>
      <c r="X7" s="81"/>
      <c r="Y7" s="81"/>
      <c r="Z7" s="81"/>
    </row>
    <row r="8" spans="1:26" ht="18.75" customHeight="1" x14ac:dyDescent="0.4">
      <c r="A8" s="81"/>
      <c r="B8" s="81"/>
      <c r="C8" s="663"/>
      <c r="D8" s="664"/>
      <c r="E8" s="664"/>
      <c r="F8" s="664"/>
      <c r="G8" s="664"/>
      <c r="H8" s="664"/>
      <c r="I8" s="664"/>
      <c r="J8" s="664"/>
      <c r="K8" s="664"/>
      <c r="L8" s="664"/>
      <c r="M8" s="664"/>
      <c r="N8" s="664"/>
      <c r="O8" s="664"/>
      <c r="P8" s="664"/>
      <c r="Q8" s="664"/>
      <c r="R8" s="664"/>
      <c r="S8" s="664"/>
      <c r="T8" s="664"/>
      <c r="U8" s="664"/>
      <c r="V8" s="664"/>
      <c r="W8" s="664"/>
      <c r="X8" s="665"/>
      <c r="Y8" s="81"/>
      <c r="Z8" s="81"/>
    </row>
    <row r="9" spans="1:26" ht="18.75" customHeight="1" x14ac:dyDescent="0.4">
      <c r="A9" s="81"/>
      <c r="B9" s="81"/>
      <c r="C9" s="666"/>
      <c r="D9" s="667"/>
      <c r="E9" s="667"/>
      <c r="F9" s="667"/>
      <c r="G9" s="667"/>
      <c r="H9" s="667"/>
      <c r="I9" s="667"/>
      <c r="J9" s="667"/>
      <c r="K9" s="667"/>
      <c r="L9" s="667"/>
      <c r="M9" s="667"/>
      <c r="N9" s="667"/>
      <c r="O9" s="667"/>
      <c r="P9" s="667"/>
      <c r="Q9" s="667"/>
      <c r="R9" s="667"/>
      <c r="S9" s="667"/>
      <c r="T9" s="667"/>
      <c r="U9" s="667"/>
      <c r="V9" s="667"/>
      <c r="W9" s="667"/>
      <c r="X9" s="668"/>
      <c r="Y9" s="81"/>
      <c r="Z9" s="81"/>
    </row>
    <row r="10" spans="1:26" ht="18.75" customHeight="1" x14ac:dyDescent="0.4">
      <c r="A10" s="81"/>
      <c r="B10" s="81"/>
      <c r="C10" s="666"/>
      <c r="D10" s="667"/>
      <c r="E10" s="667"/>
      <c r="F10" s="667"/>
      <c r="G10" s="667"/>
      <c r="H10" s="667"/>
      <c r="I10" s="667"/>
      <c r="J10" s="667"/>
      <c r="K10" s="667"/>
      <c r="L10" s="667"/>
      <c r="M10" s="667"/>
      <c r="N10" s="667"/>
      <c r="O10" s="667"/>
      <c r="P10" s="667"/>
      <c r="Q10" s="667"/>
      <c r="R10" s="667"/>
      <c r="S10" s="667"/>
      <c r="T10" s="667"/>
      <c r="U10" s="667"/>
      <c r="V10" s="667"/>
      <c r="W10" s="667"/>
      <c r="X10" s="668"/>
      <c r="Y10" s="81"/>
      <c r="Z10" s="81"/>
    </row>
    <row r="11" spans="1:26" ht="18.75" customHeight="1" x14ac:dyDescent="0.4">
      <c r="A11" s="81"/>
      <c r="B11" s="81"/>
      <c r="C11" s="666"/>
      <c r="D11" s="667"/>
      <c r="E11" s="667"/>
      <c r="F11" s="667"/>
      <c r="G11" s="667"/>
      <c r="H11" s="667"/>
      <c r="I11" s="667"/>
      <c r="J11" s="667"/>
      <c r="K11" s="667"/>
      <c r="L11" s="667"/>
      <c r="M11" s="667"/>
      <c r="N11" s="667"/>
      <c r="O11" s="667"/>
      <c r="P11" s="667"/>
      <c r="Q11" s="667"/>
      <c r="R11" s="667"/>
      <c r="S11" s="667"/>
      <c r="T11" s="667"/>
      <c r="U11" s="667"/>
      <c r="V11" s="667"/>
      <c r="W11" s="667"/>
      <c r="X11" s="668"/>
      <c r="Y11" s="81"/>
      <c r="Z11" s="81"/>
    </row>
    <row r="12" spans="1:26" ht="18.75" customHeight="1" x14ac:dyDescent="0.4">
      <c r="A12" s="81"/>
      <c r="B12" s="81"/>
      <c r="C12" s="666"/>
      <c r="D12" s="667"/>
      <c r="E12" s="667"/>
      <c r="F12" s="667"/>
      <c r="G12" s="667"/>
      <c r="H12" s="667"/>
      <c r="I12" s="667"/>
      <c r="J12" s="667"/>
      <c r="K12" s="667"/>
      <c r="L12" s="667"/>
      <c r="M12" s="667"/>
      <c r="N12" s="667"/>
      <c r="O12" s="667"/>
      <c r="P12" s="667"/>
      <c r="Q12" s="667"/>
      <c r="R12" s="667"/>
      <c r="S12" s="667"/>
      <c r="T12" s="667"/>
      <c r="U12" s="667"/>
      <c r="V12" s="667"/>
      <c r="W12" s="667"/>
      <c r="X12" s="668"/>
      <c r="Y12" s="81"/>
      <c r="Z12" s="81"/>
    </row>
    <row r="13" spans="1:26" ht="18.75" customHeight="1" x14ac:dyDescent="0.4">
      <c r="A13" s="81"/>
      <c r="B13" s="81"/>
      <c r="C13" s="666"/>
      <c r="D13" s="667"/>
      <c r="E13" s="667"/>
      <c r="F13" s="667"/>
      <c r="G13" s="667"/>
      <c r="H13" s="667"/>
      <c r="I13" s="667"/>
      <c r="J13" s="667"/>
      <c r="K13" s="667"/>
      <c r="L13" s="667"/>
      <c r="M13" s="667"/>
      <c r="N13" s="667"/>
      <c r="O13" s="667"/>
      <c r="P13" s="667"/>
      <c r="Q13" s="667"/>
      <c r="R13" s="667"/>
      <c r="S13" s="667"/>
      <c r="T13" s="667"/>
      <c r="U13" s="667"/>
      <c r="V13" s="667"/>
      <c r="W13" s="667"/>
      <c r="X13" s="668"/>
      <c r="Y13" s="81"/>
      <c r="Z13" s="81"/>
    </row>
    <row r="14" spans="1:26" ht="18.75" customHeight="1" x14ac:dyDescent="0.4">
      <c r="A14" s="81"/>
      <c r="B14" s="81"/>
      <c r="C14" s="666"/>
      <c r="D14" s="667"/>
      <c r="E14" s="667"/>
      <c r="F14" s="667"/>
      <c r="G14" s="667"/>
      <c r="H14" s="667"/>
      <c r="I14" s="667"/>
      <c r="J14" s="667"/>
      <c r="K14" s="667"/>
      <c r="L14" s="667"/>
      <c r="M14" s="667"/>
      <c r="N14" s="667"/>
      <c r="O14" s="667"/>
      <c r="P14" s="667"/>
      <c r="Q14" s="667"/>
      <c r="R14" s="667"/>
      <c r="S14" s="667"/>
      <c r="T14" s="667"/>
      <c r="U14" s="667"/>
      <c r="V14" s="667"/>
      <c r="W14" s="667"/>
      <c r="X14" s="668"/>
      <c r="Y14" s="81"/>
      <c r="Z14" s="81"/>
    </row>
    <row r="15" spans="1:26" ht="18.75" customHeight="1" x14ac:dyDescent="0.4">
      <c r="A15" s="81"/>
      <c r="B15" s="81"/>
      <c r="C15" s="666"/>
      <c r="D15" s="667"/>
      <c r="E15" s="667"/>
      <c r="F15" s="667"/>
      <c r="G15" s="667"/>
      <c r="H15" s="667"/>
      <c r="I15" s="667"/>
      <c r="J15" s="667"/>
      <c r="K15" s="667"/>
      <c r="L15" s="667"/>
      <c r="M15" s="667"/>
      <c r="N15" s="667"/>
      <c r="O15" s="667"/>
      <c r="P15" s="667"/>
      <c r="Q15" s="667"/>
      <c r="R15" s="667"/>
      <c r="S15" s="667"/>
      <c r="T15" s="667"/>
      <c r="U15" s="667"/>
      <c r="V15" s="667"/>
      <c r="W15" s="667"/>
      <c r="X15" s="668"/>
      <c r="Y15" s="81"/>
      <c r="Z15" s="81"/>
    </row>
    <row r="16" spans="1:26" ht="18.75" customHeight="1" x14ac:dyDescent="0.4">
      <c r="A16" s="81"/>
      <c r="B16" s="81"/>
      <c r="C16" s="666"/>
      <c r="D16" s="667"/>
      <c r="E16" s="667"/>
      <c r="F16" s="667"/>
      <c r="G16" s="667"/>
      <c r="H16" s="667"/>
      <c r="I16" s="667"/>
      <c r="J16" s="667"/>
      <c r="K16" s="667"/>
      <c r="L16" s="667"/>
      <c r="M16" s="667"/>
      <c r="N16" s="667"/>
      <c r="O16" s="667"/>
      <c r="P16" s="667"/>
      <c r="Q16" s="667"/>
      <c r="R16" s="667"/>
      <c r="S16" s="667"/>
      <c r="T16" s="667"/>
      <c r="U16" s="667"/>
      <c r="V16" s="667"/>
      <c r="W16" s="667"/>
      <c r="X16" s="668"/>
      <c r="Y16" s="81"/>
      <c r="Z16" s="81"/>
    </row>
    <row r="17" spans="1:26" ht="18.75" customHeight="1" x14ac:dyDescent="0.4">
      <c r="A17" s="81"/>
      <c r="B17" s="81"/>
      <c r="C17" s="666"/>
      <c r="D17" s="667"/>
      <c r="E17" s="667"/>
      <c r="F17" s="667"/>
      <c r="G17" s="667"/>
      <c r="H17" s="667"/>
      <c r="I17" s="667"/>
      <c r="J17" s="667"/>
      <c r="K17" s="667"/>
      <c r="L17" s="667"/>
      <c r="M17" s="667"/>
      <c r="N17" s="667"/>
      <c r="O17" s="667"/>
      <c r="P17" s="667"/>
      <c r="Q17" s="667"/>
      <c r="R17" s="667"/>
      <c r="S17" s="667"/>
      <c r="T17" s="667"/>
      <c r="U17" s="667"/>
      <c r="V17" s="667"/>
      <c r="W17" s="667"/>
      <c r="X17" s="668"/>
      <c r="Y17" s="81"/>
      <c r="Z17" s="81"/>
    </row>
    <row r="18" spans="1:26" ht="18.75" customHeight="1" x14ac:dyDescent="0.4">
      <c r="A18" s="81"/>
      <c r="B18" s="81"/>
      <c r="C18" s="666"/>
      <c r="D18" s="667"/>
      <c r="E18" s="667"/>
      <c r="F18" s="667"/>
      <c r="G18" s="667"/>
      <c r="H18" s="667"/>
      <c r="I18" s="667"/>
      <c r="J18" s="667"/>
      <c r="K18" s="667"/>
      <c r="L18" s="667"/>
      <c r="M18" s="667"/>
      <c r="N18" s="667"/>
      <c r="O18" s="667"/>
      <c r="P18" s="667"/>
      <c r="Q18" s="667"/>
      <c r="R18" s="667"/>
      <c r="S18" s="667"/>
      <c r="T18" s="667"/>
      <c r="U18" s="667"/>
      <c r="V18" s="667"/>
      <c r="W18" s="667"/>
      <c r="X18" s="668"/>
      <c r="Y18" s="81"/>
      <c r="Z18" s="81"/>
    </row>
    <row r="19" spans="1:26" ht="18.75" customHeight="1" x14ac:dyDescent="0.4">
      <c r="A19" s="81"/>
      <c r="B19" s="81"/>
      <c r="C19" s="666"/>
      <c r="D19" s="667"/>
      <c r="E19" s="667"/>
      <c r="F19" s="667"/>
      <c r="G19" s="667"/>
      <c r="H19" s="667"/>
      <c r="I19" s="667"/>
      <c r="J19" s="667"/>
      <c r="K19" s="667"/>
      <c r="L19" s="667"/>
      <c r="M19" s="667"/>
      <c r="N19" s="667"/>
      <c r="O19" s="667"/>
      <c r="P19" s="667"/>
      <c r="Q19" s="667"/>
      <c r="R19" s="667"/>
      <c r="S19" s="667"/>
      <c r="T19" s="667"/>
      <c r="U19" s="667"/>
      <c r="V19" s="667"/>
      <c r="W19" s="667"/>
      <c r="X19" s="668"/>
      <c r="Y19" s="81"/>
      <c r="Z19" s="81"/>
    </row>
    <row r="20" spans="1:26" ht="18.75" customHeight="1" x14ac:dyDescent="0.4">
      <c r="A20" s="81"/>
      <c r="B20" s="81"/>
      <c r="C20" s="666"/>
      <c r="D20" s="667"/>
      <c r="E20" s="667"/>
      <c r="F20" s="667"/>
      <c r="G20" s="667"/>
      <c r="H20" s="667"/>
      <c r="I20" s="667"/>
      <c r="J20" s="667"/>
      <c r="K20" s="667"/>
      <c r="L20" s="667"/>
      <c r="M20" s="667"/>
      <c r="N20" s="667"/>
      <c r="O20" s="667"/>
      <c r="P20" s="667"/>
      <c r="Q20" s="667"/>
      <c r="R20" s="667"/>
      <c r="S20" s="667"/>
      <c r="T20" s="667"/>
      <c r="U20" s="667"/>
      <c r="V20" s="667"/>
      <c r="W20" s="667"/>
      <c r="X20" s="668"/>
      <c r="Y20" s="81"/>
      <c r="Z20" s="81"/>
    </row>
    <row r="21" spans="1:26" ht="18.75" customHeight="1" x14ac:dyDescent="0.4">
      <c r="A21" s="81"/>
      <c r="B21" s="81"/>
      <c r="C21" s="666"/>
      <c r="D21" s="667"/>
      <c r="E21" s="667"/>
      <c r="F21" s="667"/>
      <c r="G21" s="667"/>
      <c r="H21" s="667"/>
      <c r="I21" s="667"/>
      <c r="J21" s="667"/>
      <c r="K21" s="667"/>
      <c r="L21" s="667"/>
      <c r="M21" s="667"/>
      <c r="N21" s="667"/>
      <c r="O21" s="667"/>
      <c r="P21" s="667"/>
      <c r="Q21" s="667"/>
      <c r="R21" s="667"/>
      <c r="S21" s="667"/>
      <c r="T21" s="667"/>
      <c r="U21" s="667"/>
      <c r="V21" s="667"/>
      <c r="W21" s="667"/>
      <c r="X21" s="668"/>
      <c r="Y21" s="81"/>
      <c r="Z21" s="81"/>
    </row>
    <row r="22" spans="1:26" ht="18.75" customHeight="1" x14ac:dyDescent="0.4">
      <c r="A22" s="81"/>
      <c r="B22" s="81"/>
      <c r="C22" s="666"/>
      <c r="D22" s="667"/>
      <c r="E22" s="667"/>
      <c r="F22" s="667"/>
      <c r="G22" s="667"/>
      <c r="H22" s="667"/>
      <c r="I22" s="667"/>
      <c r="J22" s="667"/>
      <c r="K22" s="667"/>
      <c r="L22" s="667"/>
      <c r="M22" s="667"/>
      <c r="N22" s="667"/>
      <c r="O22" s="667"/>
      <c r="P22" s="667"/>
      <c r="Q22" s="667"/>
      <c r="R22" s="667"/>
      <c r="S22" s="667"/>
      <c r="T22" s="667"/>
      <c r="U22" s="667"/>
      <c r="V22" s="667"/>
      <c r="W22" s="667"/>
      <c r="X22" s="668"/>
      <c r="Y22" s="81"/>
      <c r="Z22" s="81"/>
    </row>
    <row r="23" spans="1:26" ht="18.75" customHeight="1" thickBot="1" x14ac:dyDescent="0.45">
      <c r="A23" s="81"/>
      <c r="B23" s="81"/>
      <c r="C23" s="669"/>
      <c r="D23" s="670"/>
      <c r="E23" s="670"/>
      <c r="F23" s="670"/>
      <c r="G23" s="670"/>
      <c r="H23" s="670"/>
      <c r="I23" s="670"/>
      <c r="J23" s="670"/>
      <c r="K23" s="670"/>
      <c r="L23" s="670"/>
      <c r="M23" s="670"/>
      <c r="N23" s="670"/>
      <c r="O23" s="670"/>
      <c r="P23" s="670"/>
      <c r="Q23" s="670"/>
      <c r="R23" s="670"/>
      <c r="S23" s="670"/>
      <c r="T23" s="670"/>
      <c r="U23" s="670"/>
      <c r="V23" s="670"/>
      <c r="W23" s="670"/>
      <c r="X23" s="67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thickBot="1" x14ac:dyDescent="0.4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663"/>
      <c r="D26" s="664"/>
      <c r="E26" s="664"/>
      <c r="F26" s="664"/>
      <c r="G26" s="664"/>
      <c r="H26" s="664"/>
      <c r="I26" s="664"/>
      <c r="J26" s="664"/>
      <c r="K26" s="664"/>
      <c r="L26" s="664"/>
      <c r="M26" s="664"/>
      <c r="N26" s="664"/>
      <c r="O26" s="664"/>
      <c r="P26" s="664"/>
      <c r="Q26" s="664"/>
      <c r="R26" s="664"/>
      <c r="S26" s="664"/>
      <c r="T26" s="664"/>
      <c r="U26" s="664"/>
      <c r="V26" s="664"/>
      <c r="W26" s="664"/>
      <c r="X26" s="665"/>
      <c r="Y26" s="81"/>
      <c r="Z26" s="81"/>
    </row>
    <row r="27" spans="1:26" ht="18.75" customHeight="1" x14ac:dyDescent="0.4">
      <c r="A27" s="81"/>
      <c r="B27" s="81"/>
      <c r="C27" s="666"/>
      <c r="D27" s="667"/>
      <c r="E27" s="667"/>
      <c r="F27" s="667"/>
      <c r="G27" s="667"/>
      <c r="H27" s="667"/>
      <c r="I27" s="667"/>
      <c r="J27" s="667"/>
      <c r="K27" s="667"/>
      <c r="L27" s="667"/>
      <c r="M27" s="667"/>
      <c r="N27" s="667"/>
      <c r="O27" s="667"/>
      <c r="P27" s="667"/>
      <c r="Q27" s="667"/>
      <c r="R27" s="667"/>
      <c r="S27" s="667"/>
      <c r="T27" s="667"/>
      <c r="U27" s="667"/>
      <c r="V27" s="667"/>
      <c r="W27" s="667"/>
      <c r="X27" s="668"/>
      <c r="Y27" s="81"/>
      <c r="Z27" s="81"/>
    </row>
    <row r="28" spans="1:26" ht="18.75" customHeight="1" x14ac:dyDescent="0.4">
      <c r="A28" s="81"/>
      <c r="B28" s="81"/>
      <c r="C28" s="666"/>
      <c r="D28" s="667"/>
      <c r="E28" s="667"/>
      <c r="F28" s="667"/>
      <c r="G28" s="667"/>
      <c r="H28" s="667"/>
      <c r="I28" s="667"/>
      <c r="J28" s="667"/>
      <c r="K28" s="667"/>
      <c r="L28" s="667"/>
      <c r="M28" s="667"/>
      <c r="N28" s="667"/>
      <c r="O28" s="667"/>
      <c r="P28" s="667"/>
      <c r="Q28" s="667"/>
      <c r="R28" s="667"/>
      <c r="S28" s="667"/>
      <c r="T28" s="667"/>
      <c r="U28" s="667"/>
      <c r="V28" s="667"/>
      <c r="W28" s="667"/>
      <c r="X28" s="668"/>
      <c r="Y28" s="81"/>
      <c r="Z28" s="81"/>
    </row>
    <row r="29" spans="1:26" ht="18.75" customHeight="1" x14ac:dyDescent="0.4">
      <c r="A29" s="81"/>
      <c r="B29" s="81"/>
      <c r="C29" s="666"/>
      <c r="D29" s="667"/>
      <c r="E29" s="667"/>
      <c r="F29" s="667"/>
      <c r="G29" s="667"/>
      <c r="H29" s="667"/>
      <c r="I29" s="667"/>
      <c r="J29" s="667"/>
      <c r="K29" s="667"/>
      <c r="L29" s="667"/>
      <c r="M29" s="667"/>
      <c r="N29" s="667"/>
      <c r="O29" s="667"/>
      <c r="P29" s="667"/>
      <c r="Q29" s="667"/>
      <c r="R29" s="667"/>
      <c r="S29" s="667"/>
      <c r="T29" s="667"/>
      <c r="U29" s="667"/>
      <c r="V29" s="667"/>
      <c r="W29" s="667"/>
      <c r="X29" s="668"/>
      <c r="Y29" s="81"/>
      <c r="Z29" s="81"/>
    </row>
    <row r="30" spans="1:26" ht="18.75" customHeight="1" x14ac:dyDescent="0.4">
      <c r="A30" s="81"/>
      <c r="B30" s="81"/>
      <c r="C30" s="666"/>
      <c r="D30" s="667"/>
      <c r="E30" s="667"/>
      <c r="F30" s="667"/>
      <c r="G30" s="667"/>
      <c r="H30" s="667"/>
      <c r="I30" s="667"/>
      <c r="J30" s="667"/>
      <c r="K30" s="667"/>
      <c r="L30" s="667"/>
      <c r="M30" s="667"/>
      <c r="N30" s="667"/>
      <c r="O30" s="667"/>
      <c r="P30" s="667"/>
      <c r="Q30" s="667"/>
      <c r="R30" s="667"/>
      <c r="S30" s="667"/>
      <c r="T30" s="667"/>
      <c r="U30" s="667"/>
      <c r="V30" s="667"/>
      <c r="W30" s="667"/>
      <c r="X30" s="668"/>
      <c r="Y30" s="81"/>
      <c r="Z30" s="81"/>
    </row>
    <row r="31" spans="1:26" ht="18.75" customHeight="1" x14ac:dyDescent="0.4">
      <c r="A31" s="81"/>
      <c r="B31" s="81"/>
      <c r="C31" s="666"/>
      <c r="D31" s="667"/>
      <c r="E31" s="667"/>
      <c r="F31" s="667"/>
      <c r="G31" s="667"/>
      <c r="H31" s="667"/>
      <c r="I31" s="667"/>
      <c r="J31" s="667"/>
      <c r="K31" s="667"/>
      <c r="L31" s="667"/>
      <c r="M31" s="667"/>
      <c r="N31" s="667"/>
      <c r="O31" s="667"/>
      <c r="P31" s="667"/>
      <c r="Q31" s="667"/>
      <c r="R31" s="667"/>
      <c r="S31" s="667"/>
      <c r="T31" s="667"/>
      <c r="U31" s="667"/>
      <c r="V31" s="667"/>
      <c r="W31" s="667"/>
      <c r="X31" s="668"/>
      <c r="Y31" s="81"/>
      <c r="Z31" s="81"/>
    </row>
    <row r="32" spans="1:26" ht="18.75" customHeight="1" x14ac:dyDescent="0.4">
      <c r="A32" s="81"/>
      <c r="B32" s="81"/>
      <c r="C32" s="666"/>
      <c r="D32" s="667"/>
      <c r="E32" s="667"/>
      <c r="F32" s="667"/>
      <c r="G32" s="667"/>
      <c r="H32" s="667"/>
      <c r="I32" s="667"/>
      <c r="J32" s="667"/>
      <c r="K32" s="667"/>
      <c r="L32" s="667"/>
      <c r="M32" s="667"/>
      <c r="N32" s="667"/>
      <c r="O32" s="667"/>
      <c r="P32" s="667"/>
      <c r="Q32" s="667"/>
      <c r="R32" s="667"/>
      <c r="S32" s="667"/>
      <c r="T32" s="667"/>
      <c r="U32" s="667"/>
      <c r="V32" s="667"/>
      <c r="W32" s="667"/>
      <c r="X32" s="668"/>
      <c r="Y32" s="81"/>
      <c r="Z32" s="81"/>
    </row>
    <row r="33" spans="1:26" ht="18.75" customHeight="1" x14ac:dyDescent="0.4">
      <c r="A33" s="81"/>
      <c r="B33" s="81"/>
      <c r="C33" s="666"/>
      <c r="D33" s="667"/>
      <c r="E33" s="667"/>
      <c r="F33" s="667"/>
      <c r="G33" s="667"/>
      <c r="H33" s="667"/>
      <c r="I33" s="667"/>
      <c r="J33" s="667"/>
      <c r="K33" s="667"/>
      <c r="L33" s="667"/>
      <c r="M33" s="667"/>
      <c r="N33" s="667"/>
      <c r="O33" s="667"/>
      <c r="P33" s="667"/>
      <c r="Q33" s="667"/>
      <c r="R33" s="667"/>
      <c r="S33" s="667"/>
      <c r="T33" s="667"/>
      <c r="U33" s="667"/>
      <c r="V33" s="667"/>
      <c r="W33" s="667"/>
      <c r="X33" s="668"/>
      <c r="Y33" s="81"/>
      <c r="Z33" s="81"/>
    </row>
    <row r="34" spans="1:26" ht="18.75" customHeight="1" x14ac:dyDescent="0.4">
      <c r="A34" s="81"/>
      <c r="B34" s="81"/>
      <c r="C34" s="666"/>
      <c r="D34" s="667"/>
      <c r="E34" s="667"/>
      <c r="F34" s="667"/>
      <c r="G34" s="667"/>
      <c r="H34" s="667"/>
      <c r="I34" s="667"/>
      <c r="J34" s="667"/>
      <c r="K34" s="667"/>
      <c r="L34" s="667"/>
      <c r="M34" s="667"/>
      <c r="N34" s="667"/>
      <c r="O34" s="667"/>
      <c r="P34" s="667"/>
      <c r="Q34" s="667"/>
      <c r="R34" s="667"/>
      <c r="S34" s="667"/>
      <c r="T34" s="667"/>
      <c r="U34" s="667"/>
      <c r="V34" s="667"/>
      <c r="W34" s="667"/>
      <c r="X34" s="668"/>
      <c r="Y34" s="81"/>
      <c r="Z34" s="81"/>
    </row>
    <row r="35" spans="1:26" ht="18.75" customHeight="1" x14ac:dyDescent="0.4">
      <c r="A35" s="81"/>
      <c r="B35" s="81"/>
      <c r="C35" s="666"/>
      <c r="D35" s="667"/>
      <c r="E35" s="667"/>
      <c r="F35" s="667"/>
      <c r="G35" s="667"/>
      <c r="H35" s="667"/>
      <c r="I35" s="667"/>
      <c r="J35" s="667"/>
      <c r="K35" s="667"/>
      <c r="L35" s="667"/>
      <c r="M35" s="667"/>
      <c r="N35" s="667"/>
      <c r="O35" s="667"/>
      <c r="P35" s="667"/>
      <c r="Q35" s="667"/>
      <c r="R35" s="667"/>
      <c r="S35" s="667"/>
      <c r="T35" s="667"/>
      <c r="U35" s="667"/>
      <c r="V35" s="667"/>
      <c r="W35" s="667"/>
      <c r="X35" s="668"/>
      <c r="Y35" s="81"/>
      <c r="Z35" s="81"/>
    </row>
    <row r="36" spans="1:26" ht="18.75" customHeight="1" x14ac:dyDescent="0.4">
      <c r="A36" s="81"/>
      <c r="B36" s="81"/>
      <c r="C36" s="666"/>
      <c r="D36" s="667"/>
      <c r="E36" s="667"/>
      <c r="F36" s="667"/>
      <c r="G36" s="667"/>
      <c r="H36" s="667"/>
      <c r="I36" s="667"/>
      <c r="J36" s="667"/>
      <c r="K36" s="667"/>
      <c r="L36" s="667"/>
      <c r="M36" s="667"/>
      <c r="N36" s="667"/>
      <c r="O36" s="667"/>
      <c r="P36" s="667"/>
      <c r="Q36" s="667"/>
      <c r="R36" s="667"/>
      <c r="S36" s="667"/>
      <c r="T36" s="667"/>
      <c r="U36" s="667"/>
      <c r="V36" s="667"/>
      <c r="W36" s="667"/>
      <c r="X36" s="668"/>
      <c r="Y36" s="81"/>
      <c r="Z36" s="81"/>
    </row>
    <row r="37" spans="1:26" ht="18.75" customHeight="1" x14ac:dyDescent="0.4">
      <c r="A37" s="81"/>
      <c r="B37" s="81"/>
      <c r="C37" s="666"/>
      <c r="D37" s="667"/>
      <c r="E37" s="667"/>
      <c r="F37" s="667"/>
      <c r="G37" s="667"/>
      <c r="H37" s="667"/>
      <c r="I37" s="667"/>
      <c r="J37" s="667"/>
      <c r="K37" s="667"/>
      <c r="L37" s="667"/>
      <c r="M37" s="667"/>
      <c r="N37" s="667"/>
      <c r="O37" s="667"/>
      <c r="P37" s="667"/>
      <c r="Q37" s="667"/>
      <c r="R37" s="667"/>
      <c r="S37" s="667"/>
      <c r="T37" s="667"/>
      <c r="U37" s="667"/>
      <c r="V37" s="667"/>
      <c r="W37" s="667"/>
      <c r="X37" s="668"/>
      <c r="Y37" s="81"/>
      <c r="Z37" s="81"/>
    </row>
    <row r="38" spans="1:26" ht="18.75" customHeight="1" x14ac:dyDescent="0.4">
      <c r="A38" s="81"/>
      <c r="B38" s="81"/>
      <c r="C38" s="666"/>
      <c r="D38" s="667"/>
      <c r="E38" s="667"/>
      <c r="F38" s="667"/>
      <c r="G38" s="667"/>
      <c r="H38" s="667"/>
      <c r="I38" s="667"/>
      <c r="J38" s="667"/>
      <c r="K38" s="667"/>
      <c r="L38" s="667"/>
      <c r="M38" s="667"/>
      <c r="N38" s="667"/>
      <c r="O38" s="667"/>
      <c r="P38" s="667"/>
      <c r="Q38" s="667"/>
      <c r="R38" s="667"/>
      <c r="S38" s="667"/>
      <c r="T38" s="667"/>
      <c r="U38" s="667"/>
      <c r="V38" s="667"/>
      <c r="W38" s="667"/>
      <c r="X38" s="668"/>
      <c r="Y38" s="81"/>
      <c r="Z38" s="81"/>
    </row>
    <row r="39" spans="1:26" ht="18.75" customHeight="1" x14ac:dyDescent="0.4">
      <c r="A39" s="81"/>
      <c r="B39" s="81"/>
      <c r="C39" s="666"/>
      <c r="D39" s="667"/>
      <c r="E39" s="667"/>
      <c r="F39" s="667"/>
      <c r="G39" s="667"/>
      <c r="H39" s="667"/>
      <c r="I39" s="667"/>
      <c r="J39" s="667"/>
      <c r="K39" s="667"/>
      <c r="L39" s="667"/>
      <c r="M39" s="667"/>
      <c r="N39" s="667"/>
      <c r="O39" s="667"/>
      <c r="P39" s="667"/>
      <c r="Q39" s="667"/>
      <c r="R39" s="667"/>
      <c r="S39" s="667"/>
      <c r="T39" s="667"/>
      <c r="U39" s="667"/>
      <c r="V39" s="667"/>
      <c r="W39" s="667"/>
      <c r="X39" s="668"/>
      <c r="Y39" s="81"/>
      <c r="Z39" s="81"/>
    </row>
    <row r="40" spans="1:26" ht="18.75" customHeight="1" x14ac:dyDescent="0.4">
      <c r="A40" s="81"/>
      <c r="B40" s="81"/>
      <c r="C40" s="666"/>
      <c r="D40" s="667"/>
      <c r="E40" s="667"/>
      <c r="F40" s="667"/>
      <c r="G40" s="667"/>
      <c r="H40" s="667"/>
      <c r="I40" s="667"/>
      <c r="J40" s="667"/>
      <c r="K40" s="667"/>
      <c r="L40" s="667"/>
      <c r="M40" s="667"/>
      <c r="N40" s="667"/>
      <c r="O40" s="667"/>
      <c r="P40" s="667"/>
      <c r="Q40" s="667"/>
      <c r="R40" s="667"/>
      <c r="S40" s="667"/>
      <c r="T40" s="667"/>
      <c r="U40" s="667"/>
      <c r="V40" s="667"/>
      <c r="W40" s="667"/>
      <c r="X40" s="668"/>
      <c r="Y40" s="81"/>
      <c r="Z40" s="81"/>
    </row>
    <row r="41" spans="1:26" ht="18.75" customHeight="1" thickBot="1" x14ac:dyDescent="0.45">
      <c r="A41" s="81"/>
      <c r="B41" s="81"/>
      <c r="C41" s="669"/>
      <c r="D41" s="670"/>
      <c r="E41" s="670"/>
      <c r="F41" s="670"/>
      <c r="G41" s="670"/>
      <c r="H41" s="670"/>
      <c r="I41" s="670"/>
      <c r="J41" s="670"/>
      <c r="K41" s="670"/>
      <c r="L41" s="670"/>
      <c r="M41" s="670"/>
      <c r="N41" s="670"/>
      <c r="O41" s="670"/>
      <c r="P41" s="670"/>
      <c r="Q41" s="670"/>
      <c r="R41" s="670"/>
      <c r="S41" s="670"/>
      <c r="T41" s="670"/>
      <c r="U41" s="670"/>
      <c r="V41" s="670"/>
      <c r="W41" s="670"/>
      <c r="X41" s="671"/>
      <c r="Y41" s="81"/>
      <c r="Z41" s="81"/>
    </row>
    <row r="42" spans="1:26" ht="18.75" customHeight="1" x14ac:dyDescent="0.4">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sheetData>
  <sheetProtection algorithmName="SHA-512" hashValue="nQQoKbt0Kiip9tKtqaoeodPNbGYzeeX1Toomo0cTDjB6wqs49pD4QrQhNiWocQHpXeHbvGlxXhPmIPby/JQUeA==" saltValue="v6FN8nPrpkClasBhepDEhg==" spinCount="100000" sheet="1" selectLockedCells="1"/>
  <mergeCells count="8">
    <mergeCell ref="C8:X23"/>
    <mergeCell ref="C26:X41"/>
    <mergeCell ref="A3:Z3"/>
    <mergeCell ref="E5:H5"/>
    <mergeCell ref="E6:H6"/>
    <mergeCell ref="B5:D6"/>
    <mergeCell ref="I5:Y5"/>
    <mergeCell ref="I6:Y6"/>
  </mergeCells>
  <phoneticPr fontId="3"/>
  <pageMargins left="0.78740157480314965" right="0.39370078740157483" top="0.59055118110236227" bottom="0.59055118110236227"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FF99"/>
    <pageSetUpPr fitToPage="1"/>
  </sheetPr>
  <dimension ref="A1:BA33"/>
  <sheetViews>
    <sheetView view="pageBreakPreview" zoomScaleNormal="100" zoomScaleSheetLayoutView="100" workbookViewId="0">
      <pane ySplit="3" topLeftCell="A4" activePane="bottomLeft" state="frozen"/>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214</v>
      </c>
      <c r="B1" s="92"/>
      <c r="C1" s="92"/>
      <c r="D1" s="92"/>
      <c r="E1" s="92"/>
      <c r="F1" s="92"/>
      <c r="G1" s="92"/>
      <c r="H1" s="92"/>
      <c r="I1" s="92"/>
      <c r="J1" s="92"/>
      <c r="K1" s="92"/>
      <c r="L1" s="92"/>
      <c r="M1" s="92"/>
      <c r="N1" s="92"/>
      <c r="O1" s="92"/>
      <c r="P1" s="92"/>
      <c r="Q1" s="92"/>
      <c r="R1" s="92"/>
      <c r="S1" s="92"/>
      <c r="T1" s="92"/>
      <c r="U1" s="92"/>
      <c r="V1" s="92"/>
      <c r="W1" s="92"/>
      <c r="X1" s="92"/>
      <c r="Y1" s="92"/>
      <c r="Z1" s="92"/>
      <c r="AB1" s="650" t="str">
        <f>IF(AH13="","令和  年  月  日",AH13)</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306</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92"/>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625" t="str">
        <f>IF(第１号!Q10="","",第１号!Q10)</f>
        <v/>
      </c>
      <c r="R10" s="625"/>
      <c r="S10" s="625"/>
      <c r="T10" s="625"/>
      <c r="U10" s="625"/>
      <c r="V10" s="625"/>
      <c r="W10" s="625"/>
      <c r="X10" s="625"/>
      <c r="Y10" s="625"/>
      <c r="Z10" s="625"/>
    </row>
    <row r="11" spans="1:53" ht="26.25" customHeight="1" x14ac:dyDescent="0.4">
      <c r="A11" s="92"/>
      <c r="B11" s="92"/>
      <c r="C11" s="92"/>
      <c r="D11" s="92"/>
      <c r="E11" s="92"/>
      <c r="F11" s="92"/>
      <c r="G11" s="92"/>
      <c r="H11" s="92"/>
      <c r="I11" s="92"/>
      <c r="J11" s="92"/>
      <c r="K11" s="92"/>
      <c r="L11" s="92"/>
      <c r="M11" s="92"/>
      <c r="N11" s="92"/>
      <c r="O11" s="92"/>
      <c r="P11" s="92"/>
      <c r="Q11" s="92"/>
      <c r="R11" s="92" t="s">
        <v>237</v>
      </c>
      <c r="S11" s="92"/>
      <c r="T11" s="92"/>
      <c r="U11" s="92"/>
      <c r="V11" s="92" t="s">
        <v>238</v>
      </c>
      <c r="W11" s="92"/>
      <c r="X11" s="92"/>
      <c r="Y11" s="92"/>
      <c r="Z11" s="92"/>
      <c r="AB11" s="114" t="s">
        <v>439</v>
      </c>
    </row>
    <row r="12" spans="1:53" ht="7.5" customHeight="1" thickBot="1" x14ac:dyDescent="0.4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53" ht="18.75" customHeight="1" thickBot="1" x14ac:dyDescent="0.45">
      <c r="A13" s="265" t="str">
        <f ca="1">"　"&amp;DBCS(TEXT(AB1,"ggge年m月d日"))&amp;"付け仙台市（"&amp;DBCS("R"&amp;IF(AB1="令和　　年　　月　　日",DB!D5,DB!L18))&amp;"環脱経）指令第"&amp;DBCS(TEXT(AV13,"0000"))&amp;"号で交付額確定通知がありました標記の補助金について、仙台市事業所用クリーンエネルギー自動車等導入支援補助金交付要綱"&amp;DBCS(DB!L19)&amp;"の規定により、下記のとおり請求します。"</f>
        <v>　令和　　年　　月　　日付け仙台市（Ｒ７環脱経）指令第　　　　号で交付額確定通知がありました標記の補助金について、仙台市事業所用クリーンエネルギー自動車等導入支援補助金交付要綱第１７条第２項の規定により、下記のとおり請求します。</v>
      </c>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B13" s="435" t="s">
        <v>422</v>
      </c>
      <c r="AC13" s="436"/>
      <c r="AD13" s="436"/>
      <c r="AE13" s="436"/>
      <c r="AF13" s="436"/>
      <c r="AG13" s="436"/>
      <c r="AH13" s="651" t="s">
        <v>380</v>
      </c>
      <c r="AI13" s="652"/>
      <c r="AJ13" s="652"/>
      <c r="AK13" s="652"/>
      <c r="AL13" s="652"/>
      <c r="AM13" s="652"/>
      <c r="AN13" s="652"/>
      <c r="AO13" s="653"/>
      <c r="AP13" s="436" t="s">
        <v>423</v>
      </c>
      <c r="AQ13" s="436"/>
      <c r="AR13" s="436"/>
      <c r="AS13" s="436"/>
      <c r="AT13" s="436"/>
      <c r="AU13" s="436"/>
      <c r="AV13" s="648" t="s">
        <v>294</v>
      </c>
      <c r="AW13" s="648"/>
      <c r="AX13" s="648"/>
      <c r="AY13" s="648"/>
      <c r="AZ13" s="648"/>
      <c r="BA13" s="649"/>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H14" s="208"/>
      <c r="AI14" s="647"/>
      <c r="AJ14" s="647"/>
      <c r="AK14" s="647"/>
      <c r="AL14" s="647"/>
      <c r="AM14" s="647"/>
      <c r="AN14" s="647"/>
      <c r="AO14" s="647"/>
    </row>
    <row r="15" spans="1:53" ht="18.75" customHeight="1" x14ac:dyDescent="0.4">
      <c r="A15" s="265"/>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row>
    <row r="16" spans="1:53" ht="7.5" customHeight="1" x14ac:dyDescent="0.4">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35" ht="18.75" customHeight="1" x14ac:dyDescent="0.4">
      <c r="A17" s="261" t="s">
        <v>7</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row>
    <row r="18" spans="1:35" ht="7.5" customHeight="1" thickBot="1" x14ac:dyDescent="0.45">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35" ht="52.5" customHeight="1" x14ac:dyDescent="0.4">
      <c r="A19" s="92"/>
      <c r="B19" s="92"/>
      <c r="C19" s="275" t="s">
        <v>164</v>
      </c>
      <c r="D19" s="273"/>
      <c r="E19" s="273"/>
      <c r="F19" s="273"/>
      <c r="G19" s="682" t="str">
        <f>DBCS(LEFT(RIGHT(" "&amp;AB19&amp;SUM(請求額算定表_自動車!I23,請求額算定表_充放電設備!I18),8),1))</f>
        <v>　</v>
      </c>
      <c r="H19" s="683"/>
      <c r="I19" s="683" t="str">
        <f>DBCS(LEFT(RIGHT(" "&amp;AB19&amp;SUM(請求額算定表_自動車!I23,請求額算定表_充放電設備!I18),7),1))</f>
        <v>　</v>
      </c>
      <c r="J19" s="683"/>
      <c r="K19" s="683" t="str">
        <f>DBCS(LEFT(RIGHT(" "&amp;AB19&amp;SUM(請求額算定表_自動車!I23,請求額算定表_充放電設備!I18),6),1))</f>
        <v>　</v>
      </c>
      <c r="L19" s="683"/>
      <c r="M19" s="683" t="str">
        <f>DBCS(LEFT(RIGHT(" "&amp;AB19&amp;SUM(請求額算定表_自動車!I23,請求額算定表_充放電設備!I18),5),1))</f>
        <v>　</v>
      </c>
      <c r="N19" s="683"/>
      <c r="O19" s="683" t="str">
        <f>DBCS(LEFT(RIGHT(" "&amp;AB19&amp;SUM(請求額算定表_自動車!I23,請求額算定表_充放電設備!I18),4),1))</f>
        <v>　</v>
      </c>
      <c r="P19" s="683"/>
      <c r="Q19" s="683">
        <v>0</v>
      </c>
      <c r="R19" s="683"/>
      <c r="S19" s="683">
        <v>0</v>
      </c>
      <c r="T19" s="683"/>
      <c r="U19" s="684">
        <v>0</v>
      </c>
      <c r="V19" s="685"/>
      <c r="W19" s="273" t="s">
        <v>168</v>
      </c>
      <c r="X19" s="386"/>
      <c r="Y19" s="92"/>
      <c r="Z19" s="92"/>
      <c r="AB19" s="211" t="s">
        <v>236</v>
      </c>
      <c r="AC19" s="212"/>
      <c r="AD19" s="212"/>
      <c r="AE19" s="212"/>
      <c r="AF19" s="212"/>
      <c r="AG19" s="212"/>
      <c r="AH19" s="212"/>
      <c r="AI19" s="212"/>
    </row>
    <row r="20" spans="1:35" ht="26.45" customHeight="1" x14ac:dyDescent="0.4">
      <c r="A20" s="92"/>
      <c r="B20" s="92"/>
      <c r="C20" s="288" t="s">
        <v>240</v>
      </c>
      <c r="D20" s="289"/>
      <c r="E20" s="289"/>
      <c r="F20" s="289"/>
      <c r="G20" s="289" t="s">
        <v>165</v>
      </c>
      <c r="H20" s="289"/>
      <c r="I20" s="289"/>
      <c r="J20" s="289"/>
      <c r="K20" s="98"/>
      <c r="L20" s="693" t="s">
        <v>424</v>
      </c>
      <c r="M20" s="693"/>
      <c r="N20" s="693"/>
      <c r="O20" s="693"/>
      <c r="P20" s="693"/>
      <c r="Q20" s="707" t="s">
        <v>425</v>
      </c>
      <c r="R20" s="707"/>
      <c r="S20" s="693" t="s">
        <v>426</v>
      </c>
      <c r="T20" s="693"/>
      <c r="U20" s="693"/>
      <c r="V20" s="693"/>
      <c r="W20" s="707" t="s">
        <v>427</v>
      </c>
      <c r="X20" s="708"/>
      <c r="Y20" s="92"/>
      <c r="Z20" s="92"/>
    </row>
    <row r="21" spans="1:35" ht="26.45" customHeight="1" x14ac:dyDescent="0.4">
      <c r="A21" s="92"/>
      <c r="B21" s="92"/>
      <c r="C21" s="288"/>
      <c r="D21" s="289"/>
      <c r="E21" s="289"/>
      <c r="F21" s="289"/>
      <c r="G21" s="289" t="s">
        <v>166</v>
      </c>
      <c r="H21" s="289"/>
      <c r="I21" s="289"/>
      <c r="J21" s="289"/>
      <c r="K21" s="98"/>
      <c r="L21" s="100"/>
      <c r="M21" s="100" t="s">
        <v>169</v>
      </c>
      <c r="N21" s="100"/>
      <c r="O21" s="100"/>
      <c r="P21" s="100"/>
      <c r="Q21" s="100"/>
      <c r="R21" s="100"/>
      <c r="S21" s="100" t="s">
        <v>170</v>
      </c>
      <c r="T21" s="100"/>
      <c r="U21" s="100"/>
      <c r="V21" s="100"/>
      <c r="W21" s="100"/>
      <c r="X21" s="99"/>
      <c r="Y21" s="92"/>
      <c r="Z21" s="92"/>
    </row>
    <row r="22" spans="1:35" ht="52.5" customHeight="1" x14ac:dyDescent="0.4">
      <c r="A22" s="92"/>
      <c r="B22" s="92"/>
      <c r="C22" s="288"/>
      <c r="D22" s="289"/>
      <c r="E22" s="289"/>
      <c r="F22" s="289"/>
      <c r="G22" s="305" t="s">
        <v>171</v>
      </c>
      <c r="H22" s="289"/>
      <c r="I22" s="289"/>
      <c r="J22" s="289"/>
      <c r="K22" s="688"/>
      <c r="L22" s="686"/>
      <c r="M22" s="686"/>
      <c r="N22" s="686"/>
      <c r="O22" s="686"/>
      <c r="P22" s="686"/>
      <c r="Q22" s="686"/>
      <c r="R22" s="686"/>
      <c r="S22" s="686"/>
      <c r="T22" s="686"/>
      <c r="U22" s="686"/>
      <c r="V22" s="686"/>
      <c r="W22" s="686"/>
      <c r="X22" s="687"/>
      <c r="Y22" s="92"/>
      <c r="Z22" s="92"/>
    </row>
    <row r="23" spans="1:35" ht="26.45" customHeight="1" x14ac:dyDescent="0.4">
      <c r="A23" s="92"/>
      <c r="B23" s="92"/>
      <c r="C23" s="288"/>
      <c r="D23" s="289"/>
      <c r="E23" s="289"/>
      <c r="F23" s="289"/>
      <c r="G23" s="289" t="s">
        <v>167</v>
      </c>
      <c r="H23" s="289"/>
      <c r="I23" s="289"/>
      <c r="J23" s="289"/>
      <c r="K23" s="689" t="s">
        <v>331</v>
      </c>
      <c r="L23" s="689"/>
      <c r="M23" s="689"/>
      <c r="N23" s="689"/>
      <c r="O23" s="689"/>
      <c r="P23" s="689"/>
      <c r="Q23" s="689"/>
      <c r="R23" s="689"/>
      <c r="S23" s="689"/>
      <c r="T23" s="689"/>
      <c r="U23" s="689"/>
      <c r="V23" s="689"/>
      <c r="W23" s="689"/>
      <c r="X23" s="690"/>
      <c r="Y23" s="92"/>
      <c r="Z23" s="92"/>
    </row>
    <row r="24" spans="1:35" ht="52.5" customHeight="1" thickBot="1" x14ac:dyDescent="0.45">
      <c r="A24" s="92"/>
      <c r="B24" s="92"/>
      <c r="C24" s="290"/>
      <c r="D24" s="291"/>
      <c r="E24" s="291"/>
      <c r="F24" s="291"/>
      <c r="G24" s="291"/>
      <c r="H24" s="291"/>
      <c r="I24" s="291"/>
      <c r="J24" s="291"/>
      <c r="K24" s="691"/>
      <c r="L24" s="691"/>
      <c r="M24" s="691"/>
      <c r="N24" s="691"/>
      <c r="O24" s="691"/>
      <c r="P24" s="691"/>
      <c r="Q24" s="691"/>
      <c r="R24" s="691"/>
      <c r="S24" s="691"/>
      <c r="T24" s="691"/>
      <c r="U24" s="691"/>
      <c r="V24" s="691"/>
      <c r="W24" s="691"/>
      <c r="X24" s="692"/>
      <c r="Y24" s="92"/>
      <c r="Z24" s="92"/>
    </row>
    <row r="25" spans="1:35" ht="18.75" customHeight="1" x14ac:dyDescent="0.4">
      <c r="A25" s="92"/>
      <c r="B25" s="92"/>
      <c r="C25" s="113" t="s">
        <v>172</v>
      </c>
      <c r="D25" s="92"/>
      <c r="E25" s="92"/>
      <c r="F25" s="92"/>
      <c r="G25" s="92"/>
      <c r="H25" s="92"/>
      <c r="I25" s="92"/>
      <c r="J25" s="92"/>
      <c r="K25" s="92"/>
      <c r="L25" s="92"/>
      <c r="M25" s="92"/>
      <c r="N25" s="92"/>
      <c r="O25" s="92"/>
      <c r="P25" s="92"/>
      <c r="Q25" s="92"/>
      <c r="R25" s="92"/>
      <c r="S25" s="92"/>
      <c r="T25" s="92"/>
      <c r="U25" s="92"/>
      <c r="V25" s="92"/>
      <c r="W25" s="92"/>
      <c r="X25" s="92"/>
      <c r="Y25" s="92"/>
      <c r="Z25" s="92"/>
    </row>
    <row r="26" spans="1:35" ht="18.75" customHeight="1" x14ac:dyDescent="0.4">
      <c r="A26" s="92"/>
      <c r="B26" s="92"/>
      <c r="C26" s="113" t="s">
        <v>173</v>
      </c>
      <c r="D26" s="92"/>
      <c r="E26" s="92"/>
      <c r="F26" s="92"/>
      <c r="G26" s="92"/>
      <c r="H26" s="92"/>
      <c r="I26" s="92"/>
      <c r="J26" s="92"/>
      <c r="K26" s="92"/>
      <c r="L26" s="92"/>
      <c r="M26" s="92"/>
      <c r="N26" s="92"/>
      <c r="O26" s="92"/>
      <c r="P26" s="92"/>
      <c r="Q26" s="92"/>
      <c r="R26" s="92"/>
      <c r="S26" s="92"/>
      <c r="T26" s="92"/>
      <c r="U26" s="92"/>
      <c r="V26" s="92"/>
      <c r="W26" s="92"/>
      <c r="X26" s="92"/>
      <c r="Y26" s="92"/>
      <c r="Z26" s="92"/>
    </row>
    <row r="27" spans="1:35" ht="18.75" customHeight="1" x14ac:dyDescent="0.4">
      <c r="A27" s="92"/>
      <c r="B27" s="92"/>
      <c r="C27" s="113" t="s">
        <v>239</v>
      </c>
      <c r="D27" s="92"/>
      <c r="E27" s="92"/>
      <c r="F27" s="92"/>
      <c r="G27" s="92"/>
      <c r="H27" s="92"/>
      <c r="I27" s="92"/>
      <c r="J27" s="92"/>
      <c r="K27" s="92"/>
      <c r="L27" s="92"/>
      <c r="M27" s="92"/>
      <c r="N27" s="92"/>
      <c r="O27" s="92"/>
      <c r="P27" s="92"/>
      <c r="Q27" s="92"/>
      <c r="R27" s="92"/>
      <c r="S27" s="92"/>
      <c r="T27" s="92"/>
      <c r="U27" s="92"/>
      <c r="V27" s="92"/>
      <c r="W27" s="92"/>
      <c r="X27" s="92"/>
      <c r="Y27" s="92"/>
      <c r="Z27" s="92"/>
    </row>
    <row r="28" spans="1:35"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35"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35"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35"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35"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sheetData>
  <sheetProtection algorithmName="SHA-512" hashValue="PVstw8wJ9JdGkp1wsvxb6tOowk3hZL35RsVdmEl2h7Pr6xytrsZDzGwjnGJK8mC4KqoGFThmPzyOp6J1JXcDoQ==" saltValue="hjyMtRXMaCQRkcdyTGcC2Q==" spinCount="100000" sheet="1" selectLockedCells="1"/>
  <mergeCells count="46">
    <mergeCell ref="G23:J24"/>
    <mergeCell ref="L20:P20"/>
    <mergeCell ref="W22:X22"/>
    <mergeCell ref="K22:L22"/>
    <mergeCell ref="K23:X23"/>
    <mergeCell ref="K24:X24"/>
    <mergeCell ref="U22:V22"/>
    <mergeCell ref="S22:T22"/>
    <mergeCell ref="Q22:R22"/>
    <mergeCell ref="O22:P22"/>
    <mergeCell ref="M22:N22"/>
    <mergeCell ref="Q20:R20"/>
    <mergeCell ref="S20:V20"/>
    <mergeCell ref="W20:X20"/>
    <mergeCell ref="Q10:Z10"/>
    <mergeCell ref="G20:J20"/>
    <mergeCell ref="G21:J21"/>
    <mergeCell ref="G22:J22"/>
    <mergeCell ref="AI14:AO14"/>
    <mergeCell ref="A17:Z17"/>
    <mergeCell ref="C19:F19"/>
    <mergeCell ref="G19:H19"/>
    <mergeCell ref="I19:J19"/>
    <mergeCell ref="K19:L19"/>
    <mergeCell ref="M19:N19"/>
    <mergeCell ref="O19:P19"/>
    <mergeCell ref="Q19:R19"/>
    <mergeCell ref="S19:T19"/>
    <mergeCell ref="U19:V19"/>
    <mergeCell ref="C20:F24"/>
    <mergeCell ref="W19:X19"/>
    <mergeCell ref="AB1:AI1"/>
    <mergeCell ref="A3:Z3"/>
    <mergeCell ref="AP13:AU13"/>
    <mergeCell ref="AV13:BA13"/>
    <mergeCell ref="AB13:AG13"/>
    <mergeCell ref="AH13:AO13"/>
    <mergeCell ref="M7:P7"/>
    <mergeCell ref="M8:P8"/>
    <mergeCell ref="Q8:Z8"/>
    <mergeCell ref="M9:P9"/>
    <mergeCell ref="Q9:Z9"/>
    <mergeCell ref="M10:P10"/>
    <mergeCell ref="A13:Z15"/>
    <mergeCell ref="S5:Z5"/>
    <mergeCell ref="R7:W7"/>
  </mergeCells>
  <phoneticPr fontId="3" type="Hiragana" alignment="center"/>
  <dataValidations count="8">
    <dataValidation allowBlank="1" showInputMessage="1" sqref="G19:P19" xr:uid="{00000000-0002-0000-0E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37FE5B19-BA4A-4F7C-93D4-DFA2F0DBE786}"/>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038A938C-41FC-43AB-BE6C-9BF71D1AD80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C4DA5252-AF79-4501-8458-3A3F44ED4E42}">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0A0FC593-5039-412C-BB05-B45760A5BC1A}"/>
    <dataValidation imeMode="off" allowBlank="1" showInputMessage="1" showErrorMessage="1" sqref="K22:X22" xr:uid="{B7C5ED80-9EA8-4A62-AC08-99BFBFEFB590}"/>
    <dataValidation type="list" allowBlank="1" showInputMessage="1" sqref="Q20:R20" xr:uid="{6E968F82-2C76-4E51-916A-21DFDE90D27B}">
      <formula1>"銀行　,金庫　,信組　,信連　,農協　,漁協　,信漁連,　"</formula1>
    </dataValidation>
    <dataValidation type="list" allowBlank="1" showInputMessage="1" sqref="W20:X20" xr:uid="{03839FE8-6D8B-439E-BF23-25C26CDFC1C8}">
      <formula1>"本店　,支店　,出張所,　"</formula1>
    </dataValidation>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190500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190500</xdr:colOff>
                    <xdr:row>21</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16</xdr:col>
                    <xdr:colOff>0</xdr:colOff>
                    <xdr:row>10</xdr:row>
                    <xdr:rowOff>0</xdr:rowOff>
                  </from>
                  <to>
                    <xdr:col>18</xdr:col>
                    <xdr:colOff>142875</xdr:colOff>
                    <xdr:row>11</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20</xdr:col>
                    <xdr:colOff>0</xdr:colOff>
                    <xdr:row>10</xdr:row>
                    <xdr:rowOff>0</xdr:rowOff>
                  </from>
                  <to>
                    <xdr:col>23</xdr:col>
                    <xdr:colOff>47625</xdr:colOff>
                    <xdr:row>11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00"/>
  </sheetPr>
  <dimension ref="A1:Z14"/>
  <sheetViews>
    <sheetView view="pageBreakPreview" zoomScaleNormal="100" zoomScaleSheetLayoutView="100" workbookViewId="0">
      <pane ySplit="4" topLeftCell="A5" activePane="bottomLeft" state="frozen"/>
      <selection pane="bottomLeft" activeCell="M5" sqref="M5:Z5"/>
    </sheetView>
  </sheetViews>
  <sheetFormatPr defaultColWidth="3.125" defaultRowHeight="18.75" customHeight="1" x14ac:dyDescent="0.4"/>
  <cols>
    <col min="1" max="2" width="3.125" style="91"/>
    <col min="3" max="13" width="3.125" style="82" customWidth="1"/>
    <col min="14" max="16384" width="3.125" style="82"/>
  </cols>
  <sheetData>
    <row r="1" spans="1:26"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18.75" customHeight="1" x14ac:dyDescent="0.4">
      <c r="A2" s="81" t="s">
        <v>161</v>
      </c>
      <c r="B2" s="81"/>
      <c r="C2" s="81"/>
      <c r="D2" s="81"/>
      <c r="E2" s="81"/>
      <c r="F2" s="81"/>
      <c r="G2" s="81"/>
      <c r="H2" s="81"/>
      <c r="I2" s="81"/>
      <c r="J2" s="81"/>
      <c r="K2" s="81"/>
      <c r="L2" s="81"/>
      <c r="M2" s="81"/>
      <c r="N2" s="81"/>
      <c r="O2" s="81"/>
      <c r="P2" s="81"/>
      <c r="Q2" s="81"/>
      <c r="R2" s="81"/>
      <c r="S2" s="81"/>
      <c r="T2" s="81"/>
      <c r="U2" s="81"/>
      <c r="V2" s="81"/>
      <c r="W2" s="81"/>
      <c r="X2" s="81"/>
      <c r="Y2" s="81"/>
      <c r="Z2" s="81"/>
    </row>
    <row r="3" spans="1:26" ht="7.5" customHeight="1" thickBot="1" x14ac:dyDescent="0.45">
      <c r="A3" s="81"/>
      <c r="B3" s="81"/>
      <c r="C3" s="81"/>
      <c r="D3" s="81"/>
      <c r="E3" s="81"/>
      <c r="F3" s="81"/>
      <c r="G3" s="81"/>
      <c r="H3" s="81"/>
      <c r="I3" s="81"/>
      <c r="J3" s="81"/>
      <c r="K3" s="81"/>
      <c r="L3" s="81"/>
      <c r="M3" s="81"/>
      <c r="N3" s="81"/>
      <c r="O3" s="81"/>
      <c r="P3" s="81"/>
      <c r="Q3" s="81"/>
      <c r="R3" s="81"/>
      <c r="S3" s="81"/>
      <c r="T3" s="81"/>
      <c r="U3" s="81"/>
      <c r="V3" s="81"/>
      <c r="W3" s="81"/>
      <c r="X3" s="81"/>
      <c r="Y3" s="81"/>
      <c r="Z3" s="81"/>
    </row>
    <row r="4" spans="1:26" ht="22.5" customHeight="1" x14ac:dyDescent="0.4">
      <c r="A4" s="83"/>
      <c r="B4" s="84" t="s">
        <v>118</v>
      </c>
      <c r="C4" s="225" t="s">
        <v>117</v>
      </c>
      <c r="D4" s="226"/>
      <c r="E4" s="226"/>
      <c r="F4" s="226"/>
      <c r="G4" s="226"/>
      <c r="H4" s="226"/>
      <c r="I4" s="226"/>
      <c r="J4" s="226"/>
      <c r="K4" s="226"/>
      <c r="L4" s="227"/>
      <c r="M4" s="225" t="s">
        <v>89</v>
      </c>
      <c r="N4" s="226"/>
      <c r="O4" s="226"/>
      <c r="P4" s="226"/>
      <c r="Q4" s="226"/>
      <c r="R4" s="226"/>
      <c r="S4" s="226"/>
      <c r="T4" s="226"/>
      <c r="U4" s="226"/>
      <c r="V4" s="226"/>
      <c r="W4" s="226"/>
      <c r="X4" s="226"/>
      <c r="Y4" s="226"/>
      <c r="Z4" s="228"/>
    </row>
    <row r="5" spans="1:26" ht="22.5" customHeight="1" x14ac:dyDescent="0.4">
      <c r="A5" s="86"/>
      <c r="B5" s="87" t="s">
        <v>108</v>
      </c>
      <c r="C5" s="219" t="s">
        <v>159</v>
      </c>
      <c r="D5" s="220"/>
      <c r="E5" s="220"/>
      <c r="F5" s="220"/>
      <c r="G5" s="220"/>
      <c r="H5" s="220"/>
      <c r="I5" s="220"/>
      <c r="J5" s="220"/>
      <c r="K5" s="220"/>
      <c r="L5" s="221"/>
      <c r="M5" s="222" t="s">
        <v>220</v>
      </c>
      <c r="N5" s="223"/>
      <c r="O5" s="223"/>
      <c r="P5" s="223"/>
      <c r="Q5" s="223"/>
      <c r="R5" s="223"/>
      <c r="S5" s="223"/>
      <c r="T5" s="223"/>
      <c r="U5" s="223"/>
      <c r="V5" s="223"/>
      <c r="W5" s="223"/>
      <c r="X5" s="223"/>
      <c r="Y5" s="223"/>
      <c r="Z5" s="224"/>
    </row>
    <row r="6" spans="1:26" ht="22.5" customHeight="1" x14ac:dyDescent="0.4">
      <c r="A6" s="86"/>
      <c r="B6" s="87" t="s">
        <v>109</v>
      </c>
      <c r="C6" s="219" t="s">
        <v>160</v>
      </c>
      <c r="D6" s="220"/>
      <c r="E6" s="220"/>
      <c r="F6" s="220"/>
      <c r="G6" s="220"/>
      <c r="H6" s="220"/>
      <c r="I6" s="220"/>
      <c r="J6" s="220"/>
      <c r="K6" s="220"/>
      <c r="L6" s="221"/>
      <c r="M6" s="222" t="s">
        <v>428</v>
      </c>
      <c r="N6" s="223"/>
      <c r="O6" s="223"/>
      <c r="P6" s="223"/>
      <c r="Q6" s="223"/>
      <c r="R6" s="223"/>
      <c r="S6" s="223"/>
      <c r="T6" s="223"/>
      <c r="U6" s="223"/>
      <c r="V6" s="223"/>
      <c r="W6" s="223"/>
      <c r="X6" s="223"/>
      <c r="Y6" s="223"/>
      <c r="Z6" s="224"/>
    </row>
    <row r="7" spans="1:26" ht="22.5" customHeight="1" x14ac:dyDescent="0.4">
      <c r="A7" s="86"/>
      <c r="B7" s="87" t="s">
        <v>110</v>
      </c>
      <c r="C7" s="219" t="s">
        <v>162</v>
      </c>
      <c r="D7" s="220"/>
      <c r="E7" s="220"/>
      <c r="F7" s="220"/>
      <c r="G7" s="220"/>
      <c r="H7" s="220"/>
      <c r="I7" s="220"/>
      <c r="J7" s="220"/>
      <c r="K7" s="220"/>
      <c r="L7" s="221"/>
      <c r="M7" s="222" t="s">
        <v>429</v>
      </c>
      <c r="N7" s="223"/>
      <c r="O7" s="223"/>
      <c r="P7" s="223"/>
      <c r="Q7" s="223"/>
      <c r="R7" s="223"/>
      <c r="S7" s="223"/>
      <c r="T7" s="223"/>
      <c r="U7" s="223"/>
      <c r="V7" s="223"/>
      <c r="W7" s="223"/>
      <c r="X7" s="223"/>
      <c r="Y7" s="223"/>
      <c r="Z7" s="224"/>
    </row>
    <row r="8" spans="1:26" ht="22.5" customHeight="1" thickBot="1" x14ac:dyDescent="0.45">
      <c r="A8" s="88"/>
      <c r="B8" s="89" t="s">
        <v>111</v>
      </c>
      <c r="C8" s="229" t="s">
        <v>163</v>
      </c>
      <c r="D8" s="230"/>
      <c r="E8" s="230"/>
      <c r="F8" s="230"/>
      <c r="G8" s="230"/>
      <c r="H8" s="230"/>
      <c r="I8" s="230"/>
      <c r="J8" s="230"/>
      <c r="K8" s="230"/>
      <c r="L8" s="231"/>
      <c r="M8" s="694" t="s">
        <v>430</v>
      </c>
      <c r="N8" s="695"/>
      <c r="O8" s="695"/>
      <c r="P8" s="695"/>
      <c r="Q8" s="695"/>
      <c r="R8" s="695"/>
      <c r="S8" s="695"/>
      <c r="T8" s="695"/>
      <c r="U8" s="695"/>
      <c r="V8" s="695"/>
      <c r="W8" s="695"/>
      <c r="X8" s="695"/>
      <c r="Y8" s="695"/>
      <c r="Z8" s="696"/>
    </row>
    <row r="9" spans="1:26" ht="7.5" customHeight="1" x14ac:dyDescent="0.4">
      <c r="A9" s="90"/>
      <c r="B9" s="90"/>
      <c r="C9" s="81"/>
      <c r="D9" s="81"/>
      <c r="E9" s="81"/>
      <c r="F9" s="81"/>
      <c r="G9" s="81"/>
      <c r="H9" s="81"/>
      <c r="I9" s="81"/>
      <c r="J9" s="81"/>
      <c r="K9" s="81"/>
      <c r="L9" s="81"/>
      <c r="M9" s="81"/>
      <c r="N9" s="81"/>
      <c r="O9" s="81"/>
      <c r="P9" s="81"/>
      <c r="Q9" s="81"/>
      <c r="R9" s="81"/>
      <c r="S9" s="81"/>
      <c r="T9" s="81"/>
      <c r="U9" s="81"/>
      <c r="V9" s="81"/>
      <c r="W9" s="81"/>
      <c r="X9" s="81"/>
      <c r="Y9" s="81"/>
      <c r="Z9" s="81"/>
    </row>
    <row r="10" spans="1:26" ht="18.75" customHeight="1" x14ac:dyDescent="0.4">
      <c r="A10" s="90"/>
      <c r="B10" s="90"/>
      <c r="C10" s="81"/>
      <c r="D10" s="81"/>
      <c r="E10" s="81"/>
      <c r="F10" s="81"/>
      <c r="G10" s="81"/>
      <c r="H10" s="81"/>
      <c r="I10" s="81"/>
      <c r="J10" s="81"/>
      <c r="K10" s="81"/>
      <c r="L10" s="81"/>
      <c r="M10" s="81"/>
      <c r="N10" s="81"/>
      <c r="O10" s="81"/>
      <c r="P10" s="81"/>
      <c r="Q10" s="81"/>
      <c r="R10" s="81"/>
      <c r="S10" s="81"/>
      <c r="T10" s="81"/>
      <c r="U10" s="81"/>
      <c r="V10" s="81"/>
      <c r="W10" s="81"/>
      <c r="X10" s="81"/>
      <c r="Y10" s="81"/>
      <c r="Z10" s="81"/>
    </row>
    <row r="11" spans="1:26" ht="18.75" customHeight="1" x14ac:dyDescent="0.4">
      <c r="A11" s="90"/>
      <c r="B11" s="90"/>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ht="18.75" customHeight="1" x14ac:dyDescent="0.4">
      <c r="A12" s="90"/>
      <c r="B12" s="90"/>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75" customHeight="1" x14ac:dyDescent="0.4">
      <c r="A13" s="90"/>
      <c r="B13" s="90"/>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x14ac:dyDescent="0.4">
      <c r="A14" s="90"/>
      <c r="B14" s="90"/>
      <c r="C14" s="81"/>
      <c r="D14" s="81"/>
      <c r="E14" s="81"/>
      <c r="F14" s="81"/>
      <c r="G14" s="81"/>
      <c r="H14" s="81"/>
      <c r="I14" s="81"/>
      <c r="J14" s="81"/>
      <c r="K14" s="81"/>
      <c r="L14" s="81"/>
      <c r="M14" s="81"/>
      <c r="N14" s="81"/>
      <c r="O14" s="81"/>
      <c r="P14" s="81"/>
      <c r="Q14" s="81"/>
      <c r="R14" s="81"/>
      <c r="S14" s="81"/>
      <c r="T14" s="81"/>
      <c r="U14" s="81"/>
      <c r="V14" s="81"/>
      <c r="W14" s="81"/>
      <c r="X14" s="81"/>
      <c r="Y14" s="81"/>
      <c r="Z14" s="81"/>
    </row>
  </sheetData>
  <sheetProtection selectLockedCells="1"/>
  <mergeCells count="10">
    <mergeCell ref="C8:L8"/>
    <mergeCell ref="M8:Z8"/>
    <mergeCell ref="C7:L7"/>
    <mergeCell ref="M7:Z7"/>
    <mergeCell ref="C4:L4"/>
    <mergeCell ref="M4:Z4"/>
    <mergeCell ref="C5:L5"/>
    <mergeCell ref="M5:Z5"/>
    <mergeCell ref="C6:L6"/>
    <mergeCell ref="M6:Z6"/>
  </mergeCells>
  <phoneticPr fontId="3"/>
  <hyperlinks>
    <hyperlink ref="M5:Z5" location="第10号!Print_Area" display="・様式第１０号" xr:uid="{00000000-0004-0000-0F00-000000000000}"/>
    <hyperlink ref="M6:Z6" location="第11号!A1" display="・様式第１１号" xr:uid="{00000000-0004-0000-0F00-000001000000}"/>
    <hyperlink ref="M7:Z7" location="第13号!A1" display="・様式第１３号" xr:uid="{00000000-0004-0000-0F00-000002000000}"/>
    <hyperlink ref="M8:Z8" location="第19号!A1" display="・様式第１９号" xr:uid="{00000000-0004-0000-0F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70"/>
  <sheetViews>
    <sheetView tabSelected="1" view="pageBreakPreview" zoomScaleNormal="100" zoomScaleSheetLayoutView="100" workbookViewId="0">
      <pane ySplit="4" topLeftCell="A5" activePane="bottomLeft" state="frozen"/>
      <selection activeCell="Q39" sqref="Q39:Z39"/>
      <selection pane="bottomLeft"/>
    </sheetView>
  </sheetViews>
  <sheetFormatPr defaultColWidth="3.125" defaultRowHeight="18.75" customHeight="1" x14ac:dyDescent="0.4"/>
  <cols>
    <col min="1" max="2" width="3.125" style="714"/>
    <col min="3" max="13" width="3.125" style="742" customWidth="1"/>
    <col min="14" max="16384" width="3.125" style="742"/>
  </cols>
  <sheetData>
    <row r="1" spans="1:26" ht="18.75" customHeight="1" x14ac:dyDescent="0.4">
      <c r="A1" s="742"/>
      <c r="B1" s="742"/>
    </row>
    <row r="2" spans="1:26" ht="18.75" customHeight="1" x14ac:dyDescent="0.4">
      <c r="A2" s="746" t="s">
        <v>107</v>
      </c>
      <c r="B2" s="746"/>
      <c r="C2" s="746"/>
      <c r="D2" s="746"/>
      <c r="E2" s="746"/>
      <c r="F2" s="746"/>
      <c r="G2" s="746"/>
      <c r="H2" s="746"/>
      <c r="I2" s="746"/>
      <c r="J2" s="746"/>
      <c r="K2" s="746"/>
      <c r="L2" s="746"/>
      <c r="M2" s="746"/>
      <c r="N2" s="746"/>
      <c r="O2" s="746"/>
      <c r="P2" s="746"/>
      <c r="Q2" s="746"/>
      <c r="R2" s="746"/>
      <c r="S2" s="746"/>
      <c r="T2" s="746"/>
      <c r="U2" s="746"/>
      <c r="V2" s="746"/>
      <c r="W2" s="746"/>
      <c r="X2" s="746"/>
      <c r="Y2" s="746"/>
      <c r="Z2" s="746"/>
    </row>
    <row r="3" spans="1:26" ht="7.5" customHeight="1" x14ac:dyDescent="0.4">
      <c r="A3" s="742"/>
      <c r="B3" s="742"/>
    </row>
    <row r="4" spans="1:26" ht="22.5" customHeight="1" x14ac:dyDescent="0.4"/>
    <row r="5" spans="1:26" ht="18.75" customHeight="1" x14ac:dyDescent="0.4">
      <c r="A5" s="720"/>
      <c r="M5" s="745"/>
      <c r="N5" s="745"/>
      <c r="O5" s="745"/>
      <c r="P5" s="745"/>
      <c r="Q5" s="745"/>
      <c r="R5" s="745"/>
      <c r="S5" s="745"/>
      <c r="T5" s="745"/>
      <c r="U5" s="745"/>
      <c r="V5" s="745"/>
      <c r="W5" s="745"/>
      <c r="X5" s="745"/>
      <c r="Y5" s="745"/>
      <c r="Z5" s="745"/>
    </row>
    <row r="6" spans="1:26" ht="18.75" customHeight="1" x14ac:dyDescent="0.4">
      <c r="A6" s="720"/>
      <c r="M6" s="745"/>
      <c r="N6" s="745"/>
      <c r="O6" s="745"/>
      <c r="P6" s="745"/>
      <c r="Q6" s="745"/>
      <c r="R6" s="745"/>
      <c r="S6" s="745"/>
      <c r="T6" s="745"/>
      <c r="U6" s="745"/>
      <c r="V6" s="745"/>
      <c r="W6" s="745"/>
      <c r="X6" s="745"/>
      <c r="Y6" s="745"/>
      <c r="Z6" s="745"/>
    </row>
    <row r="7" spans="1:26" ht="18.75" customHeight="1" x14ac:dyDescent="0.4">
      <c r="A7" s="720"/>
      <c r="M7" s="745"/>
      <c r="N7" s="745"/>
      <c r="O7" s="745"/>
      <c r="P7" s="745"/>
      <c r="Q7" s="745"/>
      <c r="R7" s="745"/>
      <c r="S7" s="745"/>
      <c r="T7" s="745"/>
      <c r="U7" s="745"/>
      <c r="V7" s="745"/>
      <c r="W7" s="745"/>
      <c r="X7" s="745"/>
      <c r="Y7" s="745"/>
      <c r="Z7" s="745"/>
    </row>
    <row r="8" spans="1:26" ht="18.75" customHeight="1" x14ac:dyDescent="0.4">
      <c r="A8" s="720"/>
    </row>
    <row r="10" spans="1:26" ht="18.75" customHeight="1" x14ac:dyDescent="0.4">
      <c r="A10" s="720"/>
    </row>
    <row r="12" spans="1:26" ht="18.75" customHeight="1" x14ac:dyDescent="0.4">
      <c r="A12" s="720"/>
    </row>
    <row r="19" spans="1:26" ht="18.75" customHeight="1" x14ac:dyDescent="0.4">
      <c r="A19" s="720"/>
    </row>
    <row r="22" spans="1:26" ht="18.75" customHeight="1" x14ac:dyDescent="0.4">
      <c r="A22" s="720"/>
      <c r="M22" s="745"/>
      <c r="N22" s="745"/>
      <c r="O22" s="745"/>
      <c r="P22" s="745"/>
      <c r="Q22" s="745"/>
      <c r="R22" s="745"/>
      <c r="S22" s="745"/>
      <c r="T22" s="745"/>
      <c r="U22" s="745"/>
      <c r="V22" s="745"/>
      <c r="W22" s="745"/>
      <c r="X22" s="745"/>
      <c r="Y22" s="745"/>
      <c r="Z22" s="745"/>
    </row>
    <row r="25" spans="1:26" ht="18.75" customHeight="1" x14ac:dyDescent="0.4">
      <c r="A25" s="720"/>
    </row>
    <row r="27" spans="1:26" ht="18.75" customHeight="1" x14ac:dyDescent="0.4">
      <c r="A27" s="720"/>
    </row>
    <row r="29" spans="1:26" ht="18.75" customHeight="1" x14ac:dyDescent="0.4">
      <c r="A29" s="720"/>
      <c r="M29" s="745"/>
      <c r="N29" s="745"/>
      <c r="O29" s="745"/>
      <c r="P29" s="745"/>
      <c r="Q29" s="745"/>
      <c r="R29" s="745"/>
      <c r="S29" s="745"/>
      <c r="T29" s="745"/>
      <c r="U29" s="745"/>
      <c r="V29" s="745"/>
      <c r="W29" s="745"/>
      <c r="X29" s="745"/>
      <c r="Y29" s="745"/>
      <c r="Z29" s="745"/>
    </row>
    <row r="31" spans="1:26" ht="18.75" customHeight="1" x14ac:dyDescent="0.4">
      <c r="A31" s="720"/>
    </row>
    <row r="34" spans="1:26" ht="18.75" customHeight="1" x14ac:dyDescent="0.4">
      <c r="A34" s="720"/>
    </row>
    <row r="36" spans="1:26" ht="18.75" customHeight="1" x14ac:dyDescent="0.4">
      <c r="A36" s="720"/>
      <c r="M36" s="745"/>
      <c r="N36" s="745"/>
      <c r="O36" s="745"/>
      <c r="P36" s="745"/>
      <c r="Q36" s="745"/>
      <c r="R36" s="745"/>
      <c r="S36" s="745"/>
      <c r="T36" s="745"/>
      <c r="U36" s="745"/>
      <c r="V36" s="745"/>
      <c r="W36" s="745"/>
      <c r="X36" s="745"/>
      <c r="Y36" s="745"/>
      <c r="Z36" s="745"/>
    </row>
    <row r="38" spans="1:26" ht="18.75" customHeight="1" x14ac:dyDescent="0.4">
      <c r="A38" s="720"/>
    </row>
    <row r="68" spans="2:26" ht="7.5" customHeight="1" x14ac:dyDescent="0.4"/>
    <row r="69" spans="2:26" ht="22.5" customHeight="1" x14ac:dyDescent="0.4">
      <c r="B69" s="743" t="s">
        <v>436</v>
      </c>
    </row>
    <row r="70" spans="2:26" ht="18.75" customHeight="1" x14ac:dyDescent="0.4">
      <c r="Z70" s="744" t="s">
        <v>437</v>
      </c>
    </row>
  </sheetData>
  <sheetProtection selectLockedCells="1"/>
  <phoneticPr fontId="3"/>
  <pageMargins left="0.78740157480314965" right="0.39370078740157483" top="0.59055118110236227" bottom="0.59055118110236227" header="0.31496062992125984" footer="0.31496062992125984"/>
  <pageSetup paperSize="9" orientation="portrait" r:id="rId1"/>
  <rowBreaks count="1" manualBreakCount="1">
    <brk id="69"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5" tint="0.59999389629810485"/>
    <pageSetUpPr fitToPage="1"/>
  </sheetPr>
  <dimension ref="A1:BA35"/>
  <sheetViews>
    <sheetView view="pageBreakPreview" zoomScaleNormal="100" zoomScaleSheetLayoutView="100" workbookViewId="0">
      <pane ySplit="3" topLeftCell="A4" activePane="bottomLeft" state="frozen"/>
      <selection activeCell="M5" sqref="M5:Z5"/>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219</v>
      </c>
      <c r="B1" s="92"/>
      <c r="C1" s="92"/>
      <c r="D1" s="92"/>
      <c r="E1" s="92"/>
      <c r="F1" s="92"/>
      <c r="G1" s="92"/>
      <c r="H1" s="92"/>
      <c r="I1" s="92"/>
      <c r="J1" s="92"/>
      <c r="K1" s="92"/>
      <c r="L1" s="92"/>
      <c r="M1" s="92"/>
      <c r="N1" s="92"/>
      <c r="O1" s="92"/>
      <c r="P1" s="92"/>
      <c r="Q1" s="92"/>
      <c r="R1" s="92"/>
      <c r="S1" s="92"/>
      <c r="T1" s="92"/>
      <c r="U1" s="92"/>
      <c r="V1" s="92"/>
      <c r="W1" s="92"/>
      <c r="X1" s="92"/>
      <c r="Y1" s="92"/>
      <c r="Z1" s="92"/>
      <c r="AB1" s="650" t="str">
        <f>IF(AH12="","令和  年  月  日",AH12)</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307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207"/>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625" t="str">
        <f>IF(第１号!Q10="","",第１号!Q10)</f>
        <v/>
      </c>
      <c r="R10" s="625"/>
      <c r="S10" s="625"/>
      <c r="T10" s="625"/>
      <c r="U10" s="625"/>
      <c r="V10" s="625"/>
      <c r="W10" s="625"/>
      <c r="X10" s="625"/>
      <c r="Y10" s="625"/>
      <c r="Z10" s="625"/>
      <c r="AB10" s="114" t="s">
        <v>438</v>
      </c>
    </row>
    <row r="11" spans="1:53" ht="7.5" customHeight="1" thickBot="1" x14ac:dyDescent="0.4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45">
      <c r="A12" s="265"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用クリーンエネルギー自動車等導入支援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事業所用クリーンエネルギー自動車等導入支援補助金交付要綱第１２条第２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435" t="s">
        <v>287</v>
      </c>
      <c r="AC12" s="436"/>
      <c r="AD12" s="436"/>
      <c r="AE12" s="436"/>
      <c r="AF12" s="436"/>
      <c r="AG12" s="436"/>
      <c r="AH12" s="651" t="s">
        <v>380</v>
      </c>
      <c r="AI12" s="652"/>
      <c r="AJ12" s="652"/>
      <c r="AK12" s="652"/>
      <c r="AL12" s="652"/>
      <c r="AM12" s="652"/>
      <c r="AN12" s="652"/>
      <c r="AO12" s="653"/>
      <c r="AP12" s="436" t="s">
        <v>288</v>
      </c>
      <c r="AQ12" s="436"/>
      <c r="AR12" s="436"/>
      <c r="AS12" s="436"/>
      <c r="AT12" s="436"/>
      <c r="AU12" s="436"/>
      <c r="AV12" s="648" t="s">
        <v>154</v>
      </c>
      <c r="AW12" s="648"/>
      <c r="AX12" s="648"/>
      <c r="AY12" s="648"/>
      <c r="AZ12" s="648"/>
      <c r="BA12" s="649"/>
    </row>
    <row r="13" spans="1:53"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208"/>
      <c r="AI13" s="647"/>
      <c r="AJ13" s="647"/>
      <c r="AK13" s="647"/>
      <c r="AL13" s="647"/>
      <c r="AM13" s="647"/>
      <c r="AN13" s="647"/>
      <c r="AO13" s="647"/>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6"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4">
      <c r="A18" s="244" t="s">
        <v>146</v>
      </c>
      <c r="B18" s="245"/>
      <c r="C18" s="245"/>
      <c r="D18" s="245"/>
      <c r="E18" s="245"/>
      <c r="F18" s="245"/>
      <c r="G18" s="245"/>
      <c r="H18" s="115"/>
      <c r="I18" s="286" t="str">
        <f>IF(第１号!I19="","",第１号!I19)</f>
        <v/>
      </c>
      <c r="J18" s="286"/>
      <c r="K18" s="286"/>
      <c r="L18" s="286"/>
      <c r="M18" s="286"/>
      <c r="N18" s="286"/>
      <c r="O18" s="286"/>
      <c r="P18" s="286"/>
      <c r="Q18" s="286"/>
      <c r="R18" s="286"/>
      <c r="S18" s="286"/>
      <c r="T18" s="286"/>
      <c r="U18" s="286"/>
      <c r="V18" s="286"/>
      <c r="W18" s="286"/>
      <c r="X18" s="286"/>
      <c r="Y18" s="286"/>
      <c r="Z18" s="97"/>
    </row>
    <row r="19" spans="1:26" ht="45" customHeight="1" x14ac:dyDescent="0.4">
      <c r="A19" s="242" t="s">
        <v>351</v>
      </c>
      <c r="B19" s="243"/>
      <c r="C19" s="243"/>
      <c r="D19" s="243"/>
      <c r="E19" s="243"/>
      <c r="F19" s="243"/>
      <c r="G19" s="243"/>
      <c r="H19" s="98"/>
      <c r="I19" s="699"/>
      <c r="J19" s="699"/>
      <c r="K19" s="699"/>
      <c r="L19" s="699"/>
      <c r="M19" s="699"/>
      <c r="N19" s="699"/>
      <c r="O19" s="699"/>
      <c r="P19" s="699"/>
      <c r="Q19" s="699"/>
      <c r="R19" s="699"/>
      <c r="S19" s="699"/>
      <c r="T19" s="699"/>
      <c r="U19" s="699"/>
      <c r="V19" s="699"/>
      <c r="W19" s="699"/>
      <c r="X19" s="699"/>
      <c r="Y19" s="699"/>
      <c r="Z19" s="99"/>
    </row>
    <row r="20" spans="1:26" ht="45" customHeight="1" x14ac:dyDescent="0.4">
      <c r="A20" s="242" t="s">
        <v>352</v>
      </c>
      <c r="B20" s="243"/>
      <c r="C20" s="243"/>
      <c r="D20" s="243"/>
      <c r="E20" s="243"/>
      <c r="F20" s="243"/>
      <c r="G20" s="243"/>
      <c r="H20" s="98"/>
      <c r="I20" s="699"/>
      <c r="J20" s="699"/>
      <c r="K20" s="699"/>
      <c r="L20" s="699"/>
      <c r="M20" s="699"/>
      <c r="N20" s="699"/>
      <c r="O20" s="699"/>
      <c r="P20" s="699"/>
      <c r="Q20" s="699"/>
      <c r="R20" s="699"/>
      <c r="S20" s="699"/>
      <c r="T20" s="699"/>
      <c r="U20" s="699"/>
      <c r="V20" s="699"/>
      <c r="W20" s="699"/>
      <c r="X20" s="699"/>
      <c r="Y20" s="699"/>
      <c r="Z20" s="99"/>
    </row>
    <row r="21" spans="1:26" ht="45" customHeight="1" thickBot="1" x14ac:dyDescent="0.45">
      <c r="A21" s="660" t="s">
        <v>350</v>
      </c>
      <c r="B21" s="661"/>
      <c r="C21" s="661"/>
      <c r="D21" s="661"/>
      <c r="E21" s="661"/>
      <c r="F21" s="661"/>
      <c r="G21" s="661"/>
      <c r="H21" s="697" t="s">
        <v>174</v>
      </c>
      <c r="I21" s="280"/>
      <c r="J21" s="280"/>
      <c r="K21" s="280"/>
      <c r="L21" s="280"/>
      <c r="M21" s="280"/>
      <c r="N21" s="280"/>
      <c r="O21" s="280"/>
      <c r="P21" s="280"/>
      <c r="Q21" s="280"/>
      <c r="R21" s="280"/>
      <c r="S21" s="280"/>
      <c r="T21" s="280"/>
      <c r="U21" s="280"/>
      <c r="V21" s="280"/>
      <c r="W21" s="280"/>
      <c r="X21" s="280"/>
      <c r="Y21" s="280"/>
      <c r="Z21" s="698"/>
    </row>
    <row r="22" spans="1:26" ht="18.75"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sheetData>
  <sheetProtection algorithmName="SHA-512" hashValue="eI9FUwVAxyOvMk66CZ/j5Ye1To2ueg5SYIjKkEYuTFvLtmMxxyAS52OD92CUxjJ5i3ZvAzl2ZT6mn1u0+lAQwQ==" saltValue="DDmAsF6aNVxPCW3qiE9kdw==" spinCount="100000" sheet="1" selectLockedCells="1"/>
  <mergeCells count="26">
    <mergeCell ref="A16:Z16"/>
    <mergeCell ref="A18:G18"/>
    <mergeCell ref="I18:Y18"/>
    <mergeCell ref="A21:G21"/>
    <mergeCell ref="H21:Z21"/>
    <mergeCell ref="A19:G19"/>
    <mergeCell ref="I19:Y19"/>
    <mergeCell ref="A20:G20"/>
    <mergeCell ref="I20:Y20"/>
    <mergeCell ref="AP12:AU12"/>
    <mergeCell ref="AV12:BA12"/>
    <mergeCell ref="A3:Z3"/>
    <mergeCell ref="AB12:AG12"/>
    <mergeCell ref="AH12:AO12"/>
    <mergeCell ref="M9:P9"/>
    <mergeCell ref="Q9:Z9"/>
    <mergeCell ref="M10:P10"/>
    <mergeCell ref="A12:Z14"/>
    <mergeCell ref="Q10:Z10"/>
    <mergeCell ref="AI13:AO13"/>
    <mergeCell ref="AB1:AI1"/>
    <mergeCell ref="M7:P7"/>
    <mergeCell ref="M8:P8"/>
    <mergeCell ref="Q8:Z8"/>
    <mergeCell ref="S5:Z5"/>
    <mergeCell ref="R7:W7"/>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FDBCAA62-33B3-4B91-AA0A-BC5CED6FB24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6931E306-F331-4658-BFE9-24E6D8D5949A}"/>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3EDB309E-E4C1-4BD7-B735-AFA3A4826459}"/>
    <dataValidation allowBlank="1" showInputMessage="1" showErrorMessage="1" promptTitle="-------- 役職名等を入力してください --------" prompt="役職名および代表者名を入力してください。_x000a_(入力例)_x000a_代表取締役　仙台　太郎" sqref="Q10:Z10" xr:uid="{8BE81A67-B096-4508-9751-DDEEE8875A7A}"/>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5A0C1424-7731-4BA0-B283-1963D2FE1F7A}">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5" tint="0.59999389629810485"/>
    <pageSetUpPr fitToPage="1"/>
  </sheetPr>
  <dimension ref="A1:BA35"/>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347</v>
      </c>
      <c r="B1" s="92"/>
      <c r="C1" s="92"/>
      <c r="D1" s="92"/>
      <c r="E1" s="92"/>
      <c r="F1" s="92"/>
      <c r="G1" s="92"/>
      <c r="H1" s="92"/>
      <c r="I1" s="92"/>
      <c r="J1" s="92"/>
      <c r="K1" s="92"/>
      <c r="L1" s="92"/>
      <c r="M1" s="92"/>
      <c r="N1" s="92"/>
      <c r="O1" s="92"/>
      <c r="P1" s="92"/>
      <c r="Q1" s="92"/>
      <c r="R1" s="92"/>
      <c r="S1" s="92"/>
      <c r="T1" s="92"/>
      <c r="U1" s="92"/>
      <c r="V1" s="92"/>
      <c r="W1" s="92"/>
      <c r="X1" s="92"/>
      <c r="Y1" s="92"/>
      <c r="Z1" s="92"/>
      <c r="AB1" s="650" t="str">
        <f>IF(AH12="","令和  年  月  日",AH12)</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308</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207"/>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625" t="str">
        <f>IF(第１号!Q10="","",第１号!Q10)</f>
        <v/>
      </c>
      <c r="R10" s="625"/>
      <c r="S10" s="625"/>
      <c r="T10" s="625"/>
      <c r="U10" s="625"/>
      <c r="V10" s="625"/>
      <c r="W10" s="625"/>
      <c r="X10" s="625"/>
      <c r="Y10" s="625"/>
      <c r="Z10" s="625"/>
      <c r="AB10" s="114" t="s">
        <v>438</v>
      </c>
    </row>
    <row r="11" spans="1:53" ht="7.5" customHeight="1" thickBot="1" x14ac:dyDescent="0.4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45">
      <c r="A12" s="265"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事業所用クリーンエネルギー自動車等導入支援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事業所用クリーンエネルギー自動車等導入支援補助金交付要綱第１２条第３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435" t="s">
        <v>287</v>
      </c>
      <c r="AC12" s="436"/>
      <c r="AD12" s="436"/>
      <c r="AE12" s="436"/>
      <c r="AF12" s="436"/>
      <c r="AG12" s="436"/>
      <c r="AH12" s="651" t="s">
        <v>380</v>
      </c>
      <c r="AI12" s="652"/>
      <c r="AJ12" s="652"/>
      <c r="AK12" s="652"/>
      <c r="AL12" s="652"/>
      <c r="AM12" s="652"/>
      <c r="AN12" s="652"/>
      <c r="AO12" s="653"/>
      <c r="AP12" s="436" t="s">
        <v>288</v>
      </c>
      <c r="AQ12" s="436"/>
      <c r="AR12" s="436"/>
      <c r="AS12" s="436"/>
      <c r="AT12" s="436"/>
      <c r="AU12" s="436"/>
      <c r="AV12" s="648" t="s">
        <v>154</v>
      </c>
      <c r="AW12" s="648"/>
      <c r="AX12" s="648"/>
      <c r="AY12" s="648"/>
      <c r="AZ12" s="648"/>
      <c r="BA12" s="649"/>
    </row>
    <row r="13" spans="1:53"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208"/>
      <c r="AI13" s="647"/>
      <c r="AJ13" s="647"/>
      <c r="AK13" s="647"/>
      <c r="AL13" s="647"/>
      <c r="AM13" s="647"/>
      <c r="AN13" s="647"/>
      <c r="AO13" s="647"/>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6"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4">
      <c r="A18" s="244" t="s">
        <v>146</v>
      </c>
      <c r="B18" s="245"/>
      <c r="C18" s="245"/>
      <c r="D18" s="245"/>
      <c r="E18" s="245"/>
      <c r="F18" s="245"/>
      <c r="G18" s="245"/>
      <c r="H18" s="115"/>
      <c r="I18" s="286" t="str">
        <f>IF(第１号!I19="","",第１号!I19)</f>
        <v/>
      </c>
      <c r="J18" s="286"/>
      <c r="K18" s="286"/>
      <c r="L18" s="286"/>
      <c r="M18" s="286"/>
      <c r="N18" s="286"/>
      <c r="O18" s="286"/>
      <c r="P18" s="286"/>
      <c r="Q18" s="286"/>
      <c r="R18" s="286"/>
      <c r="S18" s="286"/>
      <c r="T18" s="286"/>
      <c r="U18" s="286"/>
      <c r="V18" s="286"/>
      <c r="W18" s="286"/>
      <c r="X18" s="286"/>
      <c r="Y18" s="286"/>
      <c r="Z18" s="97"/>
    </row>
    <row r="19" spans="1:26" ht="45" customHeight="1" x14ac:dyDescent="0.4">
      <c r="A19" s="242" t="s">
        <v>348</v>
      </c>
      <c r="B19" s="243"/>
      <c r="C19" s="243"/>
      <c r="D19" s="243"/>
      <c r="E19" s="243"/>
      <c r="F19" s="243"/>
      <c r="G19" s="243"/>
      <c r="H19" s="98"/>
      <c r="I19" s="699"/>
      <c r="J19" s="699"/>
      <c r="K19" s="699"/>
      <c r="L19" s="699"/>
      <c r="M19" s="699"/>
      <c r="N19" s="699"/>
      <c r="O19" s="699"/>
      <c r="P19" s="699"/>
      <c r="Q19" s="699"/>
      <c r="R19" s="699"/>
      <c r="S19" s="699"/>
      <c r="T19" s="699"/>
      <c r="U19" s="699"/>
      <c r="V19" s="699"/>
      <c r="W19" s="699"/>
      <c r="X19" s="699"/>
      <c r="Y19" s="699"/>
      <c r="Z19" s="99"/>
    </row>
    <row r="20" spans="1:26" ht="45" customHeight="1" x14ac:dyDescent="0.4">
      <c r="A20" s="641" t="s">
        <v>349</v>
      </c>
      <c r="B20" s="243"/>
      <c r="C20" s="243"/>
      <c r="D20" s="243"/>
      <c r="E20" s="243"/>
      <c r="F20" s="243"/>
      <c r="G20" s="243"/>
      <c r="H20" s="98"/>
      <c r="I20" s="699"/>
      <c r="J20" s="699"/>
      <c r="K20" s="699"/>
      <c r="L20" s="699"/>
      <c r="M20" s="699"/>
      <c r="N20" s="699"/>
      <c r="O20" s="699"/>
      <c r="P20" s="699"/>
      <c r="Q20" s="699"/>
      <c r="R20" s="699"/>
      <c r="S20" s="699"/>
      <c r="T20" s="699"/>
      <c r="U20" s="699"/>
      <c r="V20" s="699"/>
      <c r="W20" s="699"/>
      <c r="X20" s="699"/>
      <c r="Y20" s="699"/>
      <c r="Z20" s="99"/>
    </row>
    <row r="21" spans="1:26" ht="45" customHeight="1" thickBot="1" x14ac:dyDescent="0.45">
      <c r="A21" s="660" t="s">
        <v>350</v>
      </c>
      <c r="B21" s="661"/>
      <c r="C21" s="661"/>
      <c r="D21" s="661"/>
      <c r="E21" s="661"/>
      <c r="F21" s="661"/>
      <c r="G21" s="661"/>
      <c r="H21" s="123"/>
      <c r="I21" s="700"/>
      <c r="J21" s="700"/>
      <c r="K21" s="700"/>
      <c r="L21" s="700"/>
      <c r="M21" s="700"/>
      <c r="N21" s="700"/>
      <c r="O21" s="700"/>
      <c r="P21" s="700"/>
      <c r="Q21" s="700"/>
      <c r="R21" s="700"/>
      <c r="S21" s="700"/>
      <c r="T21" s="700"/>
      <c r="U21" s="700"/>
      <c r="V21" s="700"/>
      <c r="W21" s="700"/>
      <c r="X21" s="700"/>
      <c r="Y21" s="700"/>
      <c r="Z21" s="125"/>
    </row>
    <row r="22" spans="1:26" ht="18.75"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sheetData>
  <sheetProtection algorithmName="SHA-512" hashValue="4kq/rqNwP83P2qW55CY1Q4zf6Fm1wHNsGKEPK9FUvS7LCYBns6SG1TNojeHOKU2BLnoWVD1nFGFtAFpiClW9NA==" saltValue="h9jMV3HsT1WzqS6PdOiRiQ==" spinCount="100000" sheet="1" selectLockedCells="1"/>
  <mergeCells count="26">
    <mergeCell ref="Q10:Z10"/>
    <mergeCell ref="A16:Z16"/>
    <mergeCell ref="A20:G20"/>
    <mergeCell ref="I20:Y20"/>
    <mergeCell ref="A21:G21"/>
    <mergeCell ref="I21:Y21"/>
    <mergeCell ref="A19:G19"/>
    <mergeCell ref="I19:Y19"/>
    <mergeCell ref="A18:G18"/>
    <mergeCell ref="I18:Y18"/>
    <mergeCell ref="AB1:AI1"/>
    <mergeCell ref="AP12:AU12"/>
    <mergeCell ref="AV12:BA12"/>
    <mergeCell ref="A3:Z3"/>
    <mergeCell ref="AB12:AG12"/>
    <mergeCell ref="AH12:AO12"/>
    <mergeCell ref="M9:P9"/>
    <mergeCell ref="Q9:Z9"/>
    <mergeCell ref="M10:P10"/>
    <mergeCell ref="A12:Z14"/>
    <mergeCell ref="M7:P7"/>
    <mergeCell ref="M8:P8"/>
    <mergeCell ref="Q8:Z8"/>
    <mergeCell ref="AI13:AO13"/>
    <mergeCell ref="S5:Z5"/>
    <mergeCell ref="R7:W7"/>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3CF5360-AC50-4A00-B980-C63D2E1F936F}"/>
    <dataValidation allowBlank="1" showInputMessage="1" showErrorMessage="1" promptTitle="-------- 交付決定番号を入力してください -------" prompt="交付決定通知書に記載されている４桁の番号を入力してください。" sqref="AV12:BA12" xr:uid="{AC58C93C-118F-4515-AC40-640BD009A561}"/>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3535AC5D-63A9-462A-9BA6-3C27215CF5D7}"/>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7AADB9C9-0644-440E-88AF-EA71D60A187E}">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A1E99F60-A3CB-4FBE-935D-8A005EFAAB2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BA36"/>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155</v>
      </c>
      <c r="B1" s="92"/>
      <c r="C1" s="92"/>
      <c r="D1" s="92"/>
      <c r="E1" s="92"/>
      <c r="F1" s="92"/>
      <c r="G1" s="92"/>
      <c r="H1" s="92"/>
      <c r="I1" s="92"/>
      <c r="J1" s="92"/>
      <c r="K1" s="92"/>
      <c r="L1" s="92"/>
      <c r="M1" s="92"/>
      <c r="N1" s="92"/>
      <c r="O1" s="92"/>
      <c r="P1" s="92"/>
      <c r="Q1" s="92"/>
      <c r="R1" s="92"/>
      <c r="S1" s="92"/>
      <c r="T1" s="92"/>
      <c r="U1" s="92"/>
      <c r="V1" s="92"/>
      <c r="W1" s="92"/>
      <c r="X1" s="92"/>
      <c r="Y1" s="92"/>
      <c r="Z1" s="92"/>
      <c r="AB1" s="650" t="str">
        <f>IF(AH12="","令和  年  月  日",AH12)</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309</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207"/>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625" t="str">
        <f>IF(第１号!Q10="","",第１号!Q10)</f>
        <v/>
      </c>
      <c r="R10" s="625"/>
      <c r="S10" s="625"/>
      <c r="T10" s="625"/>
      <c r="U10" s="625"/>
      <c r="V10" s="625"/>
      <c r="W10" s="625"/>
      <c r="X10" s="625"/>
      <c r="Y10" s="625"/>
      <c r="Z10" s="625"/>
      <c r="AB10" s="114" t="s">
        <v>438</v>
      </c>
    </row>
    <row r="11" spans="1:53" ht="7.5" customHeight="1" thickBot="1" x14ac:dyDescent="0.4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45">
      <c r="A12" s="265"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用クリーンエネルギー自動車等導入支援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事業所用クリーンエネルギー自動車等導入支援補助金交付要綱第１３条の規定により、申請を取り下げ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435" t="s">
        <v>287</v>
      </c>
      <c r="AC12" s="436"/>
      <c r="AD12" s="436"/>
      <c r="AE12" s="436"/>
      <c r="AF12" s="436"/>
      <c r="AG12" s="436"/>
      <c r="AH12" s="651" t="s">
        <v>380</v>
      </c>
      <c r="AI12" s="652"/>
      <c r="AJ12" s="652"/>
      <c r="AK12" s="652"/>
      <c r="AL12" s="652"/>
      <c r="AM12" s="652"/>
      <c r="AN12" s="652"/>
      <c r="AO12" s="653"/>
      <c r="AP12" s="436" t="s">
        <v>288</v>
      </c>
      <c r="AQ12" s="436"/>
      <c r="AR12" s="436"/>
      <c r="AS12" s="436"/>
      <c r="AT12" s="436"/>
      <c r="AU12" s="436"/>
      <c r="AV12" s="648" t="s">
        <v>154</v>
      </c>
      <c r="AW12" s="648"/>
      <c r="AX12" s="648"/>
      <c r="AY12" s="648"/>
      <c r="AZ12" s="648"/>
      <c r="BA12" s="649"/>
    </row>
    <row r="13" spans="1:53"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208"/>
      <c r="AI13" s="647"/>
      <c r="AJ13" s="647"/>
      <c r="AK13" s="647"/>
      <c r="AL13" s="647"/>
      <c r="AM13" s="647"/>
      <c r="AN13" s="647"/>
      <c r="AO13" s="647"/>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6"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4">
      <c r="A18" s="244" t="s">
        <v>146</v>
      </c>
      <c r="B18" s="245"/>
      <c r="C18" s="245"/>
      <c r="D18" s="245"/>
      <c r="E18" s="245"/>
      <c r="F18" s="245"/>
      <c r="G18" s="245"/>
      <c r="H18" s="115"/>
      <c r="I18" s="286" t="str">
        <f>IF(第１号!I19="","",第１号!I19)</f>
        <v/>
      </c>
      <c r="J18" s="286"/>
      <c r="K18" s="286"/>
      <c r="L18" s="286"/>
      <c r="M18" s="286"/>
      <c r="N18" s="286"/>
      <c r="O18" s="286"/>
      <c r="P18" s="286"/>
      <c r="Q18" s="286"/>
      <c r="R18" s="286"/>
      <c r="S18" s="286"/>
      <c r="T18" s="286"/>
      <c r="U18" s="286"/>
      <c r="V18" s="286"/>
      <c r="W18" s="286"/>
      <c r="X18" s="286"/>
      <c r="Y18" s="286"/>
      <c r="Z18" s="97"/>
    </row>
    <row r="19" spans="1:26" ht="22.5" customHeight="1" x14ac:dyDescent="0.4">
      <c r="A19" s="242" t="s">
        <v>353</v>
      </c>
      <c r="B19" s="243"/>
      <c r="C19" s="243"/>
      <c r="D19" s="243"/>
      <c r="E19" s="243"/>
      <c r="F19" s="243"/>
      <c r="G19" s="243"/>
      <c r="H19" s="98"/>
      <c r="I19" s="100"/>
      <c r="J19" s="100"/>
      <c r="K19" s="100"/>
      <c r="L19" s="100"/>
      <c r="M19" s="100"/>
      <c r="N19" s="100"/>
      <c r="O19" s="100" t="str">
        <f>IF(P19="","金","")</f>
        <v>金</v>
      </c>
      <c r="P19" s="251" t="str">
        <f>IF(AND(申請額算定表_自動車!I23="",請求額算定表_充放電設備!I18),"","金 "&amp;DBCS(TEXT(SUM(申請額算定表_自動車!I23,請求額算定表_充放電設備!I18),"#,#0")))</f>
        <v/>
      </c>
      <c r="Q19" s="251"/>
      <c r="R19" s="251"/>
      <c r="S19" s="251"/>
      <c r="T19" s="251"/>
      <c r="U19" s="251"/>
      <c r="V19" s="251"/>
      <c r="W19" s="251"/>
      <c r="X19" s="251"/>
      <c r="Y19" s="100" t="s">
        <v>22</v>
      </c>
      <c r="Z19" s="99"/>
    </row>
    <row r="20" spans="1:26" ht="22.5" customHeight="1" x14ac:dyDescent="0.4">
      <c r="A20" s="242" t="s">
        <v>354</v>
      </c>
      <c r="B20" s="243"/>
      <c r="C20" s="243"/>
      <c r="D20" s="243"/>
      <c r="E20" s="243"/>
      <c r="F20" s="243"/>
      <c r="G20" s="243"/>
      <c r="H20" s="98"/>
      <c r="I20" s="100"/>
      <c r="J20" s="100"/>
      <c r="K20" s="100"/>
      <c r="L20" s="100"/>
      <c r="M20" s="702" t="str">
        <f>IF(第１号!S5="","令和    年    月    日",第１号!S5)</f>
        <v>令和　　年　　月　　日</v>
      </c>
      <c r="N20" s="702"/>
      <c r="O20" s="702"/>
      <c r="P20" s="702"/>
      <c r="Q20" s="702"/>
      <c r="R20" s="702"/>
      <c r="S20" s="702"/>
      <c r="T20" s="702"/>
      <c r="U20" s="702"/>
      <c r="V20" s="100"/>
      <c r="W20" s="100"/>
      <c r="X20" s="100"/>
      <c r="Y20" s="100"/>
      <c r="Z20" s="99"/>
    </row>
    <row r="21" spans="1:26" ht="67.5" customHeight="1" thickBot="1" x14ac:dyDescent="0.45">
      <c r="A21" s="701" t="s">
        <v>355</v>
      </c>
      <c r="B21" s="661"/>
      <c r="C21" s="661"/>
      <c r="D21" s="661"/>
      <c r="E21" s="661"/>
      <c r="F21" s="661"/>
      <c r="G21" s="661"/>
      <c r="H21" s="123"/>
      <c r="I21" s="700"/>
      <c r="J21" s="700"/>
      <c r="K21" s="700"/>
      <c r="L21" s="700"/>
      <c r="M21" s="700"/>
      <c r="N21" s="700"/>
      <c r="O21" s="700"/>
      <c r="P21" s="700"/>
      <c r="Q21" s="700"/>
      <c r="R21" s="700"/>
      <c r="S21" s="700"/>
      <c r="T21" s="700"/>
      <c r="U21" s="700"/>
      <c r="V21" s="700"/>
      <c r="W21" s="700"/>
      <c r="X21" s="700"/>
      <c r="Y21" s="700"/>
      <c r="Z21" s="125"/>
    </row>
    <row r="22" spans="1:26" ht="18.75"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sheetData>
  <sheetProtection algorithmName="SHA-512" hashValue="QVbgxOfpUm6+i+TtEYSORtfBISeDdKWAqfTHBKZaEsNMi0GUG+m/uA8ncODTM41SW3M1I7AkszjCGXWmOJIzlw==" saltValue="87NmSbtj9eWC67Q1TCMclw==" spinCount="100000" sheet="1" selectLockedCells="1"/>
  <mergeCells count="26">
    <mergeCell ref="A21:G21"/>
    <mergeCell ref="I21:Y21"/>
    <mergeCell ref="A19:G19"/>
    <mergeCell ref="P19:X19"/>
    <mergeCell ref="A20:G20"/>
    <mergeCell ref="M20:U20"/>
    <mergeCell ref="A18:G18"/>
    <mergeCell ref="I18:Y18"/>
    <mergeCell ref="M7:P7"/>
    <mergeCell ref="M8:P8"/>
    <mergeCell ref="Q8:Z8"/>
    <mergeCell ref="M9:P9"/>
    <mergeCell ref="Q9:Z9"/>
    <mergeCell ref="M10:P10"/>
    <mergeCell ref="A12:Z14"/>
    <mergeCell ref="AI13:AO13"/>
    <mergeCell ref="S5:Z5"/>
    <mergeCell ref="R7:W7"/>
    <mergeCell ref="Q10:Z10"/>
    <mergeCell ref="A16:Z16"/>
    <mergeCell ref="AB1:AI1"/>
    <mergeCell ref="AP12:AU12"/>
    <mergeCell ref="AV12:BA12"/>
    <mergeCell ref="A3:Z3"/>
    <mergeCell ref="AB12:AG12"/>
    <mergeCell ref="AH12:AO12"/>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ADFB7D19-CDE4-4124-AF48-0FDB1CAB615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D35167E8-0AA8-44CD-92E6-31F268F8B885}"/>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7B8A0166-473A-420D-AE6D-ADFCE8C63780}"/>
    <dataValidation allowBlank="1" showInputMessage="1" showErrorMessage="1" promptTitle="-------- 役職名等を入力してください --------" prompt="役職名および代表者名を入力してください。_x000a_(入力例)_x000a_代表取締役　仙台　太郎" sqref="Q10:Z10" xr:uid="{CD21BAEB-60E4-4964-B914-38224ED7732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EA8C3B9F-E96E-441A-B6C6-45A8E4F6D4FA}">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5" tint="0.59999389629810485"/>
    <pageSetUpPr fitToPage="1"/>
  </sheetPr>
  <dimension ref="A1:BA34"/>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125" defaultRowHeight="18.75" customHeight="1" x14ac:dyDescent="0.4"/>
  <cols>
    <col min="1" max="16384" width="3.125" style="82"/>
  </cols>
  <sheetData>
    <row r="1" spans="1:53" ht="18.75" customHeight="1" x14ac:dyDescent="0.4">
      <c r="A1" s="92" t="s">
        <v>356</v>
      </c>
      <c r="B1" s="92"/>
      <c r="C1" s="92"/>
      <c r="D1" s="92"/>
      <c r="E1" s="92"/>
      <c r="F1" s="92"/>
      <c r="G1" s="92"/>
      <c r="H1" s="92"/>
      <c r="I1" s="92"/>
      <c r="J1" s="92"/>
      <c r="K1" s="92"/>
      <c r="L1" s="92"/>
      <c r="M1" s="92"/>
      <c r="N1" s="92"/>
      <c r="O1" s="92"/>
      <c r="P1" s="92"/>
      <c r="Q1" s="92"/>
      <c r="R1" s="92"/>
      <c r="S1" s="92"/>
      <c r="T1" s="92"/>
      <c r="U1" s="92"/>
      <c r="V1" s="92"/>
      <c r="W1" s="92"/>
      <c r="X1" s="92"/>
      <c r="Y1" s="92"/>
      <c r="Z1" s="92"/>
      <c r="AB1" s="650" t="str">
        <f>IF(AH12="","令和  年  月  日",AH12)</f>
        <v>令和　　年　　月　　日</v>
      </c>
      <c r="AC1" s="650"/>
      <c r="AD1" s="650"/>
      <c r="AE1" s="650"/>
      <c r="AF1" s="650"/>
      <c r="AG1" s="650"/>
      <c r="AH1" s="650"/>
      <c r="AI1" s="650"/>
    </row>
    <row r="2" spans="1:5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4">
      <c r="A3" s="261" t="s">
        <v>310</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53"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4">
      <c r="A5" s="92"/>
      <c r="B5" s="92"/>
      <c r="C5" s="92"/>
      <c r="D5" s="92"/>
      <c r="E5" s="92"/>
      <c r="F5" s="92"/>
      <c r="G5" s="92"/>
      <c r="H5" s="92"/>
      <c r="I5" s="92"/>
      <c r="J5" s="92"/>
      <c r="K5" s="92"/>
      <c r="L5" s="92"/>
      <c r="M5" s="92"/>
      <c r="N5" s="92"/>
      <c r="O5" s="92"/>
      <c r="P5" s="92"/>
      <c r="Q5" s="92"/>
      <c r="R5" s="207"/>
      <c r="S5" s="267" t="s">
        <v>380</v>
      </c>
      <c r="T5" s="267"/>
      <c r="U5" s="267"/>
      <c r="V5" s="267"/>
      <c r="W5" s="267"/>
      <c r="X5" s="267"/>
      <c r="Y5" s="267"/>
      <c r="Z5" s="267"/>
    </row>
    <row r="6" spans="1:53"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4">
      <c r="A7" s="92"/>
      <c r="B7" s="92"/>
      <c r="C7" s="92"/>
      <c r="D7" s="92"/>
      <c r="E7" s="92"/>
      <c r="F7" s="92"/>
      <c r="G7" s="92"/>
      <c r="H7" s="92"/>
      <c r="I7" s="92"/>
      <c r="J7" s="92"/>
      <c r="K7" s="92"/>
      <c r="L7" s="92"/>
      <c r="M7" s="246" t="s">
        <v>2</v>
      </c>
      <c r="N7" s="246"/>
      <c r="O7" s="246"/>
      <c r="P7" s="246"/>
      <c r="Q7" s="93" t="s">
        <v>8</v>
      </c>
      <c r="R7" s="268" t="str">
        <f>IF(第１号!R7="","",第１号!R7)</f>
        <v>　　　－　　　　</v>
      </c>
      <c r="S7" s="268"/>
      <c r="T7" s="268"/>
      <c r="U7" s="268"/>
      <c r="V7" s="268"/>
      <c r="W7" s="268"/>
      <c r="X7" s="705"/>
      <c r="Y7" s="705"/>
      <c r="Z7" s="706"/>
    </row>
    <row r="8" spans="1:53" ht="26.25" customHeight="1" x14ac:dyDescent="0.4">
      <c r="A8" s="92"/>
      <c r="B8" s="92"/>
      <c r="C8" s="92"/>
      <c r="D8" s="92"/>
      <c r="E8" s="92"/>
      <c r="F8" s="92"/>
      <c r="G8" s="92"/>
      <c r="H8" s="92"/>
      <c r="I8" s="92"/>
      <c r="J8" s="92"/>
      <c r="K8" s="92"/>
      <c r="L8" s="92"/>
      <c r="M8" s="246" t="s">
        <v>3</v>
      </c>
      <c r="N8" s="246"/>
      <c r="O8" s="246"/>
      <c r="P8" s="246"/>
      <c r="Q8" s="625" t="str">
        <f>IF(第１号!Q8="","",第１号!Q8)</f>
        <v/>
      </c>
      <c r="R8" s="625"/>
      <c r="S8" s="625"/>
      <c r="T8" s="625"/>
      <c r="U8" s="625"/>
      <c r="V8" s="625"/>
      <c r="W8" s="625"/>
      <c r="X8" s="625"/>
      <c r="Y8" s="625"/>
      <c r="Z8" s="625"/>
    </row>
    <row r="9" spans="1:53" ht="26.25" customHeight="1" x14ac:dyDescent="0.4">
      <c r="A9" s="92"/>
      <c r="B9" s="92"/>
      <c r="C9" s="92"/>
      <c r="D9" s="92"/>
      <c r="E9" s="92"/>
      <c r="F9" s="92"/>
      <c r="G9" s="92"/>
      <c r="H9" s="92"/>
      <c r="I9" s="92"/>
      <c r="J9" s="92"/>
      <c r="K9" s="92"/>
      <c r="L9" s="94" t="s">
        <v>6</v>
      </c>
      <c r="M9" s="246" t="s">
        <v>4</v>
      </c>
      <c r="N9" s="246"/>
      <c r="O9" s="246"/>
      <c r="P9" s="246"/>
      <c r="Q9" s="625" t="str">
        <f>IF(第１号!Q9="","",第１号!Q9)</f>
        <v/>
      </c>
      <c r="R9" s="625"/>
      <c r="S9" s="625"/>
      <c r="T9" s="625"/>
      <c r="U9" s="625"/>
      <c r="V9" s="625"/>
      <c r="W9" s="625"/>
      <c r="X9" s="625"/>
      <c r="Y9" s="625"/>
      <c r="Z9" s="625"/>
    </row>
    <row r="10" spans="1:53" ht="26.25" customHeight="1" x14ac:dyDescent="0.4">
      <c r="A10" s="92"/>
      <c r="B10" s="92"/>
      <c r="C10" s="92"/>
      <c r="D10" s="92"/>
      <c r="E10" s="92"/>
      <c r="F10" s="92"/>
      <c r="G10" s="92"/>
      <c r="H10" s="92"/>
      <c r="I10" s="92"/>
      <c r="J10" s="92"/>
      <c r="K10" s="92"/>
      <c r="L10" s="92"/>
      <c r="M10" s="246" t="s">
        <v>5</v>
      </c>
      <c r="N10" s="246"/>
      <c r="O10" s="246"/>
      <c r="P10" s="246"/>
      <c r="Q10" s="625" t="str">
        <f>IF(第１号!Q10="","",第１号!Q10)</f>
        <v/>
      </c>
      <c r="R10" s="625"/>
      <c r="S10" s="625"/>
      <c r="T10" s="625"/>
      <c r="U10" s="625"/>
      <c r="V10" s="625"/>
      <c r="W10" s="625"/>
      <c r="X10" s="625"/>
      <c r="Y10" s="625"/>
      <c r="Z10" s="625"/>
      <c r="AB10" s="114" t="s">
        <v>439</v>
      </c>
    </row>
    <row r="11" spans="1:53" ht="7.5" customHeight="1" thickBot="1" x14ac:dyDescent="0.45">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45">
      <c r="A12" s="265"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事業所用クリーンエネルギー自動車等導入支援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事業所用クリーンエネルギー自動車等導入支援補助金交付要綱第２１条第２項の規定によ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B12" s="435" t="s">
        <v>422</v>
      </c>
      <c r="AC12" s="436"/>
      <c r="AD12" s="436"/>
      <c r="AE12" s="436"/>
      <c r="AF12" s="436"/>
      <c r="AG12" s="436"/>
      <c r="AH12" s="651" t="s">
        <v>380</v>
      </c>
      <c r="AI12" s="652"/>
      <c r="AJ12" s="652"/>
      <c r="AK12" s="652"/>
      <c r="AL12" s="652"/>
      <c r="AM12" s="652"/>
      <c r="AN12" s="652"/>
      <c r="AO12" s="653"/>
      <c r="AP12" s="436" t="s">
        <v>423</v>
      </c>
      <c r="AQ12" s="436"/>
      <c r="AR12" s="436"/>
      <c r="AS12" s="436"/>
      <c r="AT12" s="436"/>
      <c r="AU12" s="436"/>
      <c r="AV12" s="648" t="s">
        <v>294</v>
      </c>
      <c r="AW12" s="648"/>
      <c r="AX12" s="648"/>
      <c r="AY12" s="648"/>
      <c r="AZ12" s="648"/>
      <c r="BA12" s="649"/>
    </row>
    <row r="13" spans="1:53"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H13" s="208"/>
      <c r="AI13" s="647"/>
      <c r="AJ13" s="647"/>
      <c r="AK13" s="647"/>
      <c r="AL13" s="647"/>
      <c r="AM13" s="647"/>
      <c r="AN13" s="647"/>
      <c r="AO13" s="647"/>
    </row>
    <row r="14" spans="1:53"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53"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6"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4">
      <c r="A18" s="244" t="s">
        <v>146</v>
      </c>
      <c r="B18" s="245"/>
      <c r="C18" s="245"/>
      <c r="D18" s="245"/>
      <c r="E18" s="245"/>
      <c r="F18" s="245"/>
      <c r="G18" s="245"/>
      <c r="H18" s="115"/>
      <c r="I18" s="286" t="str">
        <f>IF(第１号!I19="","",第１号!I19)</f>
        <v/>
      </c>
      <c r="J18" s="286"/>
      <c r="K18" s="286"/>
      <c r="L18" s="286"/>
      <c r="M18" s="286"/>
      <c r="N18" s="286"/>
      <c r="O18" s="286"/>
      <c r="P18" s="286"/>
      <c r="Q18" s="286"/>
      <c r="R18" s="286"/>
      <c r="S18" s="286"/>
      <c r="T18" s="286"/>
      <c r="U18" s="286"/>
      <c r="V18" s="286"/>
      <c r="W18" s="286"/>
      <c r="X18" s="286"/>
      <c r="Y18" s="286"/>
      <c r="Z18" s="97"/>
    </row>
    <row r="19" spans="1:26" ht="45" customHeight="1" x14ac:dyDescent="0.4">
      <c r="A19" s="641" t="s">
        <v>357</v>
      </c>
      <c r="B19" s="243"/>
      <c r="C19" s="243"/>
      <c r="D19" s="243"/>
      <c r="E19" s="243"/>
      <c r="F19" s="243"/>
      <c r="G19" s="243"/>
      <c r="H19" s="98"/>
      <c r="I19" s="703"/>
      <c r="J19" s="703"/>
      <c r="K19" s="703"/>
      <c r="L19" s="703"/>
      <c r="M19" s="703"/>
      <c r="N19" s="703"/>
      <c r="O19" s="703"/>
      <c r="P19" s="703"/>
      <c r="Q19" s="703"/>
      <c r="R19" s="703"/>
      <c r="S19" s="703"/>
      <c r="T19" s="703"/>
      <c r="U19" s="703"/>
      <c r="V19" s="703"/>
      <c r="W19" s="703"/>
      <c r="X19" s="703"/>
      <c r="Y19" s="703"/>
      <c r="Z19" s="99"/>
    </row>
    <row r="20" spans="1:26" ht="45" customHeight="1" x14ac:dyDescent="0.4">
      <c r="A20" s="242" t="s">
        <v>358</v>
      </c>
      <c r="B20" s="243"/>
      <c r="C20" s="243"/>
      <c r="D20" s="243"/>
      <c r="E20" s="243"/>
      <c r="F20" s="243"/>
      <c r="G20" s="243"/>
      <c r="H20" s="98"/>
      <c r="I20" s="703"/>
      <c r="J20" s="703"/>
      <c r="K20" s="703"/>
      <c r="L20" s="703"/>
      <c r="M20" s="703"/>
      <c r="N20" s="703"/>
      <c r="O20" s="703"/>
      <c r="P20" s="703"/>
      <c r="Q20" s="703"/>
      <c r="R20" s="703"/>
      <c r="S20" s="703"/>
      <c r="T20" s="703"/>
      <c r="U20" s="703"/>
      <c r="V20" s="703"/>
      <c r="W20" s="703"/>
      <c r="X20" s="703"/>
      <c r="Y20" s="703"/>
      <c r="Z20" s="99"/>
    </row>
    <row r="21" spans="1:26" ht="45" customHeight="1" x14ac:dyDescent="0.4">
      <c r="A21" s="641" t="s">
        <v>359</v>
      </c>
      <c r="B21" s="243"/>
      <c r="C21" s="243"/>
      <c r="D21" s="243"/>
      <c r="E21" s="243"/>
      <c r="F21" s="243"/>
      <c r="G21" s="243"/>
      <c r="H21" s="98"/>
      <c r="I21" s="703"/>
      <c r="J21" s="703"/>
      <c r="K21" s="703"/>
      <c r="L21" s="703"/>
      <c r="M21" s="703"/>
      <c r="N21" s="703"/>
      <c r="O21" s="703"/>
      <c r="P21" s="703"/>
      <c r="Q21" s="703"/>
      <c r="R21" s="703"/>
      <c r="S21" s="703"/>
      <c r="T21" s="703"/>
      <c r="U21" s="703"/>
      <c r="V21" s="703"/>
      <c r="W21" s="703"/>
      <c r="X21" s="703"/>
      <c r="Y21" s="703"/>
      <c r="Z21" s="99"/>
    </row>
    <row r="22" spans="1:26" ht="45" customHeight="1" thickBot="1" x14ac:dyDescent="0.45">
      <c r="A22" s="660" t="s">
        <v>360</v>
      </c>
      <c r="B22" s="661"/>
      <c r="C22" s="661"/>
      <c r="D22" s="661"/>
      <c r="E22" s="661"/>
      <c r="F22" s="661"/>
      <c r="G22" s="661"/>
      <c r="H22" s="123"/>
      <c r="I22" s="704"/>
      <c r="J22" s="704"/>
      <c r="K22" s="704"/>
      <c r="L22" s="704"/>
      <c r="M22" s="704"/>
      <c r="N22" s="704"/>
      <c r="O22" s="704"/>
      <c r="P22" s="704"/>
      <c r="Q22" s="704"/>
      <c r="R22" s="704"/>
      <c r="S22" s="704"/>
      <c r="T22" s="704"/>
      <c r="U22" s="704"/>
      <c r="V22" s="704"/>
      <c r="W22" s="704"/>
      <c r="X22" s="704"/>
      <c r="Y22" s="704"/>
      <c r="Z22" s="125"/>
    </row>
    <row r="23" spans="1:26" ht="18.75" customHeight="1" x14ac:dyDescent="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sheetData>
  <sheetProtection algorithmName="SHA-512" hashValue="Jttt18T1uYgqvFJ5lbJrY7SwoqC1thRx3286Sf1Wq4YD7UU0Kxs1HTnUfkgtzfaemSZMM3yu5h6q8r/iPILgKA==" saltValue="oEZyb79Qv3DeseArrymO+w==" spinCount="100000" sheet="1" selectLockedCells="1"/>
  <mergeCells count="28">
    <mergeCell ref="Q10:Z10"/>
    <mergeCell ref="A16:Z16"/>
    <mergeCell ref="A21:G21"/>
    <mergeCell ref="I21:Y21"/>
    <mergeCell ref="A22:G22"/>
    <mergeCell ref="I22:Y22"/>
    <mergeCell ref="A19:G19"/>
    <mergeCell ref="I19:Y19"/>
    <mergeCell ref="A20:G20"/>
    <mergeCell ref="I20:Y20"/>
    <mergeCell ref="A18:G18"/>
    <mergeCell ref="I18:Y18"/>
    <mergeCell ref="AB1:AI1"/>
    <mergeCell ref="AP12:AU12"/>
    <mergeCell ref="AV12:BA12"/>
    <mergeCell ref="A3:Z3"/>
    <mergeCell ref="AB12:AG12"/>
    <mergeCell ref="AH12:AO12"/>
    <mergeCell ref="M9:P9"/>
    <mergeCell ref="Q9:Z9"/>
    <mergeCell ref="M10:P10"/>
    <mergeCell ref="A12:Z14"/>
    <mergeCell ref="M7:P7"/>
    <mergeCell ref="M8:P8"/>
    <mergeCell ref="Q8:Z8"/>
    <mergeCell ref="AI13:AO13"/>
    <mergeCell ref="S5:Z5"/>
    <mergeCell ref="R7:W7"/>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4F464346-8FFF-43A1-AEA7-1461417C11A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077B6F77-2D42-4D71-A7E7-8338AA6668B4}">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35B1F530-542C-4FF3-B7D9-121E44E6BF21}"/>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9356CF34-082A-4F64-B98A-AC4C2FFE50F1}"/>
  </dataValidations>
  <pageMargins left="0.78740157480314965" right="0.39370078740157483" top="0.59055118110236227" bottom="0.59055118110236227" header="0.31496062992125984" footer="0.31496062992125984"/>
  <pageSetup paperSize="9" orientation="portrait" blackAndWhite="1" r:id="rId1"/>
  <rowBreaks count="1" manualBreakCount="1">
    <brk id="34" max="2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
  <sheetViews>
    <sheetView workbookViewId="0"/>
  </sheetViews>
  <sheetFormatPr defaultColWidth="3.125" defaultRowHeight="18.75" customHeight="1" x14ac:dyDescent="0.4"/>
  <cols>
    <col min="1" max="16384" width="3.125" style="82"/>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3"/>
  <sheetViews>
    <sheetView view="pageBreakPreview" zoomScaleNormal="100" zoomScaleSheetLayoutView="100" workbookViewId="0">
      <pane ySplit="3" topLeftCell="A4" activePane="bottomLeft" state="frozen"/>
      <selection activeCell="Q39" sqref="Q39:Z39"/>
      <selection pane="bottomLeft" activeCell="S5" sqref="S5:Z5"/>
    </sheetView>
  </sheetViews>
  <sheetFormatPr defaultColWidth="3.125" defaultRowHeight="18.75" customHeight="1" x14ac:dyDescent="0.4"/>
  <cols>
    <col min="1" max="28" width="3.125" style="82"/>
    <col min="29" max="29" width="3.125" style="82" customWidth="1"/>
    <col min="30" max="16384" width="3.125" style="82"/>
  </cols>
  <sheetData>
    <row r="1" spans="1:32" ht="18.75" customHeight="1" x14ac:dyDescent="0.4">
      <c r="A1" s="92" t="s">
        <v>0</v>
      </c>
      <c r="B1" s="92"/>
      <c r="C1" s="92"/>
      <c r="D1" s="92"/>
      <c r="E1" s="92"/>
      <c r="F1" s="92"/>
      <c r="G1" s="92"/>
      <c r="H1" s="92"/>
      <c r="I1" s="92"/>
      <c r="J1" s="92"/>
      <c r="K1" s="92"/>
      <c r="L1" s="92"/>
      <c r="M1" s="92"/>
      <c r="N1" s="92"/>
      <c r="O1" s="92"/>
      <c r="P1" s="92"/>
      <c r="Q1" s="92"/>
      <c r="R1" s="92"/>
      <c r="S1" s="92"/>
      <c r="T1" s="92"/>
      <c r="U1" s="92"/>
      <c r="V1" s="92"/>
      <c r="W1" s="92"/>
      <c r="X1" s="92"/>
      <c r="Y1" s="92"/>
      <c r="Z1" s="92"/>
    </row>
    <row r="2" spans="1:32"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32" ht="18.75" customHeight="1" x14ac:dyDescent="0.4">
      <c r="A3" s="261" t="s">
        <v>301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32" ht="7.5" customHeight="1" thickBot="1" x14ac:dyDescent="0.45">
      <c r="A4" s="92"/>
      <c r="B4" s="92"/>
      <c r="C4" s="92"/>
      <c r="D4" s="92"/>
      <c r="E4" s="92"/>
      <c r="F4" s="92"/>
      <c r="G4" s="92"/>
      <c r="H4" s="92"/>
      <c r="I4" s="92"/>
      <c r="J4" s="92"/>
      <c r="K4" s="92"/>
      <c r="L4" s="92"/>
      <c r="M4" s="92"/>
      <c r="N4" s="92"/>
      <c r="O4" s="92"/>
      <c r="P4" s="92"/>
      <c r="Q4" s="92"/>
      <c r="R4" s="92"/>
      <c r="S4" s="92"/>
      <c r="T4" s="92"/>
      <c r="U4" s="92"/>
      <c r="V4" s="92"/>
      <c r="W4" s="92"/>
      <c r="X4" s="92"/>
      <c r="Y4" s="92"/>
      <c r="Z4" s="92"/>
    </row>
    <row r="5" spans="1:32" ht="22.5" customHeight="1" thickBot="1" x14ac:dyDescent="0.45">
      <c r="A5" s="92"/>
      <c r="B5" s="92"/>
      <c r="C5" s="92"/>
      <c r="D5" s="92"/>
      <c r="E5" s="92"/>
      <c r="F5" s="92"/>
      <c r="G5" s="92"/>
      <c r="H5" s="92"/>
      <c r="I5" s="92"/>
      <c r="J5" s="92"/>
      <c r="K5" s="92"/>
      <c r="L5" s="92"/>
      <c r="M5" s="92"/>
      <c r="N5" s="92"/>
      <c r="O5" s="92"/>
      <c r="P5" s="92"/>
      <c r="Q5" s="92"/>
      <c r="R5" s="92"/>
      <c r="S5" s="267" t="s">
        <v>380</v>
      </c>
      <c r="T5" s="267"/>
      <c r="U5" s="267"/>
      <c r="V5" s="267"/>
      <c r="W5" s="267"/>
      <c r="X5" s="267"/>
      <c r="Y5" s="267"/>
      <c r="Z5" s="267"/>
      <c r="AB5" s="233" t="str">
        <f ca="1">"令和"&amp;DBCS(DB!D5)&amp;"年度"</f>
        <v>令和７年度</v>
      </c>
      <c r="AC5" s="234"/>
      <c r="AD5" s="234"/>
      <c r="AE5" s="234"/>
      <c r="AF5" s="235"/>
    </row>
    <row r="6" spans="1:32" ht="18.75" customHeight="1" x14ac:dyDescent="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32" ht="22.5" customHeight="1" x14ac:dyDescent="0.4">
      <c r="A7" s="92"/>
      <c r="B7" s="92"/>
      <c r="C7" s="92"/>
      <c r="D7" s="92"/>
      <c r="E7" s="92"/>
      <c r="F7" s="92"/>
      <c r="G7" s="92"/>
      <c r="H7" s="92"/>
      <c r="I7" s="92"/>
      <c r="J7" s="92"/>
      <c r="K7" s="92"/>
      <c r="L7" s="92"/>
      <c r="M7" s="246" t="s">
        <v>2</v>
      </c>
      <c r="N7" s="246"/>
      <c r="O7" s="246"/>
      <c r="P7" s="246"/>
      <c r="Q7" s="93" t="s">
        <v>8</v>
      </c>
      <c r="R7" s="268" t="s">
        <v>381</v>
      </c>
      <c r="S7" s="268"/>
      <c r="T7" s="268"/>
      <c r="U7" s="268"/>
      <c r="V7" s="268"/>
      <c r="W7" s="268"/>
      <c r="X7" s="705"/>
      <c r="Y7" s="705"/>
      <c r="Z7" s="706"/>
    </row>
    <row r="8" spans="1:32" ht="26.25" customHeight="1" x14ac:dyDescent="0.4">
      <c r="A8" s="92"/>
      <c r="B8" s="92"/>
      <c r="C8" s="92"/>
      <c r="D8" s="92"/>
      <c r="E8" s="92"/>
      <c r="F8" s="92"/>
      <c r="G8" s="92"/>
      <c r="H8" s="92"/>
      <c r="I8" s="92"/>
      <c r="J8" s="92"/>
      <c r="K8" s="92"/>
      <c r="L8" s="92"/>
      <c r="M8" s="246" t="s">
        <v>3</v>
      </c>
      <c r="N8" s="246"/>
      <c r="O8" s="246"/>
      <c r="P8" s="246"/>
      <c r="Q8" s="266"/>
      <c r="R8" s="266"/>
      <c r="S8" s="266"/>
      <c r="T8" s="266"/>
      <c r="U8" s="266"/>
      <c r="V8" s="266"/>
      <c r="W8" s="266"/>
      <c r="X8" s="266"/>
      <c r="Y8" s="266"/>
      <c r="Z8" s="266"/>
    </row>
    <row r="9" spans="1:32" ht="26.25" customHeight="1" x14ac:dyDescent="0.4">
      <c r="A9" s="92"/>
      <c r="B9" s="92"/>
      <c r="C9" s="92"/>
      <c r="D9" s="92"/>
      <c r="E9" s="92"/>
      <c r="F9" s="92"/>
      <c r="G9" s="92"/>
      <c r="H9" s="92"/>
      <c r="I9" s="92"/>
      <c r="J9" s="92"/>
      <c r="K9" s="92"/>
      <c r="L9" s="94" t="s">
        <v>6</v>
      </c>
      <c r="M9" s="246" t="s">
        <v>4</v>
      </c>
      <c r="N9" s="246"/>
      <c r="O9" s="246"/>
      <c r="P9" s="246"/>
      <c r="Q9" s="266"/>
      <c r="R9" s="266"/>
      <c r="S9" s="266"/>
      <c r="T9" s="266"/>
      <c r="U9" s="266"/>
      <c r="V9" s="266"/>
      <c r="W9" s="266"/>
      <c r="X9" s="266"/>
      <c r="Y9" s="266"/>
      <c r="Z9" s="266"/>
    </row>
    <row r="10" spans="1:32" ht="26.25" customHeight="1" x14ac:dyDescent="0.4">
      <c r="A10" s="92"/>
      <c r="B10" s="92"/>
      <c r="C10" s="92"/>
      <c r="D10" s="92"/>
      <c r="E10" s="92"/>
      <c r="F10" s="92"/>
      <c r="G10" s="92"/>
      <c r="H10" s="92"/>
      <c r="I10" s="92"/>
      <c r="J10" s="92"/>
      <c r="K10" s="92"/>
      <c r="L10" s="92"/>
      <c r="M10" s="246" t="s">
        <v>5</v>
      </c>
      <c r="N10" s="246"/>
      <c r="O10" s="246"/>
      <c r="P10" s="246"/>
      <c r="Q10" s="266"/>
      <c r="R10" s="266"/>
      <c r="S10" s="266"/>
      <c r="T10" s="266"/>
      <c r="U10" s="266"/>
      <c r="V10" s="266"/>
      <c r="W10" s="266"/>
      <c r="X10" s="266"/>
      <c r="Y10" s="266"/>
      <c r="Z10" s="266"/>
    </row>
    <row r="11" spans="1:32" ht="7.5" customHeight="1" x14ac:dyDescent="0.4">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32" ht="18.75" customHeight="1" x14ac:dyDescent="0.4">
      <c r="A12" s="265" t="str">
        <f>"　標記の補助金の交付を受けたいので、仙台市補助金等交付規則"&amp;DBCS(DB!H4)&amp;"及び仙台市事業所用クリーンエネルギー自動車等導入支援補助金交付要綱"&amp;DBCS(DB!H5)&amp;"の規定により、下記のとおり関係書類を添えて申請します。"</f>
        <v>　標記の補助金の交付を受けたいので、仙台市補助金等交付規則第３条第１項及び仙台市事業所用クリーンエネルギー自動車等導入支援補助金交付要綱第１０条の規定により、下記のとおり関係書類を添えて申請します。</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row>
    <row r="13" spans="1:32" ht="18.75" customHeight="1" x14ac:dyDescent="0.4">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1:32" ht="18.75" customHeight="1" x14ac:dyDescent="0.4">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32" ht="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32" ht="18.75" customHeight="1" x14ac:dyDescent="0.4">
      <c r="A16" s="261" t="s">
        <v>7</v>
      </c>
      <c r="B16" s="26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8" ht="7.5" customHeight="1" thickBot="1" x14ac:dyDescent="0.45">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8" ht="18.75" customHeight="1" x14ac:dyDescent="0.4">
      <c r="A18" s="244" t="s">
        <v>11</v>
      </c>
      <c r="B18" s="245"/>
      <c r="C18" s="245"/>
      <c r="D18" s="245"/>
      <c r="E18" s="245"/>
      <c r="F18" s="245"/>
      <c r="G18" s="245"/>
      <c r="H18" s="85"/>
      <c r="I18" s="95"/>
      <c r="J18" s="96" t="s">
        <v>276</v>
      </c>
      <c r="K18" s="96"/>
      <c r="L18" s="96"/>
      <c r="M18" s="96"/>
      <c r="N18" s="96"/>
      <c r="O18" s="96"/>
      <c r="P18" s="96" t="s">
        <v>14</v>
      </c>
      <c r="Q18" s="96"/>
      <c r="R18" s="95"/>
      <c r="S18" s="96"/>
      <c r="T18" s="96"/>
      <c r="U18" s="96"/>
      <c r="V18" s="96" t="s">
        <v>277</v>
      </c>
      <c r="W18" s="96"/>
      <c r="X18" s="96"/>
      <c r="Y18" s="96"/>
      <c r="Z18" s="97"/>
    </row>
    <row r="19" spans="1:28" ht="18.75" customHeight="1" x14ac:dyDescent="0.4">
      <c r="A19" s="242" t="s">
        <v>12</v>
      </c>
      <c r="B19" s="243"/>
      <c r="C19" s="243"/>
      <c r="D19" s="243"/>
      <c r="E19" s="243"/>
      <c r="F19" s="243"/>
      <c r="G19" s="243"/>
      <c r="H19" s="98"/>
      <c r="I19" s="264"/>
      <c r="J19" s="264"/>
      <c r="K19" s="264"/>
      <c r="L19" s="264"/>
      <c r="M19" s="264"/>
      <c r="N19" s="264"/>
      <c r="O19" s="264"/>
      <c r="P19" s="264"/>
      <c r="Q19" s="264"/>
      <c r="R19" s="264"/>
      <c r="S19" s="264"/>
      <c r="T19" s="264"/>
      <c r="U19" s="264"/>
      <c r="V19" s="264"/>
      <c r="W19" s="264"/>
      <c r="X19" s="264"/>
      <c r="Y19" s="264"/>
      <c r="Z19" s="99"/>
    </row>
    <row r="20" spans="1:28" ht="18.75" customHeight="1" x14ac:dyDescent="0.4">
      <c r="A20" s="242" t="s">
        <v>382</v>
      </c>
      <c r="B20" s="243"/>
      <c r="C20" s="243"/>
      <c r="D20" s="243"/>
      <c r="E20" s="243"/>
      <c r="F20" s="243"/>
      <c r="G20" s="243"/>
      <c r="H20" s="711"/>
      <c r="I20" s="247"/>
      <c r="J20" s="247"/>
      <c r="K20" s="247"/>
      <c r="L20" s="247"/>
      <c r="M20" s="247"/>
      <c r="N20" s="247"/>
      <c r="O20" s="247"/>
      <c r="P20" s="247"/>
      <c r="Q20" s="247"/>
      <c r="R20" s="247"/>
      <c r="S20" s="247"/>
      <c r="T20" s="247"/>
      <c r="U20" s="247"/>
      <c r="V20" s="247"/>
      <c r="W20" s="269"/>
      <c r="X20" s="269"/>
      <c r="Y20" s="712" t="s">
        <v>15</v>
      </c>
      <c r="Z20" s="713"/>
    </row>
    <row r="21" spans="1:28" ht="18.75" customHeight="1" x14ac:dyDescent="0.4">
      <c r="A21" s="242" t="s">
        <v>383</v>
      </c>
      <c r="B21" s="243"/>
      <c r="C21" s="243"/>
      <c r="D21" s="243"/>
      <c r="E21" s="243"/>
      <c r="F21" s="243"/>
      <c r="G21" s="243"/>
      <c r="H21" s="711"/>
      <c r="I21" s="248"/>
      <c r="J21" s="248"/>
      <c r="K21" s="248"/>
      <c r="L21" s="248"/>
      <c r="M21" s="248"/>
      <c r="N21" s="248"/>
      <c r="O21" s="248"/>
      <c r="P21" s="248"/>
      <c r="Q21" s="248"/>
      <c r="R21" s="248"/>
      <c r="S21" s="248"/>
      <c r="T21" s="248"/>
      <c r="U21" s="248"/>
      <c r="V21" s="248"/>
      <c r="W21" s="248"/>
      <c r="X21" s="248"/>
      <c r="Y21" s="248"/>
      <c r="Z21" s="99"/>
    </row>
    <row r="22" spans="1:28" ht="18.75" customHeight="1" x14ac:dyDescent="0.4">
      <c r="A22" s="242" t="s">
        <v>13</v>
      </c>
      <c r="B22" s="243"/>
      <c r="C22" s="243"/>
      <c r="D22" s="243"/>
      <c r="E22" s="243"/>
      <c r="F22" s="243"/>
      <c r="G22" s="243"/>
      <c r="H22" s="98"/>
      <c r="I22" s="100"/>
      <c r="J22" s="100"/>
      <c r="K22" s="100"/>
      <c r="L22" s="100"/>
      <c r="M22" s="100"/>
      <c r="N22" s="100"/>
      <c r="O22" s="100" t="str">
        <f t="shared" ref="O22:O23" si="0">IF(P22="","金","")</f>
        <v>金</v>
      </c>
      <c r="P22" s="251" t="str">
        <f>IF(申請額算定表_自動車!I22="","","金 "&amp;DBCS(TEXT(申請額算定表_自動車!I22,"#,#0")))</f>
        <v/>
      </c>
      <c r="Q22" s="251"/>
      <c r="R22" s="251"/>
      <c r="S22" s="251"/>
      <c r="T22" s="251"/>
      <c r="U22" s="251"/>
      <c r="V22" s="251"/>
      <c r="W22" s="251"/>
      <c r="X22" s="251"/>
      <c r="Y22" s="100" t="s">
        <v>22</v>
      </c>
      <c r="Z22" s="99"/>
      <c r="AB22" s="114" t="s">
        <v>278</v>
      </c>
    </row>
    <row r="23" spans="1:28" ht="18.75" customHeight="1" x14ac:dyDescent="0.4">
      <c r="A23" s="242" t="s">
        <v>10</v>
      </c>
      <c r="B23" s="243"/>
      <c r="C23" s="243"/>
      <c r="D23" s="243"/>
      <c r="E23" s="243"/>
      <c r="F23" s="243"/>
      <c r="G23" s="243"/>
      <c r="H23" s="98"/>
      <c r="I23" s="100"/>
      <c r="J23" s="100"/>
      <c r="K23" s="100"/>
      <c r="L23" s="100"/>
      <c r="M23" s="100"/>
      <c r="N23" s="100"/>
      <c r="O23" s="100" t="str">
        <f t="shared" si="0"/>
        <v>金</v>
      </c>
      <c r="P23" s="251" t="str">
        <f>IF(申請額算定表_自動車!I23="","","金 "&amp;DBCS(TEXT(SUM(申請額算定表_自動車!I23,申請額算定表_充放電設備!I18),"#,#0")))</f>
        <v/>
      </c>
      <c r="Q23" s="251"/>
      <c r="R23" s="251"/>
      <c r="S23" s="251"/>
      <c r="T23" s="251"/>
      <c r="U23" s="251"/>
      <c r="V23" s="251"/>
      <c r="W23" s="251"/>
      <c r="X23" s="251"/>
      <c r="Y23" s="100" t="s">
        <v>22</v>
      </c>
      <c r="Z23" s="99"/>
      <c r="AB23" s="114" t="s">
        <v>278</v>
      </c>
    </row>
    <row r="24" spans="1:28" ht="18" customHeight="1" x14ac:dyDescent="0.4">
      <c r="A24" s="254" t="s">
        <v>311</v>
      </c>
      <c r="B24" s="240"/>
      <c r="C24" s="240"/>
      <c r="D24" s="240"/>
      <c r="E24" s="240"/>
      <c r="F24" s="240"/>
      <c r="G24" s="255"/>
      <c r="H24" s="239" t="s">
        <v>177</v>
      </c>
      <c r="I24" s="240"/>
      <c r="J24" s="240"/>
      <c r="K24" s="240"/>
      <c r="L24" s="240"/>
      <c r="M24" s="240"/>
      <c r="N24" s="240"/>
      <c r="O24" s="240"/>
      <c r="P24" s="240"/>
      <c r="Q24" s="240"/>
      <c r="R24" s="240"/>
      <c r="S24" s="240"/>
      <c r="T24" s="240"/>
      <c r="U24" s="240"/>
      <c r="V24" s="240"/>
      <c r="W24" s="240"/>
      <c r="X24" s="240"/>
      <c r="Y24" s="240"/>
      <c r="Z24" s="241"/>
    </row>
    <row r="25" spans="1:28" ht="18" customHeight="1" x14ac:dyDescent="0.4">
      <c r="A25" s="236"/>
      <c r="B25" s="237"/>
      <c r="C25" s="237"/>
      <c r="D25" s="237"/>
      <c r="E25" s="237"/>
      <c r="F25" s="237"/>
      <c r="G25" s="238"/>
      <c r="H25" s="107"/>
      <c r="I25" s="108"/>
      <c r="J25" s="92" t="s">
        <v>178</v>
      </c>
      <c r="K25" s="92"/>
      <c r="L25" s="92"/>
      <c r="M25" s="92"/>
      <c r="N25" s="92"/>
      <c r="O25" s="92"/>
      <c r="P25" s="92"/>
      <c r="Q25" s="92"/>
      <c r="R25" s="92"/>
      <c r="S25" s="92"/>
      <c r="T25" s="92"/>
      <c r="U25" s="92"/>
      <c r="V25" s="92"/>
      <c r="W25" s="92"/>
      <c r="X25" s="92"/>
      <c r="Y25" s="92"/>
      <c r="Z25" s="109"/>
    </row>
    <row r="26" spans="1:28" ht="18" customHeight="1" x14ac:dyDescent="0.4">
      <c r="A26" s="262" t="s">
        <v>312</v>
      </c>
      <c r="B26" s="263"/>
      <c r="C26" s="263"/>
      <c r="D26" s="263"/>
      <c r="E26" s="263"/>
      <c r="F26" s="263"/>
      <c r="G26" s="263"/>
      <c r="H26" s="239" t="s">
        <v>19</v>
      </c>
      <c r="I26" s="240"/>
      <c r="J26" s="240"/>
      <c r="K26" s="240"/>
      <c r="L26" s="240"/>
      <c r="M26" s="240"/>
      <c r="N26" s="240"/>
      <c r="O26" s="240"/>
      <c r="P26" s="240"/>
      <c r="Q26" s="240"/>
      <c r="R26" s="240"/>
      <c r="S26" s="240"/>
      <c r="T26" s="240"/>
      <c r="U26" s="240"/>
      <c r="V26" s="240"/>
      <c r="W26" s="240"/>
      <c r="X26" s="240"/>
      <c r="Y26" s="240"/>
      <c r="Z26" s="241"/>
    </row>
    <row r="27" spans="1:28" ht="18" customHeight="1" x14ac:dyDescent="0.4">
      <c r="A27" s="256"/>
      <c r="B27" s="257"/>
      <c r="C27" s="257"/>
      <c r="D27" s="257"/>
      <c r="E27" s="257"/>
      <c r="F27" s="257"/>
      <c r="G27" s="257"/>
      <c r="H27" s="258" t="s">
        <v>20</v>
      </c>
      <c r="I27" s="259"/>
      <c r="J27" s="259"/>
      <c r="K27" s="259"/>
      <c r="L27" s="259"/>
      <c r="M27" s="259"/>
      <c r="N27" s="259"/>
      <c r="O27" s="259"/>
      <c r="P27" s="259"/>
      <c r="Q27" s="259"/>
      <c r="R27" s="259"/>
      <c r="S27" s="259"/>
      <c r="T27" s="259"/>
      <c r="U27" s="259"/>
      <c r="V27" s="259"/>
      <c r="W27" s="259"/>
      <c r="X27" s="259"/>
      <c r="Y27" s="259"/>
      <c r="Z27" s="260"/>
    </row>
    <row r="28" spans="1:28" ht="18" customHeight="1" x14ac:dyDescent="0.4">
      <c r="A28" s="256"/>
      <c r="B28" s="257"/>
      <c r="C28" s="257"/>
      <c r="D28" s="257"/>
      <c r="E28" s="257"/>
      <c r="F28" s="257"/>
      <c r="G28" s="257"/>
      <c r="H28" s="258" t="s">
        <v>16</v>
      </c>
      <c r="I28" s="259"/>
      <c r="J28" s="259"/>
      <c r="K28" s="259"/>
      <c r="L28" s="259"/>
      <c r="M28" s="259"/>
      <c r="N28" s="259"/>
      <c r="O28" s="259"/>
      <c r="P28" s="259"/>
      <c r="Q28" s="259"/>
      <c r="R28" s="259"/>
      <c r="S28" s="259"/>
      <c r="T28" s="259"/>
      <c r="U28" s="259"/>
      <c r="V28" s="259"/>
      <c r="W28" s="259"/>
      <c r="X28" s="259"/>
      <c r="Y28" s="259"/>
      <c r="Z28" s="260"/>
    </row>
    <row r="29" spans="1:28" ht="18" customHeight="1" x14ac:dyDescent="0.4">
      <c r="A29" s="256"/>
      <c r="B29" s="257"/>
      <c r="C29" s="257"/>
      <c r="D29" s="257"/>
      <c r="E29" s="257"/>
      <c r="F29" s="257"/>
      <c r="G29" s="257"/>
      <c r="H29" s="107"/>
      <c r="I29" s="110"/>
      <c r="J29" s="92" t="s">
        <v>17</v>
      </c>
      <c r="K29" s="92"/>
      <c r="L29" s="92"/>
      <c r="M29" s="92"/>
      <c r="N29" s="92"/>
      <c r="O29" s="92"/>
      <c r="P29" s="92"/>
      <c r="Q29" s="92"/>
      <c r="R29" s="110"/>
      <c r="S29" s="92" t="s">
        <v>18</v>
      </c>
      <c r="T29" s="92"/>
      <c r="U29" s="92"/>
      <c r="V29" s="92"/>
      <c r="W29" s="92"/>
      <c r="X29" s="92"/>
      <c r="Y29" s="92"/>
      <c r="Z29" s="109"/>
    </row>
    <row r="30" spans="1:28" ht="18" customHeight="1" thickBot="1" x14ac:dyDescent="0.45">
      <c r="A30" s="249"/>
      <c r="B30" s="250"/>
      <c r="C30" s="250"/>
      <c r="D30" s="250"/>
      <c r="E30" s="250"/>
      <c r="F30" s="250"/>
      <c r="G30" s="250"/>
      <c r="H30" s="111"/>
      <c r="I30" s="112"/>
      <c r="J30" s="112"/>
      <c r="K30" s="112"/>
      <c r="L30" s="112"/>
      <c r="M30" s="112"/>
      <c r="N30" s="112"/>
      <c r="O30" s="112"/>
      <c r="P30" s="112"/>
      <c r="Q30" s="112"/>
      <c r="R30" s="252" t="s">
        <v>21</v>
      </c>
      <c r="S30" s="252"/>
      <c r="T30" s="252"/>
      <c r="U30" s="252"/>
      <c r="V30" s="252"/>
      <c r="W30" s="252"/>
      <c r="X30" s="252"/>
      <c r="Y30" s="252"/>
      <c r="Z30" s="253"/>
    </row>
    <row r="31" spans="1:28" ht="18.75" customHeight="1" x14ac:dyDescent="0.4">
      <c r="A31" s="113" t="s">
        <v>313</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8" ht="18.75" customHeight="1" x14ac:dyDescent="0.4">
      <c r="A32" s="113" t="s">
        <v>314</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sheetData>
  <sheetProtection algorithmName="SHA-512" hashValue="H9+53m0KmmmHxKiyRW1431gE4e+EPAaf520MSLAhc/YbQJF1sHkldp1CZRvsNALJVWBQe+bQD+n/doAP2K6CbA==" saltValue="+7kX0rvyYsU9bKjcskBDbg==" spinCount="100000" sheet="1" selectLockedCells="1"/>
  <mergeCells count="37">
    <mergeCell ref="A3:Z3"/>
    <mergeCell ref="A26:G26"/>
    <mergeCell ref="I19:Y19"/>
    <mergeCell ref="A16:Z16"/>
    <mergeCell ref="A12:Z14"/>
    <mergeCell ref="M7:P7"/>
    <mergeCell ref="Q8:Z8"/>
    <mergeCell ref="Q9:Z9"/>
    <mergeCell ref="H26:Z26"/>
    <mergeCell ref="S5:Z5"/>
    <mergeCell ref="R7:W7"/>
    <mergeCell ref="Q10:Z10"/>
    <mergeCell ref="W20:X20"/>
    <mergeCell ref="A30:G30"/>
    <mergeCell ref="P22:X22"/>
    <mergeCell ref="P23:X23"/>
    <mergeCell ref="R30:Z30"/>
    <mergeCell ref="A23:G23"/>
    <mergeCell ref="A22:G22"/>
    <mergeCell ref="A24:G24"/>
    <mergeCell ref="A27:G27"/>
    <mergeCell ref="A28:G28"/>
    <mergeCell ref="A29:G29"/>
    <mergeCell ref="H27:Z27"/>
    <mergeCell ref="H28:Z28"/>
    <mergeCell ref="AB5:AF5"/>
    <mergeCell ref="A25:G25"/>
    <mergeCell ref="H24:Z24"/>
    <mergeCell ref="A21:G21"/>
    <mergeCell ref="A18:G18"/>
    <mergeCell ref="A19:G19"/>
    <mergeCell ref="A20:G20"/>
    <mergeCell ref="M10:P10"/>
    <mergeCell ref="M9:P9"/>
    <mergeCell ref="M8:P8"/>
    <mergeCell ref="I20:V20"/>
    <mergeCell ref="I21:Y21"/>
  </mergeCells>
  <phoneticPr fontId="4" type="Hiragana" alignment="center"/>
  <dataValidations count="6">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EF433F45-B206-40B0-AC1D-BD13E9D8B030}"/>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5521132-5E8B-4F79-A1CD-6A98EA71AEC4}">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3D292EA6-F66D-4601-9078-F9C35FD335DD}"/>
    <dataValidation type="list" allowBlank="1" showInputMessage="1" sqref="I19:Y19" xr:uid="{0498D6C8-50D6-49D5-A893-D056E59ECBD0}">
      <formula1>"クリーンエネルギー自動車,充放電設備,クリーンエネルギー自動車および充放電設備"</formula1>
    </dataValidation>
    <dataValidation allowBlank="1" showInputMessage="1" showErrorMessage="1" promptTitle="------- 購入する車名等を入力してください -------" prompt="メーカー名・車名等を入力してください。" sqref="I20:V20" xr:uid="{FEC24F57-B8E1-41F5-A527-4938889B8C2C}"/>
    <dataValidation allowBlank="1" showInputMessage="1" showErrorMessage="1" promptTitle="------- 購入する製造元等を入力してください " prompt="製造元・型番等を入力してください。" sqref="I21:Y21" xr:uid="{0CE01CE2-059D-456C-981B-3585F8CB14E1}"/>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28</xdr:row>
                    <xdr:rowOff>0</xdr:rowOff>
                  </from>
                  <to>
                    <xdr:col>12</xdr:col>
                    <xdr:colOff>123825</xdr:colOff>
                    <xdr:row>29</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28</xdr:row>
                    <xdr:rowOff>0</xdr:rowOff>
                  </from>
                  <to>
                    <xdr:col>22</xdr:col>
                    <xdr:colOff>76200</xdr:colOff>
                    <xdr:row>29</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13</xdr:col>
                    <xdr:colOff>28575</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14</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8</xdr:col>
                    <xdr:colOff>0</xdr:colOff>
                    <xdr:row>24</xdr:row>
                    <xdr:rowOff>0</xdr:rowOff>
                  </from>
                  <to>
                    <xdr:col>11</xdr:col>
                    <xdr:colOff>209550</xdr:colOff>
                    <xdr:row>25</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20</xdr:col>
                    <xdr:colOff>0</xdr:colOff>
                    <xdr:row>17</xdr:row>
                    <xdr:rowOff>0</xdr:rowOff>
                  </from>
                  <to>
                    <xdr:col>24</xdr:col>
                    <xdr:colOff>123825</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B96"/>
  <sheetViews>
    <sheetView view="pageBreakPreview" zoomScaleNormal="100" zoomScaleSheetLayoutView="100" workbookViewId="0">
      <pane ySplit="3" topLeftCell="A4" activePane="bottomLeft" state="frozen"/>
      <selection activeCell="Q39" sqref="Q39:Z39"/>
      <selection pane="bottomLeft" activeCell="O15" sqref="O15:Y15"/>
    </sheetView>
  </sheetViews>
  <sheetFormatPr defaultColWidth="3.125" defaultRowHeight="18.75" customHeight="1" x14ac:dyDescent="0.4"/>
  <cols>
    <col min="1" max="16384" width="3.125" style="82"/>
  </cols>
  <sheetData>
    <row r="1" spans="1:26" ht="18.75" customHeight="1" x14ac:dyDescent="0.4">
      <c r="A1" s="92" t="s">
        <v>23</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4">
      <c r="A3" s="261" t="s">
        <v>24</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26"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18.75" customHeight="1" x14ac:dyDescent="0.4">
      <c r="A5" s="259" t="s">
        <v>64</v>
      </c>
      <c r="B5" s="259"/>
      <c r="C5" s="259"/>
      <c r="D5" s="259"/>
      <c r="E5" s="259"/>
      <c r="F5" s="259"/>
      <c r="G5" s="259"/>
      <c r="H5" s="259"/>
      <c r="I5" s="259"/>
      <c r="J5" s="259"/>
      <c r="K5" s="259"/>
      <c r="L5" s="259"/>
      <c r="M5" s="259"/>
      <c r="N5" s="259"/>
      <c r="O5" s="259"/>
      <c r="P5" s="259"/>
      <c r="Q5" s="259"/>
      <c r="R5" s="259"/>
      <c r="S5" s="259"/>
      <c r="T5" s="259"/>
      <c r="U5" s="259"/>
      <c r="V5" s="259"/>
      <c r="W5" s="259"/>
      <c r="X5" s="259"/>
      <c r="Y5" s="259"/>
      <c r="Z5" s="259"/>
    </row>
    <row r="6" spans="1:26" ht="18.75" customHeight="1" x14ac:dyDescent="0.4">
      <c r="A6" s="318" t="s">
        <v>65</v>
      </c>
      <c r="B6" s="318"/>
      <c r="C6" s="318"/>
      <c r="D6" s="318"/>
      <c r="E6" s="318"/>
      <c r="F6" s="318"/>
      <c r="G6" s="318"/>
      <c r="H6" s="318"/>
      <c r="I6" s="318"/>
      <c r="J6" s="318"/>
      <c r="K6" s="318"/>
      <c r="L6" s="318"/>
      <c r="M6" s="318"/>
      <c r="N6" s="318"/>
      <c r="O6" s="318"/>
      <c r="P6" s="318"/>
      <c r="Q6" s="318"/>
      <c r="R6" s="318"/>
      <c r="S6" s="318"/>
      <c r="T6" s="318"/>
      <c r="U6" s="318"/>
      <c r="V6" s="318"/>
      <c r="W6" s="318"/>
      <c r="X6" s="318"/>
      <c r="Y6" s="318"/>
      <c r="Z6" s="318"/>
    </row>
    <row r="7" spans="1:26" ht="7.5" customHeight="1" thickBot="1" x14ac:dyDescent="0.45">
      <c r="A7" s="92"/>
      <c r="B7" s="92"/>
      <c r="C7" s="92"/>
      <c r="D7" s="92"/>
      <c r="E7" s="92"/>
      <c r="F7" s="92"/>
      <c r="G7" s="92"/>
      <c r="H7" s="92"/>
      <c r="I7" s="92"/>
      <c r="J7" s="92"/>
      <c r="K7" s="92"/>
      <c r="L7" s="92"/>
      <c r="M7" s="92"/>
      <c r="N7" s="92"/>
      <c r="O7" s="92"/>
      <c r="P7" s="92"/>
      <c r="Q7" s="92"/>
      <c r="R7" s="92"/>
      <c r="S7" s="92"/>
      <c r="T7" s="92"/>
      <c r="U7" s="92"/>
      <c r="V7" s="92"/>
      <c r="W7" s="92"/>
      <c r="X7" s="92"/>
      <c r="Y7" s="92"/>
      <c r="Z7" s="92"/>
    </row>
    <row r="8" spans="1:26" ht="22.5" customHeight="1" x14ac:dyDescent="0.4">
      <c r="A8" s="275" t="s">
        <v>25</v>
      </c>
      <c r="B8" s="273"/>
      <c r="C8" s="273"/>
      <c r="D8" s="273"/>
      <c r="E8" s="319"/>
      <c r="F8" s="319"/>
      <c r="G8" s="319"/>
      <c r="H8" s="319"/>
      <c r="I8" s="319"/>
      <c r="J8" s="319"/>
      <c r="K8" s="319"/>
      <c r="L8" s="319"/>
      <c r="M8" s="319"/>
      <c r="N8" s="319"/>
      <c r="O8" s="319"/>
      <c r="P8" s="319"/>
      <c r="Q8" s="319"/>
      <c r="R8" s="319"/>
      <c r="S8" s="319"/>
      <c r="T8" s="319"/>
      <c r="U8" s="319"/>
      <c r="V8" s="319"/>
      <c r="W8" s="319"/>
      <c r="X8" s="319"/>
      <c r="Y8" s="319"/>
      <c r="Z8" s="320"/>
    </row>
    <row r="9" spans="1:26" ht="22.5" customHeight="1" x14ac:dyDescent="0.4">
      <c r="A9" s="288" t="s">
        <v>5</v>
      </c>
      <c r="B9" s="289"/>
      <c r="C9" s="289"/>
      <c r="D9" s="289"/>
      <c r="E9" s="321"/>
      <c r="F9" s="321"/>
      <c r="G9" s="321"/>
      <c r="H9" s="321"/>
      <c r="I9" s="321"/>
      <c r="J9" s="321"/>
      <c r="K9" s="321"/>
      <c r="L9" s="321"/>
      <c r="M9" s="321"/>
      <c r="N9" s="321"/>
      <c r="O9" s="321"/>
      <c r="P9" s="321"/>
      <c r="Q9" s="321"/>
      <c r="R9" s="321"/>
      <c r="S9" s="321"/>
      <c r="T9" s="321"/>
      <c r="U9" s="321"/>
      <c r="V9" s="321"/>
      <c r="W9" s="321"/>
      <c r="X9" s="321"/>
      <c r="Y9" s="321"/>
      <c r="Z9" s="322"/>
    </row>
    <row r="10" spans="1:26" ht="22.5" customHeight="1" thickBot="1" x14ac:dyDescent="0.45">
      <c r="A10" s="290" t="s">
        <v>26</v>
      </c>
      <c r="B10" s="291"/>
      <c r="C10" s="291"/>
      <c r="D10" s="291"/>
      <c r="E10" s="323"/>
      <c r="F10" s="323"/>
      <c r="G10" s="323"/>
      <c r="H10" s="323"/>
      <c r="I10" s="323"/>
      <c r="J10" s="323"/>
      <c r="K10" s="323"/>
      <c r="L10" s="323"/>
      <c r="M10" s="323"/>
      <c r="N10" s="323"/>
      <c r="O10" s="323"/>
      <c r="P10" s="323"/>
      <c r="Q10" s="323"/>
      <c r="R10" s="323"/>
      <c r="S10" s="323"/>
      <c r="T10" s="323"/>
      <c r="U10" s="323"/>
      <c r="V10" s="323"/>
      <c r="W10" s="323"/>
      <c r="X10" s="323"/>
      <c r="Y10" s="323"/>
      <c r="Z10" s="324"/>
    </row>
    <row r="11" spans="1:26" ht="18.75" customHeight="1" x14ac:dyDescent="0.4">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ht="18.75" customHeight="1" x14ac:dyDescent="0.4">
      <c r="A12" s="92" t="s">
        <v>179</v>
      </c>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ht="18.75" customHeight="1" x14ac:dyDescent="0.4">
      <c r="A13" s="92" t="s">
        <v>384</v>
      </c>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ht="7.5" customHeight="1" thickBot="1" x14ac:dyDescent="0.45">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22.5" customHeight="1" x14ac:dyDescent="0.4">
      <c r="A15" s="275" t="s">
        <v>386</v>
      </c>
      <c r="B15" s="273"/>
      <c r="C15" s="273"/>
      <c r="D15" s="273"/>
      <c r="E15" s="273"/>
      <c r="F15" s="273"/>
      <c r="G15" s="273"/>
      <c r="H15" s="273"/>
      <c r="I15" s="273"/>
      <c r="J15" s="273"/>
      <c r="K15" s="273"/>
      <c r="L15" s="273"/>
      <c r="M15" s="273"/>
      <c r="N15" s="115"/>
      <c r="O15" s="274"/>
      <c r="P15" s="274"/>
      <c r="Q15" s="274"/>
      <c r="R15" s="274"/>
      <c r="S15" s="274"/>
      <c r="T15" s="274"/>
      <c r="U15" s="274"/>
      <c r="V15" s="274"/>
      <c r="W15" s="274"/>
      <c r="X15" s="274"/>
      <c r="Y15" s="274"/>
      <c r="Z15" s="97"/>
    </row>
    <row r="16" spans="1:26" ht="22.5" customHeight="1" x14ac:dyDescent="0.4">
      <c r="A16" s="304" t="s">
        <v>180</v>
      </c>
      <c r="B16" s="305"/>
      <c r="C16" s="305"/>
      <c r="D16" s="305"/>
      <c r="E16" s="305"/>
      <c r="F16" s="289" t="s">
        <v>387</v>
      </c>
      <c r="G16" s="289"/>
      <c r="H16" s="289"/>
      <c r="I16" s="289"/>
      <c r="J16" s="289"/>
      <c r="K16" s="289"/>
      <c r="L16" s="289"/>
      <c r="M16" s="289"/>
      <c r="N16" s="98"/>
      <c r="O16" s="308"/>
      <c r="P16" s="308"/>
      <c r="Q16" s="308"/>
      <c r="R16" s="308"/>
      <c r="S16" s="308"/>
      <c r="T16" s="308"/>
      <c r="U16" s="308"/>
      <c r="V16" s="308"/>
      <c r="W16" s="308"/>
      <c r="X16" s="308"/>
      <c r="Y16" s="308"/>
      <c r="Z16" s="99"/>
    </row>
    <row r="17" spans="1:28" ht="22.5" customHeight="1" x14ac:dyDescent="0.4">
      <c r="A17" s="304"/>
      <c r="B17" s="305"/>
      <c r="C17" s="305"/>
      <c r="D17" s="305"/>
      <c r="E17" s="305"/>
      <c r="F17" s="312" t="s">
        <v>31</v>
      </c>
      <c r="G17" s="313"/>
      <c r="H17" s="313"/>
      <c r="I17" s="313"/>
      <c r="J17" s="313"/>
      <c r="K17" s="313"/>
      <c r="L17" s="313"/>
      <c r="M17" s="314"/>
      <c r="N17" s="103"/>
      <c r="O17" s="117"/>
      <c r="P17" s="101" t="s">
        <v>35</v>
      </c>
      <c r="Q17" s="101"/>
      <c r="R17" s="117"/>
      <c r="S17" s="101" t="s">
        <v>34</v>
      </c>
      <c r="T17" s="101"/>
      <c r="U17" s="118"/>
      <c r="V17" s="101" t="s">
        <v>217</v>
      </c>
      <c r="W17" s="101"/>
      <c r="X17" s="101"/>
      <c r="Y17" s="101"/>
      <c r="Z17" s="104"/>
    </row>
    <row r="18" spans="1:28" ht="22.5" customHeight="1" x14ac:dyDescent="0.4">
      <c r="A18" s="304"/>
      <c r="B18" s="305"/>
      <c r="C18" s="305"/>
      <c r="D18" s="305"/>
      <c r="E18" s="305"/>
      <c r="F18" s="315"/>
      <c r="G18" s="316"/>
      <c r="H18" s="316"/>
      <c r="I18" s="316"/>
      <c r="J18" s="316"/>
      <c r="K18" s="316"/>
      <c r="L18" s="316"/>
      <c r="M18" s="317"/>
      <c r="N18" s="120"/>
      <c r="O18" s="121"/>
      <c r="P18" s="105" t="s">
        <v>218</v>
      </c>
      <c r="Q18" s="105"/>
      <c r="R18" s="119"/>
      <c r="S18" s="325"/>
      <c r="T18" s="325"/>
      <c r="U18" s="325"/>
      <c r="V18" s="325"/>
      <c r="W18" s="325"/>
      <c r="X18" s="325"/>
      <c r="Y18" s="325"/>
      <c r="Z18" s="122" t="s">
        <v>37</v>
      </c>
    </row>
    <row r="19" spans="1:28" ht="22.5" customHeight="1" x14ac:dyDescent="0.4">
      <c r="A19" s="304"/>
      <c r="B19" s="305"/>
      <c r="C19" s="305"/>
      <c r="D19" s="305"/>
      <c r="E19" s="305"/>
      <c r="F19" s="289" t="s">
        <v>30</v>
      </c>
      <c r="G19" s="289"/>
      <c r="H19" s="289"/>
      <c r="I19" s="289"/>
      <c r="J19" s="289"/>
      <c r="K19" s="289"/>
      <c r="L19" s="289"/>
      <c r="M19" s="289"/>
      <c r="N19" s="98"/>
      <c r="O19" s="309" t="str">
        <f>IF(第１号!I20="","",DBCS(第１号!I20))</f>
        <v/>
      </c>
      <c r="P19" s="309"/>
      <c r="Q19" s="309"/>
      <c r="R19" s="309"/>
      <c r="S19" s="309"/>
      <c r="T19" s="309"/>
      <c r="U19" s="309"/>
      <c r="V19" s="309"/>
      <c r="W19" s="309"/>
      <c r="X19" s="309"/>
      <c r="Y19" s="309"/>
      <c r="Z19" s="99"/>
    </row>
    <row r="20" spans="1:28" ht="22.5" customHeight="1" x14ac:dyDescent="0.4">
      <c r="A20" s="304"/>
      <c r="B20" s="305"/>
      <c r="C20" s="305"/>
      <c r="D20" s="305"/>
      <c r="E20" s="305"/>
      <c r="F20" s="289" t="s">
        <v>29</v>
      </c>
      <c r="G20" s="289"/>
      <c r="H20" s="289"/>
      <c r="I20" s="289"/>
      <c r="J20" s="289"/>
      <c r="K20" s="289"/>
      <c r="L20" s="289"/>
      <c r="M20" s="289"/>
      <c r="N20" s="98"/>
      <c r="O20" s="271"/>
      <c r="P20" s="271"/>
      <c r="Q20" s="271"/>
      <c r="R20" s="271"/>
      <c r="S20" s="271"/>
      <c r="T20" s="271"/>
      <c r="U20" s="271"/>
      <c r="V20" s="271"/>
      <c r="W20" s="271"/>
      <c r="X20" s="271"/>
      <c r="Y20" s="271"/>
      <c r="Z20" s="99"/>
    </row>
    <row r="21" spans="1:28" ht="22.5" customHeight="1" x14ac:dyDescent="0.4">
      <c r="A21" s="304"/>
      <c r="B21" s="305"/>
      <c r="C21" s="305"/>
      <c r="D21" s="305"/>
      <c r="E21" s="305"/>
      <c r="F21" s="311" t="s">
        <v>27</v>
      </c>
      <c r="G21" s="311"/>
      <c r="H21" s="311"/>
      <c r="I21" s="311"/>
      <c r="J21" s="311"/>
      <c r="K21" s="311"/>
      <c r="L21" s="311"/>
      <c r="M21" s="311"/>
      <c r="N21" s="103"/>
      <c r="O21" s="340"/>
      <c r="P21" s="340"/>
      <c r="Q21" s="340"/>
      <c r="R21" s="338" t="s">
        <v>36</v>
      </c>
      <c r="S21" s="338"/>
      <c r="T21" s="340"/>
      <c r="U21" s="340"/>
      <c r="V21" s="340"/>
      <c r="W21" s="342" t="s">
        <v>38</v>
      </c>
      <c r="X21" s="342"/>
      <c r="Y21" s="342"/>
      <c r="Z21" s="104"/>
    </row>
    <row r="22" spans="1:28" ht="22.5" customHeight="1" x14ac:dyDescent="0.4">
      <c r="A22" s="304"/>
      <c r="B22" s="305"/>
      <c r="C22" s="305"/>
      <c r="D22" s="305"/>
      <c r="E22" s="305"/>
      <c r="F22" s="310" t="s">
        <v>28</v>
      </c>
      <c r="G22" s="310"/>
      <c r="H22" s="310"/>
      <c r="I22" s="310"/>
      <c r="J22" s="310"/>
      <c r="K22" s="310"/>
      <c r="L22" s="310"/>
      <c r="M22" s="310"/>
      <c r="N22" s="120"/>
      <c r="O22" s="341"/>
      <c r="P22" s="341"/>
      <c r="Q22" s="341"/>
      <c r="R22" s="339"/>
      <c r="S22" s="339"/>
      <c r="T22" s="341"/>
      <c r="U22" s="341"/>
      <c r="V22" s="341"/>
      <c r="W22" s="343"/>
      <c r="X22" s="343"/>
      <c r="Y22" s="343"/>
      <c r="Z22" s="122"/>
    </row>
    <row r="23" spans="1:28" ht="22.5" customHeight="1" x14ac:dyDescent="0.4">
      <c r="A23" s="288" t="s">
        <v>32</v>
      </c>
      <c r="B23" s="289"/>
      <c r="C23" s="289"/>
      <c r="D23" s="289"/>
      <c r="E23" s="289"/>
      <c r="F23" s="289"/>
      <c r="G23" s="289"/>
      <c r="H23" s="289"/>
      <c r="I23" s="289"/>
      <c r="J23" s="289"/>
      <c r="K23" s="289"/>
      <c r="L23" s="289"/>
      <c r="M23" s="289"/>
      <c r="N23" s="98"/>
      <c r="O23" s="100"/>
      <c r="P23" s="100"/>
      <c r="Q23" s="100"/>
      <c r="R23" s="267" t="s">
        <v>380</v>
      </c>
      <c r="S23" s="267"/>
      <c r="T23" s="267"/>
      <c r="U23" s="267"/>
      <c r="V23" s="267"/>
      <c r="W23" s="267"/>
      <c r="X23" s="267"/>
      <c r="Y23" s="267"/>
      <c r="Z23" s="99"/>
    </row>
    <row r="24" spans="1:28" ht="22.5" customHeight="1" thickBot="1" x14ac:dyDescent="0.45">
      <c r="A24" s="290" t="s">
        <v>33</v>
      </c>
      <c r="B24" s="291"/>
      <c r="C24" s="291"/>
      <c r="D24" s="291"/>
      <c r="E24" s="291"/>
      <c r="F24" s="291"/>
      <c r="G24" s="291"/>
      <c r="H24" s="291"/>
      <c r="I24" s="291"/>
      <c r="J24" s="291"/>
      <c r="K24" s="291"/>
      <c r="L24" s="291"/>
      <c r="M24" s="291"/>
      <c r="N24" s="123"/>
      <c r="O24" s="344" t="str">
        <f>IFERROR(申請額算定表_自動車!I23,"")</f>
        <v/>
      </c>
      <c r="P24" s="344"/>
      <c r="Q24" s="344"/>
      <c r="R24" s="344"/>
      <c r="S24" s="344"/>
      <c r="T24" s="344"/>
      <c r="U24" s="344"/>
      <c r="V24" s="344"/>
      <c r="W24" s="344"/>
      <c r="X24" s="344"/>
      <c r="Y24" s="124" t="s">
        <v>39</v>
      </c>
      <c r="Z24" s="125"/>
      <c r="AB24" s="114" t="s">
        <v>279</v>
      </c>
    </row>
    <row r="25" spans="1:28" ht="18.75" customHeight="1" x14ac:dyDescent="0.4">
      <c r="A25" s="113" t="s">
        <v>40</v>
      </c>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8" ht="18.75" customHeight="1" x14ac:dyDescent="0.4">
      <c r="A26" s="113" t="s">
        <v>181</v>
      </c>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8" ht="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8" ht="18.75" customHeight="1" x14ac:dyDescent="0.4">
      <c r="A28" s="92" t="s">
        <v>385</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8" ht="7.5" customHeight="1" thickBot="1" x14ac:dyDescent="0.45">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8" ht="24" customHeight="1" x14ac:dyDescent="0.4">
      <c r="A30" s="292"/>
      <c r="B30" s="226"/>
      <c r="C30" s="226"/>
      <c r="D30" s="226"/>
      <c r="E30" s="226"/>
      <c r="F30" s="226"/>
      <c r="G30" s="226"/>
      <c r="H30" s="226"/>
      <c r="I30" s="226"/>
      <c r="J30" s="226"/>
      <c r="K30" s="226"/>
      <c r="L30" s="226"/>
      <c r="M30" s="226"/>
      <c r="N30" s="226"/>
      <c r="O30" s="227"/>
      <c r="P30" s="225" t="s">
        <v>43</v>
      </c>
      <c r="Q30" s="226"/>
      <c r="R30" s="226"/>
      <c r="S30" s="227"/>
      <c r="T30" s="225" t="s">
        <v>44</v>
      </c>
      <c r="U30" s="226"/>
      <c r="V30" s="226"/>
      <c r="W30" s="227"/>
      <c r="X30" s="225" t="s">
        <v>45</v>
      </c>
      <c r="Y30" s="226"/>
      <c r="Z30" s="228"/>
    </row>
    <row r="31" spans="1:28" ht="24" customHeight="1" x14ac:dyDescent="0.4">
      <c r="A31" s="276" t="s">
        <v>46</v>
      </c>
      <c r="B31" s="277"/>
      <c r="C31" s="277"/>
      <c r="D31" s="277"/>
      <c r="E31" s="277"/>
      <c r="F31" s="277"/>
      <c r="G31" s="277"/>
      <c r="H31" s="277"/>
      <c r="I31" s="277"/>
      <c r="J31" s="277"/>
      <c r="K31" s="277"/>
      <c r="L31" s="277"/>
      <c r="M31" s="277"/>
      <c r="N31" s="277"/>
      <c r="O31" s="278"/>
      <c r="P31" s="306"/>
      <c r="Q31" s="306"/>
      <c r="R31" s="306"/>
      <c r="S31" s="306"/>
      <c r="T31" s="307" t="str">
        <f>IF(P31="","",P31)</f>
        <v/>
      </c>
      <c r="U31" s="307"/>
      <c r="V31" s="307"/>
      <c r="W31" s="307"/>
      <c r="X31" s="270"/>
      <c r="Y31" s="271"/>
      <c r="Z31" s="272"/>
    </row>
    <row r="32" spans="1:28" ht="24" customHeight="1" x14ac:dyDescent="0.4">
      <c r="A32" s="276" t="s">
        <v>41</v>
      </c>
      <c r="B32" s="277"/>
      <c r="C32" s="277"/>
      <c r="D32" s="277"/>
      <c r="E32" s="277"/>
      <c r="F32" s="277"/>
      <c r="G32" s="277"/>
      <c r="H32" s="277"/>
      <c r="I32" s="277"/>
      <c r="J32" s="277"/>
      <c r="K32" s="277"/>
      <c r="L32" s="277"/>
      <c r="M32" s="277"/>
      <c r="N32" s="277"/>
      <c r="O32" s="278"/>
      <c r="P32" s="326"/>
      <c r="Q32" s="327"/>
      <c r="R32" s="327"/>
      <c r="S32" s="328"/>
      <c r="T32" s="326" t="s">
        <v>262</v>
      </c>
      <c r="U32" s="327"/>
      <c r="V32" s="327"/>
      <c r="W32" s="328"/>
      <c r="X32" s="270"/>
      <c r="Y32" s="271"/>
      <c r="Z32" s="272"/>
    </row>
    <row r="33" spans="1:26" ht="24" customHeight="1" x14ac:dyDescent="0.4">
      <c r="A33" s="276" t="s">
        <v>388</v>
      </c>
      <c r="B33" s="277"/>
      <c r="C33" s="277"/>
      <c r="D33" s="277"/>
      <c r="E33" s="277"/>
      <c r="F33" s="277"/>
      <c r="G33" s="277"/>
      <c r="H33" s="277"/>
      <c r="I33" s="277"/>
      <c r="J33" s="277"/>
      <c r="K33" s="277"/>
      <c r="L33" s="277"/>
      <c r="M33" s="277"/>
      <c r="N33" s="277"/>
      <c r="O33" s="278"/>
      <c r="P33" s="329"/>
      <c r="Q33" s="330"/>
      <c r="R33" s="330"/>
      <c r="S33" s="331"/>
      <c r="T33" s="329"/>
      <c r="U33" s="330"/>
      <c r="V33" s="330"/>
      <c r="W33" s="331"/>
      <c r="X33" s="270"/>
      <c r="Y33" s="271"/>
      <c r="Z33" s="272"/>
    </row>
    <row r="34" spans="1:26" ht="24" customHeight="1" x14ac:dyDescent="0.4">
      <c r="A34" s="276" t="s">
        <v>389</v>
      </c>
      <c r="B34" s="277"/>
      <c r="C34" s="277"/>
      <c r="D34" s="277"/>
      <c r="E34" s="277"/>
      <c r="F34" s="277"/>
      <c r="G34" s="277"/>
      <c r="H34" s="277"/>
      <c r="I34" s="277"/>
      <c r="J34" s="277"/>
      <c r="K34" s="277"/>
      <c r="L34" s="277"/>
      <c r="M34" s="277"/>
      <c r="N34" s="277"/>
      <c r="O34" s="278"/>
      <c r="P34" s="332" t="str">
        <f>IF(P33="","",ROUNDDOWN(P31/P33,0))</f>
        <v/>
      </c>
      <c r="Q34" s="333"/>
      <c r="R34" s="333"/>
      <c r="S34" s="334"/>
      <c r="T34" s="332" t="str">
        <f>IF(T33="","",P31/T33)</f>
        <v/>
      </c>
      <c r="U34" s="333"/>
      <c r="V34" s="333"/>
      <c r="W34" s="334"/>
      <c r="X34" s="270"/>
      <c r="Y34" s="271"/>
      <c r="Z34" s="272"/>
    </row>
    <row r="35" spans="1:26" ht="24" customHeight="1" x14ac:dyDescent="0.4">
      <c r="A35" s="276" t="s">
        <v>390</v>
      </c>
      <c r="B35" s="277"/>
      <c r="C35" s="277"/>
      <c r="D35" s="277"/>
      <c r="E35" s="277"/>
      <c r="F35" s="277"/>
      <c r="G35" s="277"/>
      <c r="H35" s="277"/>
      <c r="I35" s="277"/>
      <c r="J35" s="277"/>
      <c r="K35" s="277"/>
      <c r="L35" s="277"/>
      <c r="M35" s="277"/>
      <c r="N35" s="277"/>
      <c r="O35" s="278"/>
      <c r="P35" s="335" t="str">
        <f>IFERROR(INDEX(DB!$G$8:$H$10,MATCH(P32,DB!$G$8:$G$10,0),2),"")</f>
        <v/>
      </c>
      <c r="Q35" s="336"/>
      <c r="R35" s="336"/>
      <c r="S35" s="337"/>
      <c r="T35" s="335">
        <f>IFERROR(INDEX(DB!$G$8:$H$10,MATCH(T32,DB!$G$8:$G$10,0),2),"")</f>
        <v>4.0000000000000002E-4</v>
      </c>
      <c r="U35" s="336"/>
      <c r="V35" s="336"/>
      <c r="W35" s="337"/>
      <c r="X35" s="270"/>
      <c r="Y35" s="271"/>
      <c r="Z35" s="272"/>
    </row>
    <row r="36" spans="1:26" ht="24" customHeight="1" x14ac:dyDescent="0.4">
      <c r="A36" s="276" t="s">
        <v>391</v>
      </c>
      <c r="B36" s="277"/>
      <c r="C36" s="277"/>
      <c r="D36" s="277"/>
      <c r="E36" s="277"/>
      <c r="F36" s="277"/>
      <c r="G36" s="277"/>
      <c r="H36" s="277"/>
      <c r="I36" s="277"/>
      <c r="J36" s="277"/>
      <c r="K36" s="277"/>
      <c r="L36" s="277"/>
      <c r="M36" s="277"/>
      <c r="N36" s="277"/>
      <c r="O36" s="278"/>
      <c r="P36" s="293" t="str">
        <f>IF(P34="","",ROUNDDOWN(P34*P35,3))</f>
        <v/>
      </c>
      <c r="Q36" s="294"/>
      <c r="R36" s="294"/>
      <c r="S36" s="295"/>
      <c r="T36" s="293" t="str">
        <f>IF(T34="","",ROUNDDOWN(T34*T35,3))</f>
        <v/>
      </c>
      <c r="U36" s="294"/>
      <c r="V36" s="294"/>
      <c r="W36" s="295"/>
      <c r="X36" s="270"/>
      <c r="Y36" s="271"/>
      <c r="Z36" s="272"/>
    </row>
    <row r="37" spans="1:26" ht="24" customHeight="1" x14ac:dyDescent="0.4">
      <c r="A37" s="254" t="s">
        <v>392</v>
      </c>
      <c r="B37" s="240"/>
      <c r="C37" s="240"/>
      <c r="D37" s="240"/>
      <c r="E37" s="240"/>
      <c r="F37" s="240"/>
      <c r="G37" s="240"/>
      <c r="H37" s="240"/>
      <c r="I37" s="240"/>
      <c r="J37" s="240"/>
      <c r="K37" s="240"/>
      <c r="L37" s="240"/>
      <c r="M37" s="240"/>
      <c r="N37" s="240"/>
      <c r="O37" s="255"/>
      <c r="P37" s="296" t="str">
        <f>IF(T36="","",ROUNDDOWN(P36-T36,3))</f>
        <v/>
      </c>
      <c r="Q37" s="297"/>
      <c r="R37" s="297"/>
      <c r="S37" s="297"/>
      <c r="T37" s="297"/>
      <c r="U37" s="297"/>
      <c r="V37" s="297"/>
      <c r="W37" s="298"/>
      <c r="X37" s="366"/>
      <c r="Y37" s="367"/>
      <c r="Z37" s="368"/>
    </row>
    <row r="38" spans="1:26" ht="24" customHeight="1" thickBot="1" x14ac:dyDescent="0.45">
      <c r="A38" s="375" t="s">
        <v>42</v>
      </c>
      <c r="B38" s="376"/>
      <c r="C38" s="376"/>
      <c r="D38" s="376"/>
      <c r="E38" s="376"/>
      <c r="F38" s="376"/>
      <c r="G38" s="376"/>
      <c r="H38" s="376"/>
      <c r="I38" s="376"/>
      <c r="J38" s="376"/>
      <c r="K38" s="376"/>
      <c r="L38" s="376"/>
      <c r="M38" s="376"/>
      <c r="N38" s="376"/>
      <c r="O38" s="377"/>
      <c r="P38" s="299"/>
      <c r="Q38" s="300"/>
      <c r="R38" s="300"/>
      <c r="S38" s="300"/>
      <c r="T38" s="300"/>
      <c r="U38" s="300"/>
      <c r="V38" s="300"/>
      <c r="W38" s="301"/>
      <c r="X38" s="369"/>
      <c r="Y38" s="370"/>
      <c r="Z38" s="371"/>
    </row>
    <row r="39" spans="1:26" ht="18.75" customHeight="1" x14ac:dyDescent="0.4">
      <c r="A39" s="113" t="str">
        <f>"※３　ガソリン…"&amp;DB!H8&amp;"〔t－CO"&amp;_xlfn.UNICHAR(8322)&amp;"/Ｌ〕　軽油…"&amp;DB!H9&amp;"〔t－CO"&amp;_xlfn.UNICHAR(8322)&amp;"/Ｌ〕"</f>
        <v>※３　ガソリン…0.0023〔t－CO₂/Ｌ〕　軽油…0.0026〔t－CO₂/Ｌ〕</v>
      </c>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8.75" customHeight="1" x14ac:dyDescent="0.4">
      <c r="A40" s="113" t="str">
        <f>"　　　電気…"&amp;DB!H10&amp;"〔t－CO"&amp;_xlfn.UNICHAR(8322)&amp;"/ｋＷｈ〕"</f>
        <v>　　　電気…0.0004〔t－CO₂/ｋＷｈ〕</v>
      </c>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7.5" customHeight="1" x14ac:dyDescent="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8.75" customHeight="1" x14ac:dyDescent="0.4">
      <c r="A42" s="92" t="s">
        <v>315</v>
      </c>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8.75" customHeight="1" x14ac:dyDescent="0.4">
      <c r="A43" s="92" t="s">
        <v>393</v>
      </c>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7.5" customHeight="1" thickBot="1" x14ac:dyDescent="0.4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22.5" customHeight="1" x14ac:dyDescent="0.4">
      <c r="A45" s="275" t="s">
        <v>394</v>
      </c>
      <c r="B45" s="273"/>
      <c r="C45" s="273"/>
      <c r="D45" s="273"/>
      <c r="E45" s="273"/>
      <c r="F45" s="273"/>
      <c r="G45" s="273"/>
      <c r="H45" s="273"/>
      <c r="I45" s="273"/>
      <c r="J45" s="273"/>
      <c r="K45" s="273"/>
      <c r="L45" s="273"/>
      <c r="M45" s="273"/>
      <c r="N45" s="115"/>
      <c r="O45" s="274"/>
      <c r="P45" s="274"/>
      <c r="Q45" s="274"/>
      <c r="R45" s="274"/>
      <c r="S45" s="274"/>
      <c r="T45" s="274"/>
      <c r="U45" s="274"/>
      <c r="V45" s="274"/>
      <c r="W45" s="274"/>
      <c r="X45" s="274"/>
      <c r="Y45" s="274"/>
      <c r="Z45" s="97"/>
    </row>
    <row r="46" spans="1:26" ht="22.5" customHeight="1" x14ac:dyDescent="0.4">
      <c r="A46" s="304" t="s">
        <v>316</v>
      </c>
      <c r="B46" s="305"/>
      <c r="C46" s="305"/>
      <c r="D46" s="305"/>
      <c r="E46" s="305"/>
      <c r="F46" s="379" t="s">
        <v>395</v>
      </c>
      <c r="G46" s="380"/>
      <c r="H46" s="380"/>
      <c r="I46" s="380"/>
      <c r="J46" s="380"/>
      <c r="K46" s="380"/>
      <c r="L46" s="380"/>
      <c r="M46" s="381"/>
      <c r="N46" s="98"/>
      <c r="O46" s="308"/>
      <c r="P46" s="308"/>
      <c r="Q46" s="308"/>
      <c r="R46" s="308"/>
      <c r="S46" s="308"/>
      <c r="T46" s="308"/>
      <c r="U46" s="308"/>
      <c r="V46" s="308"/>
      <c r="W46" s="308"/>
      <c r="X46" s="308"/>
      <c r="Y46" s="308"/>
      <c r="Z46" s="99"/>
    </row>
    <row r="47" spans="1:26" ht="22.5" customHeight="1" x14ac:dyDescent="0.4">
      <c r="A47" s="304"/>
      <c r="B47" s="305"/>
      <c r="C47" s="305"/>
      <c r="D47" s="305"/>
      <c r="E47" s="305"/>
      <c r="F47" s="312" t="s">
        <v>29</v>
      </c>
      <c r="G47" s="313"/>
      <c r="H47" s="313"/>
      <c r="I47" s="313"/>
      <c r="J47" s="313"/>
      <c r="K47" s="313"/>
      <c r="L47" s="313"/>
      <c r="M47" s="314"/>
      <c r="N47" s="103"/>
      <c r="O47" s="389"/>
      <c r="P47" s="389"/>
      <c r="Q47" s="389"/>
      <c r="R47" s="389"/>
      <c r="S47" s="389"/>
      <c r="T47" s="389"/>
      <c r="U47" s="389"/>
      <c r="V47" s="389"/>
      <c r="W47" s="389"/>
      <c r="X47" s="389"/>
      <c r="Y47" s="389"/>
      <c r="Z47" s="104"/>
    </row>
    <row r="48" spans="1:26" ht="22.5" customHeight="1" x14ac:dyDescent="0.4">
      <c r="A48" s="304"/>
      <c r="B48" s="305"/>
      <c r="C48" s="305"/>
      <c r="D48" s="305"/>
      <c r="E48" s="305"/>
      <c r="F48" s="378" t="s">
        <v>396</v>
      </c>
      <c r="G48" s="378"/>
      <c r="H48" s="378"/>
      <c r="I48" s="378"/>
      <c r="J48" s="378"/>
      <c r="K48" s="378"/>
      <c r="L48" s="378"/>
      <c r="M48" s="378"/>
      <c r="N48" s="98"/>
      <c r="O48" s="100"/>
      <c r="P48" s="100" t="s">
        <v>397</v>
      </c>
      <c r="Q48" s="100"/>
      <c r="R48" s="100"/>
      <c r="S48" s="100"/>
      <c r="T48" s="100"/>
      <c r="U48" s="100"/>
      <c r="V48" s="100"/>
      <c r="W48" s="100"/>
      <c r="X48" s="100"/>
      <c r="Y48" s="100"/>
      <c r="Z48" s="99"/>
    </row>
    <row r="49" spans="1:28" ht="22.5" customHeight="1" x14ac:dyDescent="0.4">
      <c r="A49" s="288" t="s">
        <v>32</v>
      </c>
      <c r="B49" s="289"/>
      <c r="C49" s="289"/>
      <c r="D49" s="289"/>
      <c r="E49" s="289"/>
      <c r="F49" s="289"/>
      <c r="G49" s="289"/>
      <c r="H49" s="289"/>
      <c r="I49" s="289"/>
      <c r="J49" s="289"/>
      <c r="K49" s="289"/>
      <c r="L49" s="289"/>
      <c r="M49" s="289"/>
      <c r="N49" s="98"/>
      <c r="O49" s="100"/>
      <c r="P49" s="100"/>
      <c r="Q49" s="100"/>
      <c r="R49" s="267" t="s">
        <v>380</v>
      </c>
      <c r="S49" s="267"/>
      <c r="T49" s="267"/>
      <c r="U49" s="267"/>
      <c r="V49" s="267"/>
      <c r="W49" s="267"/>
      <c r="X49" s="267"/>
      <c r="Y49" s="267"/>
      <c r="Z49" s="99"/>
    </row>
    <row r="50" spans="1:28" ht="22.5" customHeight="1" thickBot="1" x14ac:dyDescent="0.45">
      <c r="A50" s="290" t="s">
        <v>33</v>
      </c>
      <c r="B50" s="291"/>
      <c r="C50" s="291"/>
      <c r="D50" s="291"/>
      <c r="E50" s="291"/>
      <c r="F50" s="291"/>
      <c r="G50" s="291"/>
      <c r="H50" s="291"/>
      <c r="I50" s="291"/>
      <c r="J50" s="291"/>
      <c r="K50" s="291"/>
      <c r="L50" s="291"/>
      <c r="M50" s="291"/>
      <c r="N50" s="123"/>
      <c r="O50" s="344" t="str">
        <f>IFERROR(申請額算定表_充放電設備!I18,"")</f>
        <v/>
      </c>
      <c r="P50" s="344"/>
      <c r="Q50" s="344"/>
      <c r="R50" s="344"/>
      <c r="S50" s="344"/>
      <c r="T50" s="344"/>
      <c r="U50" s="344"/>
      <c r="V50" s="344"/>
      <c r="W50" s="344"/>
      <c r="X50" s="344"/>
      <c r="Y50" s="124" t="s">
        <v>39</v>
      </c>
      <c r="Z50" s="125"/>
      <c r="AB50" s="114" t="s">
        <v>279</v>
      </c>
    </row>
    <row r="51" spans="1:28" ht="7.5" customHeight="1" x14ac:dyDescent="0.4">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8" s="128" customFormat="1" ht="18.75" customHeight="1" x14ac:dyDescent="0.4">
      <c r="A52" s="127" t="s">
        <v>385</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8" s="128" customFormat="1" ht="7.5" customHeight="1" thickBot="1" x14ac:dyDescent="0.4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8" s="128" customFormat="1" ht="24" customHeight="1" x14ac:dyDescent="0.4">
      <c r="A54" s="142" t="s">
        <v>399</v>
      </c>
      <c r="B54" s="143"/>
      <c r="C54" s="143"/>
      <c r="D54" s="143"/>
      <c r="E54" s="143"/>
      <c r="F54" s="143"/>
      <c r="G54" s="143"/>
      <c r="H54" s="143"/>
      <c r="I54" s="143"/>
      <c r="J54" s="143"/>
      <c r="K54" s="143"/>
      <c r="L54" s="143"/>
      <c r="M54" s="727"/>
      <c r="N54" s="730"/>
      <c r="O54" s="143"/>
      <c r="P54" s="391"/>
      <c r="Q54" s="391"/>
      <c r="R54" s="391"/>
      <c r="S54" s="391"/>
      <c r="T54" s="391"/>
      <c r="U54" s="391"/>
      <c r="V54" s="391"/>
      <c r="W54" s="146" t="s">
        <v>400</v>
      </c>
      <c r="X54" s="725"/>
      <c r="Y54" s="725"/>
      <c r="Z54" s="726"/>
    </row>
    <row r="55" spans="1:28" s="128" customFormat="1" ht="24" customHeight="1" x14ac:dyDescent="0.4">
      <c r="A55" s="140" t="s">
        <v>402</v>
      </c>
      <c r="B55" s="141"/>
      <c r="C55" s="141"/>
      <c r="D55" s="141"/>
      <c r="E55" s="141"/>
      <c r="F55" s="141"/>
      <c r="G55" s="141"/>
      <c r="H55" s="141"/>
      <c r="I55" s="141"/>
      <c r="J55" s="141"/>
      <c r="K55" s="141"/>
      <c r="L55" s="141"/>
      <c r="M55" s="728"/>
      <c r="N55" s="731"/>
      <c r="O55" s="141"/>
      <c r="P55" s="733">
        <v>20</v>
      </c>
      <c r="Q55" s="733"/>
      <c r="R55" s="733"/>
      <c r="S55" s="733"/>
      <c r="T55" s="733"/>
      <c r="U55" s="733"/>
      <c r="V55" s="733"/>
      <c r="W55" s="734" t="s">
        <v>401</v>
      </c>
      <c r="X55" s="734"/>
      <c r="Y55" s="734"/>
      <c r="Z55" s="735"/>
    </row>
    <row r="56" spans="1:28" s="128" customFormat="1" ht="24" customHeight="1" x14ac:dyDescent="0.4">
      <c r="A56" s="140" t="s">
        <v>403</v>
      </c>
      <c r="B56" s="141"/>
      <c r="C56" s="141"/>
      <c r="D56" s="141"/>
      <c r="E56" s="141"/>
      <c r="F56" s="141"/>
      <c r="G56" s="141"/>
      <c r="H56" s="141"/>
      <c r="I56" s="141"/>
      <c r="J56" s="141"/>
      <c r="K56" s="141"/>
      <c r="L56" s="141"/>
      <c r="M56" s="728"/>
      <c r="N56" s="731"/>
      <c r="O56" s="141"/>
      <c r="P56" s="736">
        <f>0.402/1000</f>
        <v>4.0200000000000001E-4</v>
      </c>
      <c r="Q56" s="736"/>
      <c r="R56" s="736"/>
      <c r="S56" s="736"/>
      <c r="T56" s="736"/>
      <c r="U56" s="736"/>
      <c r="V56" s="736"/>
      <c r="W56" s="737" t="s">
        <v>405</v>
      </c>
      <c r="X56" s="734"/>
      <c r="Y56" s="734"/>
      <c r="Z56" s="735"/>
    </row>
    <row r="57" spans="1:28" s="128" customFormat="1" ht="24" customHeight="1" thickBot="1" x14ac:dyDescent="0.45">
      <c r="A57" s="144" t="s">
        <v>404</v>
      </c>
      <c r="B57" s="145"/>
      <c r="C57" s="145"/>
      <c r="D57" s="145"/>
      <c r="E57" s="145"/>
      <c r="F57" s="145"/>
      <c r="G57" s="145"/>
      <c r="H57" s="145"/>
      <c r="I57" s="145"/>
      <c r="J57" s="145"/>
      <c r="K57" s="145"/>
      <c r="L57" s="145"/>
      <c r="M57" s="729"/>
      <c r="N57" s="732"/>
      <c r="O57" s="145"/>
      <c r="P57" s="738" t="str">
        <f>IF(P54="","",P54*(P55/100)*P56)</f>
        <v/>
      </c>
      <c r="Q57" s="738"/>
      <c r="R57" s="738"/>
      <c r="S57" s="738"/>
      <c r="T57" s="738"/>
      <c r="U57" s="738"/>
      <c r="V57" s="738"/>
      <c r="W57" s="739" t="s">
        <v>406</v>
      </c>
      <c r="X57" s="740"/>
      <c r="Y57" s="740"/>
      <c r="Z57" s="741"/>
    </row>
    <row r="58" spans="1:28" s="128" customFormat="1" ht="18.75" customHeight="1" x14ac:dyDescent="0.4">
      <c r="A58" s="113"/>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8" s="128" customFormat="1" ht="18.75" customHeight="1" x14ac:dyDescent="0.4">
      <c r="A59" s="113"/>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8" ht="7.5" customHeight="1" x14ac:dyDescent="0.4">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8" ht="7.5" customHeight="1" x14ac:dyDescent="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8" ht="18.75" customHeight="1" x14ac:dyDescent="0.4">
      <c r="A62" s="92" t="s">
        <v>440</v>
      </c>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8" ht="18.75" customHeight="1" x14ac:dyDescent="0.4">
      <c r="A63" s="92" t="s">
        <v>47</v>
      </c>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8" ht="7.5" customHeight="1" thickBot="1" x14ac:dyDescent="0.45">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8" ht="22.5" customHeight="1" thickBot="1" x14ac:dyDescent="0.45">
      <c r="A65" s="372" t="s">
        <v>443</v>
      </c>
      <c r="B65" s="373"/>
      <c r="C65" s="373"/>
      <c r="D65" s="373"/>
      <c r="E65" s="373"/>
      <c r="F65" s="373"/>
      <c r="G65" s="373"/>
      <c r="H65" s="373"/>
      <c r="I65" s="373"/>
      <c r="J65" s="373"/>
      <c r="K65" s="373"/>
      <c r="L65" s="373"/>
      <c r="M65" s="373"/>
      <c r="N65" s="373"/>
      <c r="O65" s="374"/>
      <c r="P65" s="129"/>
      <c r="Q65" s="130"/>
      <c r="R65" s="390" t="s">
        <v>398</v>
      </c>
      <c r="S65" s="390"/>
      <c r="T65" s="390"/>
      <c r="U65" s="390"/>
      <c r="V65" s="390"/>
      <c r="W65" s="390"/>
      <c r="X65" s="390"/>
      <c r="Y65" s="390"/>
      <c r="Z65" s="131"/>
    </row>
    <row r="66" spans="1:28" ht="7.5" customHeight="1" x14ac:dyDescent="0.4">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8" ht="18.75" customHeight="1" x14ac:dyDescent="0.4">
      <c r="A67" s="92" t="s">
        <v>48</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B67" s="114" t="s">
        <v>279</v>
      </c>
    </row>
    <row r="68" spans="1:28" ht="7.5" customHeight="1" thickBot="1" x14ac:dyDescent="0.45">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8" ht="22.5" customHeight="1" x14ac:dyDescent="0.4">
      <c r="A69" s="275" t="s">
        <v>49</v>
      </c>
      <c r="B69" s="273"/>
      <c r="C69" s="273"/>
      <c r="D69" s="273"/>
      <c r="E69" s="273"/>
      <c r="F69" s="273"/>
      <c r="G69" s="273"/>
      <c r="H69" s="273"/>
      <c r="I69" s="273"/>
      <c r="J69" s="273"/>
      <c r="K69" s="273"/>
      <c r="L69" s="273"/>
      <c r="M69" s="273"/>
      <c r="N69" s="273" t="s">
        <v>56</v>
      </c>
      <c r="O69" s="273"/>
      <c r="P69" s="273"/>
      <c r="Q69" s="273"/>
      <c r="R69" s="273"/>
      <c r="S69" s="273"/>
      <c r="T69" s="273"/>
      <c r="U69" s="273"/>
      <c r="V69" s="273" t="s">
        <v>45</v>
      </c>
      <c r="W69" s="273"/>
      <c r="X69" s="273"/>
      <c r="Y69" s="273"/>
      <c r="Z69" s="386"/>
    </row>
    <row r="70" spans="1:28" ht="22.5" customHeight="1" x14ac:dyDescent="0.4">
      <c r="A70" s="356" t="s">
        <v>61</v>
      </c>
      <c r="B70" s="357"/>
      <c r="C70" s="357"/>
      <c r="D70" s="357"/>
      <c r="E70" s="357"/>
      <c r="F70" s="357"/>
      <c r="G70" s="357"/>
      <c r="H70" s="357"/>
      <c r="I70" s="357"/>
      <c r="J70" s="357"/>
      <c r="K70" s="357"/>
      <c r="L70" s="357"/>
      <c r="M70" s="357"/>
      <c r="N70" s="147" t="s">
        <v>51</v>
      </c>
      <c r="O70" s="353" t="str">
        <f>IF(申請額算定表_自動車!I8="","",SUM(申請額算定表_自動車!I8,申請額算定表_自動車!P8))</f>
        <v/>
      </c>
      <c r="P70" s="353"/>
      <c r="Q70" s="353"/>
      <c r="R70" s="353"/>
      <c r="S70" s="353"/>
      <c r="T70" s="353"/>
      <c r="U70" s="148" t="s">
        <v>39</v>
      </c>
      <c r="V70" s="384"/>
      <c r="W70" s="384"/>
      <c r="X70" s="384"/>
      <c r="Y70" s="384"/>
      <c r="Z70" s="385"/>
    </row>
    <row r="71" spans="1:28" ht="22.5" customHeight="1" x14ac:dyDescent="0.4">
      <c r="A71" s="351" t="s">
        <v>62</v>
      </c>
      <c r="B71" s="352"/>
      <c r="C71" s="352"/>
      <c r="D71" s="352"/>
      <c r="E71" s="352"/>
      <c r="F71" s="352"/>
      <c r="G71" s="352"/>
      <c r="H71" s="352"/>
      <c r="I71" s="352"/>
      <c r="J71" s="352"/>
      <c r="K71" s="352"/>
      <c r="L71" s="352"/>
      <c r="M71" s="352"/>
      <c r="N71" s="149" t="s">
        <v>52</v>
      </c>
      <c r="O71" s="354" t="str">
        <f>IF(申請額算定表_自動車!I9="","",SUM(申請額算定表_自動車!I9,申請額算定表_自動車!P9))</f>
        <v/>
      </c>
      <c r="P71" s="354"/>
      <c r="Q71" s="354"/>
      <c r="R71" s="354"/>
      <c r="S71" s="354"/>
      <c r="T71" s="354"/>
      <c r="U71" s="150" t="s">
        <v>39</v>
      </c>
      <c r="V71" s="387"/>
      <c r="W71" s="387"/>
      <c r="X71" s="387"/>
      <c r="Y71" s="387"/>
      <c r="Z71" s="388"/>
    </row>
    <row r="72" spans="1:28" ht="22.5" customHeight="1" x14ac:dyDescent="0.4">
      <c r="A72" s="351" t="s">
        <v>63</v>
      </c>
      <c r="B72" s="352"/>
      <c r="C72" s="352"/>
      <c r="D72" s="352"/>
      <c r="E72" s="352"/>
      <c r="F72" s="352"/>
      <c r="G72" s="352"/>
      <c r="H72" s="352"/>
      <c r="I72" s="352"/>
      <c r="J72" s="352"/>
      <c r="K72" s="352"/>
      <c r="L72" s="352"/>
      <c r="M72" s="352"/>
      <c r="N72" s="149" t="s">
        <v>53</v>
      </c>
      <c r="O72" s="354" t="str">
        <f>IF(申請額算定表_自動車!I10="","",SUM(申請額算定表_自動車!I10,申請額算定表_自動車!P10))</f>
        <v/>
      </c>
      <c r="P72" s="354"/>
      <c r="Q72" s="354"/>
      <c r="R72" s="354"/>
      <c r="S72" s="354"/>
      <c r="T72" s="354"/>
      <c r="U72" s="150" t="s">
        <v>39</v>
      </c>
      <c r="V72" s="387"/>
      <c r="W72" s="387"/>
      <c r="X72" s="387"/>
      <c r="Y72" s="387"/>
      <c r="Z72" s="388"/>
    </row>
    <row r="73" spans="1:28" ht="22.5" customHeight="1" x14ac:dyDescent="0.4">
      <c r="A73" s="349" t="s">
        <v>50</v>
      </c>
      <c r="B73" s="350"/>
      <c r="C73" s="350"/>
      <c r="D73" s="350"/>
      <c r="E73" s="350"/>
      <c r="F73" s="350"/>
      <c r="G73" s="350"/>
      <c r="H73" s="350"/>
      <c r="I73" s="350"/>
      <c r="J73" s="350"/>
      <c r="K73" s="350"/>
      <c r="L73" s="350"/>
      <c r="M73" s="350"/>
      <c r="N73" s="151" t="s">
        <v>54</v>
      </c>
      <c r="O73" s="355" t="str">
        <f>IF(申請額算定表_自動車!I11="","",SUM(申請額算定表_自動車!I11,申請額算定表_自動車!P11))</f>
        <v/>
      </c>
      <c r="P73" s="355"/>
      <c r="Q73" s="355"/>
      <c r="R73" s="355"/>
      <c r="S73" s="355"/>
      <c r="T73" s="355"/>
      <c r="U73" s="152" t="s">
        <v>39</v>
      </c>
      <c r="V73" s="363"/>
      <c r="W73" s="363"/>
      <c r="X73" s="363"/>
      <c r="Y73" s="363"/>
      <c r="Z73" s="364"/>
    </row>
    <row r="74" spans="1:28" ht="22.5" customHeight="1" x14ac:dyDescent="0.4">
      <c r="A74" s="382" t="s">
        <v>317</v>
      </c>
      <c r="B74" s="383"/>
      <c r="C74" s="383"/>
      <c r="D74" s="383"/>
      <c r="E74" s="383"/>
      <c r="F74" s="383"/>
      <c r="G74" s="383"/>
      <c r="H74" s="383"/>
      <c r="I74" s="383"/>
      <c r="J74" s="383"/>
      <c r="K74" s="383"/>
      <c r="L74" s="383"/>
      <c r="M74" s="383"/>
      <c r="N74" s="147" t="s">
        <v>55</v>
      </c>
      <c r="O74" s="353" t="str">
        <f>IF(申請額算定表_充放電設備!I16="","",申請額算定表_充放電設備!I16)</f>
        <v/>
      </c>
      <c r="P74" s="353"/>
      <c r="Q74" s="353"/>
      <c r="R74" s="353"/>
      <c r="S74" s="353"/>
      <c r="T74" s="353"/>
      <c r="U74" s="148" t="s">
        <v>39</v>
      </c>
      <c r="V74" s="384"/>
      <c r="W74" s="384"/>
      <c r="X74" s="384"/>
      <c r="Y74" s="384"/>
      <c r="Z74" s="385"/>
    </row>
    <row r="75" spans="1:28" ht="22.5" customHeight="1" x14ac:dyDescent="0.4">
      <c r="A75" s="361" t="s">
        <v>318</v>
      </c>
      <c r="B75" s="362"/>
      <c r="C75" s="362"/>
      <c r="D75" s="362"/>
      <c r="E75" s="362"/>
      <c r="F75" s="362"/>
      <c r="G75" s="362"/>
      <c r="H75" s="362"/>
      <c r="I75" s="362"/>
      <c r="J75" s="362"/>
      <c r="K75" s="362"/>
      <c r="L75" s="362"/>
      <c r="M75" s="362"/>
      <c r="N75" s="151" t="s">
        <v>60</v>
      </c>
      <c r="O75" s="355" t="str">
        <f>IF(申請額算定表_充放電設備!I10="","",申請額算定表_充放電設備!I10)</f>
        <v/>
      </c>
      <c r="P75" s="355"/>
      <c r="Q75" s="355"/>
      <c r="R75" s="355"/>
      <c r="S75" s="355"/>
      <c r="T75" s="355"/>
      <c r="U75" s="152" t="s">
        <v>39</v>
      </c>
      <c r="V75" s="363"/>
      <c r="W75" s="363"/>
      <c r="X75" s="363"/>
      <c r="Y75" s="363"/>
      <c r="Z75" s="364"/>
    </row>
    <row r="76" spans="1:28" ht="22.5" customHeight="1" thickBot="1" x14ac:dyDescent="0.45">
      <c r="A76" s="347" t="s">
        <v>407</v>
      </c>
      <c r="B76" s="348"/>
      <c r="C76" s="348"/>
      <c r="D76" s="348"/>
      <c r="E76" s="348"/>
      <c r="F76" s="348"/>
      <c r="G76" s="348"/>
      <c r="H76" s="348"/>
      <c r="I76" s="348"/>
      <c r="J76" s="348"/>
      <c r="K76" s="348"/>
      <c r="L76" s="348"/>
      <c r="M76" s="348"/>
      <c r="N76" s="133" t="s">
        <v>319</v>
      </c>
      <c r="O76" s="365" t="str">
        <f>IF(AND(申請額算定表_自動車!I12="",申請額算定表_充放電設備!I11=""),"",SUM(申請額算定表_自動車!I12,申請額算定表_自動車!P12,申請額算定表_充放電設備!I11))</f>
        <v/>
      </c>
      <c r="P76" s="365"/>
      <c r="Q76" s="365"/>
      <c r="R76" s="365"/>
      <c r="S76" s="365"/>
      <c r="T76" s="365"/>
      <c r="U76" s="134" t="s">
        <v>39</v>
      </c>
      <c r="V76" s="359" t="s">
        <v>57</v>
      </c>
      <c r="W76" s="359"/>
      <c r="X76" s="359"/>
      <c r="Y76" s="359"/>
      <c r="Z76" s="360"/>
    </row>
    <row r="77" spans="1:28" ht="22.5" customHeight="1" thickTop="1" thickBot="1" x14ac:dyDescent="0.45">
      <c r="A77" s="345" t="s">
        <v>408</v>
      </c>
      <c r="B77" s="346"/>
      <c r="C77" s="346"/>
      <c r="D77" s="346"/>
      <c r="E77" s="346"/>
      <c r="F77" s="346"/>
      <c r="G77" s="346"/>
      <c r="H77" s="346"/>
      <c r="I77" s="346"/>
      <c r="J77" s="346"/>
      <c r="K77" s="346"/>
      <c r="L77" s="346"/>
      <c r="M77" s="346"/>
      <c r="N77" s="135" t="s">
        <v>320</v>
      </c>
      <c r="O77" s="358" t="str">
        <f>IF(O76="","",SUM(O70:O76))</f>
        <v/>
      </c>
      <c r="P77" s="358"/>
      <c r="Q77" s="358"/>
      <c r="R77" s="358"/>
      <c r="S77" s="358"/>
      <c r="T77" s="358"/>
      <c r="U77" s="136" t="s">
        <v>39</v>
      </c>
      <c r="V77" s="302" t="s">
        <v>58</v>
      </c>
      <c r="W77" s="302"/>
      <c r="X77" s="302"/>
      <c r="Y77" s="302"/>
      <c r="Z77" s="303"/>
    </row>
    <row r="78" spans="1:28" ht="18.75" customHeight="1" x14ac:dyDescent="0.4">
      <c r="A78" s="137" t="s">
        <v>323</v>
      </c>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8" ht="7.5" customHeight="1" x14ac:dyDescent="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8" ht="18.75" customHeight="1" x14ac:dyDescent="0.4">
      <c r="A80" s="92" t="s">
        <v>59</v>
      </c>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B80" s="114" t="s">
        <v>279</v>
      </c>
    </row>
    <row r="81" spans="1:26" ht="7.5" customHeight="1" thickBot="1" x14ac:dyDescent="0.45">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22.5" customHeight="1" x14ac:dyDescent="0.4">
      <c r="A82" s="285" t="s">
        <v>324</v>
      </c>
      <c r="B82" s="286"/>
      <c r="C82" s="286"/>
      <c r="D82" s="286"/>
      <c r="E82" s="286"/>
      <c r="F82" s="286"/>
      <c r="G82" s="286"/>
      <c r="H82" s="286"/>
      <c r="I82" s="286"/>
      <c r="J82" s="286"/>
      <c r="K82" s="286"/>
      <c r="L82" s="286"/>
      <c r="M82" s="287"/>
      <c r="N82" s="138" t="s">
        <v>71</v>
      </c>
      <c r="O82" s="282" t="str">
        <f>IF(AND(O70="",O74=""),"",SUM(O70,O74))</f>
        <v/>
      </c>
      <c r="P82" s="282"/>
      <c r="Q82" s="282"/>
      <c r="R82" s="282"/>
      <c r="S82" s="282"/>
      <c r="T82" s="282"/>
      <c r="U82" s="97" t="s">
        <v>75</v>
      </c>
      <c r="V82" s="92"/>
      <c r="W82" s="92"/>
      <c r="X82" s="92"/>
      <c r="Y82" s="92"/>
      <c r="Z82" s="92"/>
    </row>
    <row r="83" spans="1:26" ht="22.5" customHeight="1" x14ac:dyDescent="0.4">
      <c r="A83" s="276" t="s">
        <v>66</v>
      </c>
      <c r="B83" s="277"/>
      <c r="C83" s="277"/>
      <c r="D83" s="277"/>
      <c r="E83" s="277"/>
      <c r="F83" s="277"/>
      <c r="G83" s="277"/>
      <c r="H83" s="277"/>
      <c r="I83" s="277"/>
      <c r="J83" s="277"/>
      <c r="K83" s="277"/>
      <c r="L83" s="277"/>
      <c r="M83" s="278"/>
      <c r="N83" s="132" t="s">
        <v>72</v>
      </c>
      <c r="O83" s="283" t="str">
        <f>IFERROR(IF(O82="","",SUM(申請額算定表_自動車!I14:I16)+SUM(申請額算定表_自動車!P14:P16))+IF(O82="","",SUM(申請額算定表_充放電設備!I13:N15)),"")</f>
        <v/>
      </c>
      <c r="P83" s="283"/>
      <c r="Q83" s="283"/>
      <c r="R83" s="283"/>
      <c r="S83" s="283"/>
      <c r="T83" s="283"/>
      <c r="U83" s="99" t="s">
        <v>75</v>
      </c>
      <c r="V83" s="92"/>
      <c r="W83" s="92"/>
      <c r="X83" s="92"/>
      <c r="Y83" s="92"/>
      <c r="Z83" s="92"/>
    </row>
    <row r="84" spans="1:26" ht="22.5" customHeight="1" x14ac:dyDescent="0.4">
      <c r="A84" s="276" t="s">
        <v>67</v>
      </c>
      <c r="B84" s="277"/>
      <c r="C84" s="277"/>
      <c r="D84" s="277"/>
      <c r="E84" s="277"/>
      <c r="F84" s="277"/>
      <c r="G84" s="277"/>
      <c r="H84" s="277"/>
      <c r="I84" s="277"/>
      <c r="J84" s="277"/>
      <c r="K84" s="277"/>
      <c r="L84" s="277"/>
      <c r="M84" s="278"/>
      <c r="N84" s="132" t="s">
        <v>73</v>
      </c>
      <c r="O84" s="283" t="str">
        <f>IF(O83="","",O82-O83)</f>
        <v/>
      </c>
      <c r="P84" s="283"/>
      <c r="Q84" s="283"/>
      <c r="R84" s="283"/>
      <c r="S84" s="283"/>
      <c r="T84" s="283"/>
      <c r="U84" s="99" t="s">
        <v>75</v>
      </c>
      <c r="V84" s="92"/>
      <c r="W84" s="92"/>
      <c r="X84" s="92"/>
      <c r="Y84" s="92"/>
      <c r="Z84" s="92"/>
    </row>
    <row r="85" spans="1:26" ht="22.5" customHeight="1" thickBot="1" x14ac:dyDescent="0.45">
      <c r="A85" s="279" t="s">
        <v>68</v>
      </c>
      <c r="B85" s="280"/>
      <c r="C85" s="280"/>
      <c r="D85" s="280"/>
      <c r="E85" s="280"/>
      <c r="F85" s="280"/>
      <c r="G85" s="280"/>
      <c r="H85" s="280"/>
      <c r="I85" s="280"/>
      <c r="J85" s="280"/>
      <c r="K85" s="280"/>
      <c r="L85" s="280"/>
      <c r="M85" s="281"/>
      <c r="N85" s="139" t="s">
        <v>74</v>
      </c>
      <c r="O85" s="284" t="str">
        <f>IF(AND(申請額算定表_自動車!I8="",申請額算定表_充放電設備!I9=""),"",SUM(申請額算定表_自動車!I23,申請額算定表_充放電設備!I18))</f>
        <v/>
      </c>
      <c r="P85" s="284"/>
      <c r="Q85" s="284"/>
      <c r="R85" s="284"/>
      <c r="S85" s="284"/>
      <c r="T85" s="284"/>
      <c r="U85" s="125" t="s">
        <v>75</v>
      </c>
      <c r="V85" s="92"/>
      <c r="W85" s="92"/>
      <c r="X85" s="92"/>
      <c r="Y85" s="92"/>
      <c r="Z85" s="92"/>
    </row>
    <row r="86" spans="1:26" ht="18.75" customHeight="1" x14ac:dyDescent="0.4">
      <c r="A86" s="113" t="s">
        <v>325</v>
      </c>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8.75" customHeight="1" x14ac:dyDescent="0.4">
      <c r="A87" s="113" t="s">
        <v>326</v>
      </c>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8.75" customHeight="1" x14ac:dyDescent="0.4">
      <c r="A88" s="113" t="s">
        <v>69</v>
      </c>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8.75" customHeight="1" x14ac:dyDescent="0.4">
      <c r="A89" s="113" t="s">
        <v>70</v>
      </c>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8.75" customHeight="1" x14ac:dyDescent="0.4">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8.75" customHeight="1" x14ac:dyDescent="0.4">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8.75" customHeight="1" x14ac:dyDescent="0.4">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8.75" customHeight="1" x14ac:dyDescent="0.4">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8.75" customHeight="1" x14ac:dyDescent="0.4">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8.75" customHeight="1" x14ac:dyDescent="0.4">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8.75" customHeight="1" x14ac:dyDescent="0.4">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sheetData>
  <sheetProtection algorithmName="SHA-512" hashValue="jkOfiYDNWZobfIkEMDjmxLQZG+IFIlpVIwFTDBKHgSdxvhp/ShZHkGnUpnTxmdSh0yXFbnNbM5/3DYCG0tIUlg==" saltValue="mvm0krAC/Ymct4DEVLqstw==" spinCount="100000" sheet="1" selectLockedCells="1"/>
  <mergeCells count="116">
    <mergeCell ref="V71:Z71"/>
    <mergeCell ref="V72:Z72"/>
    <mergeCell ref="V73:Z73"/>
    <mergeCell ref="O46:Y46"/>
    <mergeCell ref="F47:M47"/>
    <mergeCell ref="O47:Y47"/>
    <mergeCell ref="R49:Y49"/>
    <mergeCell ref="R65:Y65"/>
    <mergeCell ref="P54:V54"/>
    <mergeCell ref="P55:V55"/>
    <mergeCell ref="P56:V56"/>
    <mergeCell ref="P57:V57"/>
    <mergeCell ref="V76:Z76"/>
    <mergeCell ref="A75:M75"/>
    <mergeCell ref="O75:T75"/>
    <mergeCell ref="V75:Z75"/>
    <mergeCell ref="O76:T76"/>
    <mergeCell ref="X36:Z36"/>
    <mergeCell ref="X37:Z38"/>
    <mergeCell ref="A36:O36"/>
    <mergeCell ref="A65:O65"/>
    <mergeCell ref="A37:O37"/>
    <mergeCell ref="A38:O38"/>
    <mergeCell ref="A45:M45"/>
    <mergeCell ref="O45:Y45"/>
    <mergeCell ref="A46:E48"/>
    <mergeCell ref="F48:M48"/>
    <mergeCell ref="F46:M46"/>
    <mergeCell ref="A74:M74"/>
    <mergeCell ref="O74:T74"/>
    <mergeCell ref="V74:Z74"/>
    <mergeCell ref="A49:M49"/>
    <mergeCell ref="A50:M50"/>
    <mergeCell ref="O50:X50"/>
    <mergeCell ref="V69:Z69"/>
    <mergeCell ref="V70:Z70"/>
    <mergeCell ref="A77:M77"/>
    <mergeCell ref="A76:M76"/>
    <mergeCell ref="A73:M73"/>
    <mergeCell ref="A72:M72"/>
    <mergeCell ref="A71:M71"/>
    <mergeCell ref="A69:M69"/>
    <mergeCell ref="O70:T70"/>
    <mergeCell ref="O71:T71"/>
    <mergeCell ref="O72:T72"/>
    <mergeCell ref="O73:T73"/>
    <mergeCell ref="A70:M70"/>
    <mergeCell ref="O77:T77"/>
    <mergeCell ref="X34:Z34"/>
    <mergeCell ref="X35:Z35"/>
    <mergeCell ref="S18:Y18"/>
    <mergeCell ref="P30:S30"/>
    <mergeCell ref="P32:S32"/>
    <mergeCell ref="T32:W32"/>
    <mergeCell ref="P33:S33"/>
    <mergeCell ref="A33:O33"/>
    <mergeCell ref="T33:W33"/>
    <mergeCell ref="T34:W34"/>
    <mergeCell ref="P35:S35"/>
    <mergeCell ref="T35:W35"/>
    <mergeCell ref="P34:S34"/>
    <mergeCell ref="A34:O34"/>
    <mergeCell ref="A35:O35"/>
    <mergeCell ref="X30:Z30"/>
    <mergeCell ref="X31:Z31"/>
    <mergeCell ref="X32:Z32"/>
    <mergeCell ref="R21:S22"/>
    <mergeCell ref="O21:Q22"/>
    <mergeCell ref="T21:V22"/>
    <mergeCell ref="W21:Y22"/>
    <mergeCell ref="O24:X24"/>
    <mergeCell ref="R23:Y23"/>
    <mergeCell ref="A3:Z3"/>
    <mergeCell ref="A5:Z5"/>
    <mergeCell ref="A6:Z6"/>
    <mergeCell ref="A8:D8"/>
    <mergeCell ref="A9:D9"/>
    <mergeCell ref="A10:D10"/>
    <mergeCell ref="E8:Z8"/>
    <mergeCell ref="E9:Z9"/>
    <mergeCell ref="E10:Z10"/>
    <mergeCell ref="T31:W31"/>
    <mergeCell ref="O16:S16"/>
    <mergeCell ref="T16:Y16"/>
    <mergeCell ref="O19:Y19"/>
    <mergeCell ref="O20:Y20"/>
    <mergeCell ref="F22:M22"/>
    <mergeCell ref="F21:M21"/>
    <mergeCell ref="F16:M16"/>
    <mergeCell ref="F19:M19"/>
    <mergeCell ref="F20:M20"/>
    <mergeCell ref="F17:M18"/>
    <mergeCell ref="X33:Z33"/>
    <mergeCell ref="N69:U69"/>
    <mergeCell ref="O15:Y15"/>
    <mergeCell ref="A15:M15"/>
    <mergeCell ref="A83:M83"/>
    <mergeCell ref="A84:M84"/>
    <mergeCell ref="A85:M85"/>
    <mergeCell ref="O82:T82"/>
    <mergeCell ref="O83:T83"/>
    <mergeCell ref="O84:T84"/>
    <mergeCell ref="O85:T85"/>
    <mergeCell ref="A82:M82"/>
    <mergeCell ref="A23:M23"/>
    <mergeCell ref="A24:M24"/>
    <mergeCell ref="A30:O30"/>
    <mergeCell ref="A31:O31"/>
    <mergeCell ref="A32:O32"/>
    <mergeCell ref="T30:W30"/>
    <mergeCell ref="P36:S36"/>
    <mergeCell ref="T36:W36"/>
    <mergeCell ref="P37:W38"/>
    <mergeCell ref="V77:Z77"/>
    <mergeCell ref="A16:E22"/>
    <mergeCell ref="P31:S31"/>
  </mergeCells>
  <phoneticPr fontId="3" type="Hiragana" alignment="center"/>
  <dataValidations count="7">
    <dataValidation allowBlank="1" showInputMessage="1" sqref="R17 O46 Q57:V57 A54:P57 W54:Z57" xr:uid="{00000000-0002-0000-0300-000000000000}"/>
    <dataValidation type="list" allowBlank="1" showInputMessage="1" showErrorMessage="1" sqref="O16:S16" xr:uid="{00000000-0002-0000-0300-000001000000}">
      <formula1>"乗用車,貨物自動車等,乗合自動車等"</formula1>
    </dataValidation>
    <dataValidation type="list" allowBlank="1" showInputMessage="1" showErrorMessage="1" sqref="T16:Y16" xr:uid="{00000000-0002-0000-0300-000002000000}">
      <formula1>"電気,プラグインハイブリッド,燃料電池"</formula1>
    </dataValidation>
    <dataValidation allowBlank="1" showInputMessage="1" showErrorMessage="1" promptTitle="---------- 型式を入力してください ---------" prompt="主要諸元表等に記載の車両型式を入力_x000a_してください。_x000a_（入力例）_x000a_　XXX-XXXXX-XXXXX" sqref="O20:Y20" xr:uid="{E0941F53-9ED1-48A1-B0AC-F8F0F74E5B6A}"/>
    <dataValidation imeMode="halfAlpha" allowBlank="1" showInputMessage="1" showErrorMessage="1" promptTitle="-------- 完了予定年月日を入力してください ------" prompt="1.キーボードで「2026/4/21」などと入力してください。_x000a_2.Enterキーを押すと、自動的に日付として認識されます。" sqref="R23:Y23 R49:Y49" xr:uid="{4701767C-1464-4748-A273-2BE749E4F865}"/>
    <dataValidation allowBlank="1" showInputMessage="1" showErrorMessage="1" promptTitle="-------- 燃料消費率を入力してください --------" prompt="カタログ記載のWLTCモードの値を入力してください。" sqref="T33:W33" xr:uid="{CCDAE320-9185-4C8A-BEA4-40FBB9CEEF4C}"/>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65:Y65" xr:uid="{DCA1F966-7456-48D8-B3C4-D636CDBCCB4E}"/>
  </dataValidations>
  <pageMargins left="0.78740157480314965" right="0.39370078740157483" top="0.59055118110236227" bottom="0.59055118110236227" header="0.31496062992125984" footer="0.31496062992125984"/>
  <pageSetup paperSize="9" scale="88" orientation="portrait" blackAndWhite="1" r:id="rId1"/>
  <rowBreaks count="3" manualBreakCount="3">
    <brk id="40" max="25" man="1"/>
    <brk id="61" max="25" man="1"/>
    <brk id="9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16</xdr:row>
                    <xdr:rowOff>0</xdr:rowOff>
                  </from>
                  <to>
                    <xdr:col>16</xdr:col>
                    <xdr:colOff>114300</xdr:colOff>
                    <xdr:row>17</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16</xdr:row>
                    <xdr:rowOff>0</xdr:rowOff>
                  </from>
                  <to>
                    <xdr:col>19</xdr:col>
                    <xdr:colOff>114300</xdr:colOff>
                    <xdr:row>17</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17</xdr:row>
                    <xdr:rowOff>0</xdr:rowOff>
                  </from>
                  <to>
                    <xdr:col>16</xdr:col>
                    <xdr:colOff>133350</xdr:colOff>
                    <xdr:row>18</xdr:row>
                    <xdr:rowOff>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20</xdr:col>
                    <xdr:colOff>0</xdr:colOff>
                    <xdr:row>16</xdr:row>
                    <xdr:rowOff>0</xdr:rowOff>
                  </from>
                  <to>
                    <xdr:col>22</xdr:col>
                    <xdr:colOff>104775</xdr:colOff>
                    <xdr:row>17</xdr:row>
                    <xdr:rowOff>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14</xdr:col>
                    <xdr:colOff>0</xdr:colOff>
                    <xdr:row>47</xdr:row>
                    <xdr:rowOff>0</xdr:rowOff>
                  </from>
                  <to>
                    <xdr:col>18</xdr:col>
                    <xdr:colOff>133350</xdr:colOff>
                    <xdr:row>48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25B2B9A-D741-4994-A6B0-1352D9BCDF14}">
            <xm:f>DB!$H$6=FALSE</xm:f>
            <x14:dxf>
              <fill>
                <patternFill>
                  <bgColor theme="9" tint="0.79998168889431442"/>
                </patternFill>
              </fill>
            </x14:dxf>
          </x14:cfRule>
          <xm:sqref>E8:Z10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DB!$G$8:$G$10</xm:f>
          </x14:formula1>
          <xm:sqref>P32:W32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pageSetUpPr fitToPage="1"/>
  </sheetPr>
  <dimension ref="A1:AC38"/>
  <sheetViews>
    <sheetView view="pageBreakPreview" zoomScaleNormal="100" zoomScaleSheetLayoutView="100" workbookViewId="0">
      <pane ySplit="3" topLeftCell="A4" activePane="bottomLeft" state="frozen"/>
      <selection activeCell="Q39" sqref="Q39:Z39"/>
      <selection pane="bottomLeft" activeCell="P10" sqref="P10:Z10"/>
    </sheetView>
  </sheetViews>
  <sheetFormatPr defaultColWidth="3.125" defaultRowHeight="18.75" customHeight="1" x14ac:dyDescent="0.4"/>
  <cols>
    <col min="1" max="28" width="3.125" style="82"/>
    <col min="29" max="29" width="3.125" style="82" customWidth="1"/>
    <col min="30" max="16384" width="3.125" style="82"/>
  </cols>
  <sheetData>
    <row r="1" spans="1:28" ht="18.75" customHeight="1" x14ac:dyDescent="0.4">
      <c r="A1" s="92" t="s">
        <v>76</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4">
      <c r="A3" s="261" t="s">
        <v>77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B3" s="114" t="s">
        <v>285</v>
      </c>
    </row>
    <row r="4" spans="1:28"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18.75" customHeight="1" x14ac:dyDescent="0.4">
      <c r="A5" s="92" t="s">
        <v>78</v>
      </c>
      <c r="B5" s="92"/>
      <c r="C5" s="92"/>
      <c r="D5" s="92"/>
      <c r="E5" s="92"/>
      <c r="F5" s="92"/>
      <c r="G5" s="92"/>
      <c r="H5" s="92"/>
      <c r="I5" s="92"/>
      <c r="J5" s="92"/>
      <c r="K5" s="92"/>
      <c r="L5" s="92"/>
      <c r="M5" s="92"/>
      <c r="N5" s="92"/>
      <c r="O5" s="92"/>
      <c r="P5" s="92"/>
      <c r="Q5" s="92"/>
      <c r="R5" s="92"/>
      <c r="S5" s="92"/>
      <c r="T5" s="92"/>
      <c r="U5" s="92"/>
      <c r="V5" s="92"/>
      <c r="W5" s="92"/>
      <c r="X5" s="92"/>
      <c r="Y5" s="92"/>
      <c r="Z5" s="92"/>
    </row>
    <row r="6" spans="1:28" ht="7.5" customHeight="1" thickBot="1" x14ac:dyDescent="0.45">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4">
      <c r="A7" s="275" t="s">
        <v>79</v>
      </c>
      <c r="B7" s="273"/>
      <c r="C7" s="273"/>
      <c r="D7" s="273"/>
      <c r="E7" s="273"/>
      <c r="F7" s="273"/>
      <c r="G7" s="273"/>
      <c r="H7" s="273"/>
      <c r="I7" s="273" t="s">
        <v>87</v>
      </c>
      <c r="J7" s="273"/>
      <c r="K7" s="273"/>
      <c r="L7" s="273"/>
      <c r="M7" s="273"/>
      <c r="N7" s="273"/>
      <c r="O7" s="273"/>
      <c r="P7" s="273" t="s">
        <v>89</v>
      </c>
      <c r="Q7" s="273"/>
      <c r="R7" s="273"/>
      <c r="S7" s="273"/>
      <c r="T7" s="273"/>
      <c r="U7" s="273"/>
      <c r="V7" s="273"/>
      <c r="W7" s="273"/>
      <c r="X7" s="273"/>
      <c r="Y7" s="273"/>
      <c r="Z7" s="386"/>
    </row>
    <row r="8" spans="1:28" ht="22.5" customHeight="1" x14ac:dyDescent="0.4">
      <c r="A8" s="288" t="s">
        <v>80</v>
      </c>
      <c r="B8" s="289"/>
      <c r="C8" s="289"/>
      <c r="D8" s="289"/>
      <c r="E8" s="289"/>
      <c r="F8" s="289"/>
      <c r="G8" s="289"/>
      <c r="H8" s="289"/>
      <c r="I8" s="396" t="str">
        <f>IFERROR(I14-SUM(I9:N12),"")</f>
        <v/>
      </c>
      <c r="J8" s="283"/>
      <c r="K8" s="283"/>
      <c r="L8" s="283"/>
      <c r="M8" s="283"/>
      <c r="N8" s="283"/>
      <c r="O8" s="126" t="s">
        <v>88</v>
      </c>
      <c r="P8" s="397"/>
      <c r="Q8" s="397"/>
      <c r="R8" s="397"/>
      <c r="S8" s="397"/>
      <c r="T8" s="397"/>
      <c r="U8" s="397"/>
      <c r="V8" s="397"/>
      <c r="W8" s="397"/>
      <c r="X8" s="397"/>
      <c r="Y8" s="397"/>
      <c r="Z8" s="398"/>
    </row>
    <row r="9" spans="1:28" ht="22.5" customHeight="1" x14ac:dyDescent="0.4">
      <c r="A9" s="288" t="s">
        <v>81</v>
      </c>
      <c r="B9" s="289"/>
      <c r="C9" s="289"/>
      <c r="D9" s="289"/>
      <c r="E9" s="289"/>
      <c r="F9" s="289"/>
      <c r="G9" s="289"/>
      <c r="H9" s="289"/>
      <c r="I9" s="396">
        <f>IFERROR(SUM(申請額算定表_自動車!I23,申請額算定表_充放電設備!I18),"")</f>
        <v>0</v>
      </c>
      <c r="J9" s="283"/>
      <c r="K9" s="283"/>
      <c r="L9" s="283"/>
      <c r="M9" s="283"/>
      <c r="N9" s="283"/>
      <c r="O9" s="126" t="s">
        <v>88</v>
      </c>
      <c r="P9" s="397" t="s">
        <v>304</v>
      </c>
      <c r="Q9" s="397"/>
      <c r="R9" s="397"/>
      <c r="S9" s="397"/>
      <c r="T9" s="397"/>
      <c r="U9" s="397"/>
      <c r="V9" s="397"/>
      <c r="W9" s="397"/>
      <c r="X9" s="397"/>
      <c r="Y9" s="397"/>
      <c r="Z9" s="398"/>
    </row>
    <row r="10" spans="1:28" ht="22.5" customHeight="1" x14ac:dyDescent="0.4">
      <c r="A10" s="392" t="s">
        <v>86</v>
      </c>
      <c r="B10" s="393"/>
      <c r="C10" s="289" t="s">
        <v>82</v>
      </c>
      <c r="D10" s="289"/>
      <c r="E10" s="289"/>
      <c r="F10" s="289"/>
      <c r="G10" s="289"/>
      <c r="H10" s="289"/>
      <c r="I10" s="396" t="str">
        <f>IFERROR(IF(申請額算定表_自動車!I14="","",SUM(申請額算定表_自動車!I14,申請額算定表_自動車!P14,申請額算定表_充放電設備!I13)),"")</f>
        <v/>
      </c>
      <c r="J10" s="283"/>
      <c r="K10" s="283"/>
      <c r="L10" s="283"/>
      <c r="M10" s="283"/>
      <c r="N10" s="283"/>
      <c r="O10" s="126" t="s">
        <v>88</v>
      </c>
      <c r="P10" s="399"/>
      <c r="Q10" s="399"/>
      <c r="R10" s="399"/>
      <c r="S10" s="399"/>
      <c r="T10" s="399"/>
      <c r="U10" s="399"/>
      <c r="V10" s="399"/>
      <c r="W10" s="399"/>
      <c r="X10" s="399"/>
      <c r="Y10" s="399"/>
      <c r="Z10" s="400"/>
    </row>
    <row r="11" spans="1:28" ht="22.5" customHeight="1" x14ac:dyDescent="0.4">
      <c r="A11" s="392"/>
      <c r="B11" s="393"/>
      <c r="C11" s="289" t="s">
        <v>83</v>
      </c>
      <c r="D11" s="289"/>
      <c r="E11" s="289"/>
      <c r="F11" s="289"/>
      <c r="G11" s="289"/>
      <c r="H11" s="289"/>
      <c r="I11" s="396" t="str">
        <f>IFERROR(IF(申請額算定表_自動車!I15="","",SUM(申請額算定表_自動車!I15,申請額算定表_自動車!P15,申請額算定表_充放電設備!I14)),"")</f>
        <v/>
      </c>
      <c r="J11" s="283"/>
      <c r="K11" s="283"/>
      <c r="L11" s="283"/>
      <c r="M11" s="283"/>
      <c r="N11" s="283"/>
      <c r="O11" s="126" t="s">
        <v>88</v>
      </c>
      <c r="P11" s="399"/>
      <c r="Q11" s="399"/>
      <c r="R11" s="399"/>
      <c r="S11" s="399"/>
      <c r="T11" s="399"/>
      <c r="U11" s="399"/>
      <c r="V11" s="399"/>
      <c r="W11" s="399"/>
      <c r="X11" s="399"/>
      <c r="Y11" s="399"/>
      <c r="Z11" s="400"/>
    </row>
    <row r="12" spans="1:28" ht="22.5" customHeight="1" x14ac:dyDescent="0.4">
      <c r="A12" s="394"/>
      <c r="B12" s="395"/>
      <c r="C12" s="311" t="s">
        <v>84</v>
      </c>
      <c r="D12" s="311"/>
      <c r="E12" s="311"/>
      <c r="F12" s="311"/>
      <c r="G12" s="311"/>
      <c r="H12" s="311"/>
      <c r="I12" s="413" t="str">
        <f>IFERROR(IF(申請額算定表_自動車!I16="","",SUM(申請額算定表_自動車!I16,申請額算定表_自動車!P16,申請額算定表_充放電設備!I15)),"")</f>
        <v/>
      </c>
      <c r="J12" s="414"/>
      <c r="K12" s="414"/>
      <c r="L12" s="414"/>
      <c r="M12" s="414"/>
      <c r="N12" s="414"/>
      <c r="O12" s="102" t="s">
        <v>88</v>
      </c>
      <c r="P12" s="401"/>
      <c r="Q12" s="401"/>
      <c r="R12" s="401"/>
      <c r="S12" s="401"/>
      <c r="T12" s="401"/>
      <c r="U12" s="401"/>
      <c r="V12" s="401"/>
      <c r="W12" s="401"/>
      <c r="X12" s="401"/>
      <c r="Y12" s="401"/>
      <c r="Z12" s="402"/>
    </row>
    <row r="13" spans="1:28" ht="22.5" customHeight="1" thickBot="1" x14ac:dyDescent="0.45">
      <c r="A13" s="288" t="s">
        <v>327</v>
      </c>
      <c r="B13" s="289"/>
      <c r="C13" s="289"/>
      <c r="D13" s="289"/>
      <c r="E13" s="289"/>
      <c r="F13" s="289"/>
      <c r="G13" s="289"/>
      <c r="H13" s="289"/>
      <c r="I13" s="396" t="str">
        <f>IFERROR(IF(申請額算定表_自動車!I17="","",SUM(申請額算定表_自動車!I17,申請額算定表_自動車!P17,申請額算定表_充放電設備!I16)),"")</f>
        <v/>
      </c>
      <c r="J13" s="283"/>
      <c r="K13" s="283"/>
      <c r="L13" s="283"/>
      <c r="M13" s="283"/>
      <c r="N13" s="283"/>
      <c r="O13" s="126" t="s">
        <v>88</v>
      </c>
      <c r="P13" s="397"/>
      <c r="Q13" s="397"/>
      <c r="R13" s="397"/>
      <c r="S13" s="397"/>
      <c r="T13" s="397"/>
      <c r="U13" s="397"/>
      <c r="V13" s="397"/>
      <c r="W13" s="397"/>
      <c r="X13" s="397"/>
      <c r="Y13" s="397"/>
      <c r="Z13" s="398"/>
    </row>
    <row r="14" spans="1:28" ht="22.5" customHeight="1" thickTop="1" thickBot="1" x14ac:dyDescent="0.45">
      <c r="A14" s="411" t="s">
        <v>85</v>
      </c>
      <c r="B14" s="412"/>
      <c r="C14" s="412"/>
      <c r="D14" s="412"/>
      <c r="E14" s="412"/>
      <c r="F14" s="412"/>
      <c r="G14" s="412"/>
      <c r="H14" s="412"/>
      <c r="I14" s="415" t="str">
        <f>IF(I27="","",I27)</f>
        <v/>
      </c>
      <c r="J14" s="416"/>
      <c r="K14" s="416"/>
      <c r="L14" s="416"/>
      <c r="M14" s="416"/>
      <c r="N14" s="416"/>
      <c r="O14" s="136" t="s">
        <v>88</v>
      </c>
      <c r="P14" s="403"/>
      <c r="Q14" s="403"/>
      <c r="R14" s="403"/>
      <c r="S14" s="403"/>
      <c r="T14" s="403"/>
      <c r="U14" s="403"/>
      <c r="V14" s="403"/>
      <c r="W14" s="403"/>
      <c r="X14" s="403"/>
      <c r="Y14" s="403"/>
      <c r="Z14" s="404"/>
    </row>
    <row r="15" spans="1:28" ht="18.75" customHeight="1" x14ac:dyDescent="0.4">
      <c r="A15" s="113" t="s">
        <v>90</v>
      </c>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8" ht="18.75" customHeight="1" x14ac:dyDescent="0.4">
      <c r="A16" s="113" t="s">
        <v>91</v>
      </c>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9" ht="18.75" customHeight="1" x14ac:dyDescent="0.4">
      <c r="A17" s="113" t="s">
        <v>92</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9" ht="18.75" customHeight="1" x14ac:dyDescent="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9" ht="18.75" customHeight="1" x14ac:dyDescent="0.4">
      <c r="A19" s="92" t="s">
        <v>93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9" ht="7.5" customHeight="1" thickBot="1" x14ac:dyDescent="0.45">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9" ht="22.5" customHeight="1" x14ac:dyDescent="0.4">
      <c r="A21" s="275" t="s">
        <v>94</v>
      </c>
      <c r="B21" s="273"/>
      <c r="C21" s="273"/>
      <c r="D21" s="273"/>
      <c r="E21" s="273"/>
      <c r="F21" s="273"/>
      <c r="G21" s="273"/>
      <c r="H21" s="273"/>
      <c r="I21" s="273" t="s">
        <v>87</v>
      </c>
      <c r="J21" s="273"/>
      <c r="K21" s="273"/>
      <c r="L21" s="273"/>
      <c r="M21" s="273"/>
      <c r="N21" s="273"/>
      <c r="O21" s="273"/>
      <c r="P21" s="273" t="s">
        <v>89</v>
      </c>
      <c r="Q21" s="273"/>
      <c r="R21" s="273"/>
      <c r="S21" s="273"/>
      <c r="T21" s="273"/>
      <c r="U21" s="273"/>
      <c r="V21" s="273"/>
      <c r="W21" s="273"/>
      <c r="X21" s="273"/>
      <c r="Y21" s="273"/>
      <c r="Z21" s="386"/>
    </row>
    <row r="22" spans="1:29" ht="21.6" customHeight="1" x14ac:dyDescent="0.4">
      <c r="A22" s="288" t="s">
        <v>95</v>
      </c>
      <c r="B22" s="289"/>
      <c r="C22" s="289"/>
      <c r="D22" s="289"/>
      <c r="E22" s="289"/>
      <c r="F22" s="289"/>
      <c r="G22" s="289"/>
      <c r="H22" s="289"/>
      <c r="I22" s="413" t="str">
        <f>IF(申請額算定表_自動車!I8="","",申請額算定表_自動車!I8)</f>
        <v/>
      </c>
      <c r="J22" s="414"/>
      <c r="K22" s="414"/>
      <c r="L22" s="414"/>
      <c r="M22" s="414"/>
      <c r="N22" s="414"/>
      <c r="O22" s="102" t="str">
        <f t="shared" ref="O22" si="0">IF(I22="","","円")</f>
        <v/>
      </c>
      <c r="P22" s="405"/>
      <c r="Q22" s="405"/>
      <c r="R22" s="405"/>
      <c r="S22" s="405"/>
      <c r="T22" s="405"/>
      <c r="U22" s="405"/>
      <c r="V22" s="405"/>
      <c r="W22" s="405"/>
      <c r="X22" s="405"/>
      <c r="Y22" s="405"/>
      <c r="Z22" s="406"/>
    </row>
    <row r="23" spans="1:29" ht="22.5" customHeight="1" x14ac:dyDescent="0.4">
      <c r="A23" s="288"/>
      <c r="B23" s="289"/>
      <c r="C23" s="289"/>
      <c r="D23" s="289"/>
      <c r="E23" s="289"/>
      <c r="F23" s="289"/>
      <c r="G23" s="289"/>
      <c r="H23" s="289"/>
      <c r="I23" s="421" t="str">
        <f>IF(申請額算定表_自動車!P8="","",申請額算定表_自動車!P8)</f>
        <v/>
      </c>
      <c r="J23" s="422"/>
      <c r="K23" s="422"/>
      <c r="L23" s="422"/>
      <c r="M23" s="422"/>
      <c r="N23" s="422"/>
      <c r="O23" s="106" t="str">
        <f t="shared" ref="O23:O24" si="1">IF(I23="","","円")</f>
        <v/>
      </c>
      <c r="P23" s="407"/>
      <c r="Q23" s="407"/>
      <c r="R23" s="407"/>
      <c r="S23" s="407"/>
      <c r="T23" s="407"/>
      <c r="U23" s="407"/>
      <c r="V23" s="407"/>
      <c r="W23" s="407"/>
      <c r="X23" s="407"/>
      <c r="Y23" s="407"/>
      <c r="Z23" s="408"/>
    </row>
    <row r="24" spans="1:29" ht="21.6" customHeight="1" x14ac:dyDescent="0.4">
      <c r="A24" s="424" t="s">
        <v>328</v>
      </c>
      <c r="B24" s="425"/>
      <c r="C24" s="425"/>
      <c r="D24" s="425"/>
      <c r="E24" s="425"/>
      <c r="F24" s="425"/>
      <c r="G24" s="425"/>
      <c r="H24" s="426"/>
      <c r="I24" s="413" t="str">
        <f>IF(申請額算定表_充放電設備!I16="","",申請額算定表_充放電設備!I16)</f>
        <v/>
      </c>
      <c r="J24" s="414"/>
      <c r="K24" s="414"/>
      <c r="L24" s="414"/>
      <c r="M24" s="414"/>
      <c r="N24" s="414"/>
      <c r="O24" s="102" t="str">
        <f t="shared" si="1"/>
        <v/>
      </c>
      <c r="P24" s="405"/>
      <c r="Q24" s="405"/>
      <c r="R24" s="405"/>
      <c r="S24" s="405"/>
      <c r="T24" s="405"/>
      <c r="U24" s="405"/>
      <c r="V24" s="405"/>
      <c r="W24" s="405"/>
      <c r="X24" s="405"/>
      <c r="Y24" s="405"/>
      <c r="Z24" s="406"/>
    </row>
    <row r="25" spans="1:29" ht="22.5" customHeight="1" x14ac:dyDescent="0.4">
      <c r="A25" s="288" t="s">
        <v>96</v>
      </c>
      <c r="B25" s="289"/>
      <c r="C25" s="289"/>
      <c r="D25" s="289"/>
      <c r="E25" s="289"/>
      <c r="F25" s="289"/>
      <c r="G25" s="289"/>
      <c r="H25" s="289"/>
      <c r="I25" s="396" t="str">
        <f>IF(SUM(I22:N24)=0,"",SUM(I22:N24))</f>
        <v/>
      </c>
      <c r="J25" s="283"/>
      <c r="K25" s="283"/>
      <c r="L25" s="283"/>
      <c r="M25" s="283"/>
      <c r="N25" s="283"/>
      <c r="O25" s="126" t="s">
        <v>88</v>
      </c>
      <c r="P25" s="409"/>
      <c r="Q25" s="409"/>
      <c r="R25" s="409"/>
      <c r="S25" s="409"/>
      <c r="T25" s="409"/>
      <c r="U25" s="409"/>
      <c r="V25" s="409"/>
      <c r="W25" s="409"/>
      <c r="X25" s="409"/>
      <c r="Y25" s="409"/>
      <c r="Z25" s="410"/>
    </row>
    <row r="26" spans="1:29" ht="22.5" customHeight="1" thickBot="1" x14ac:dyDescent="0.45">
      <c r="A26" s="423" t="s">
        <v>97</v>
      </c>
      <c r="B26" s="311"/>
      <c r="C26" s="311"/>
      <c r="D26" s="311"/>
      <c r="E26" s="311"/>
      <c r="F26" s="311"/>
      <c r="G26" s="311"/>
      <c r="H26" s="311"/>
      <c r="I26" s="413" t="str">
        <f>IF(I25="","",IF(DB!H14=TRUE,ROUNDUP(I25*0.1,0),ROUNDDOWN(I25*0.1,0)))</f>
        <v/>
      </c>
      <c r="J26" s="414"/>
      <c r="K26" s="414"/>
      <c r="L26" s="414"/>
      <c r="M26" s="414"/>
      <c r="N26" s="414"/>
      <c r="O26" s="102" t="s">
        <v>88</v>
      </c>
      <c r="P26" s="417" t="s">
        <v>100</v>
      </c>
      <c r="Q26" s="417"/>
      <c r="R26" s="417"/>
      <c r="S26" s="417"/>
      <c r="T26" s="417"/>
      <c r="U26" s="417"/>
      <c r="V26" s="417"/>
      <c r="W26" s="417"/>
      <c r="X26" s="417"/>
      <c r="Y26" s="417"/>
      <c r="Z26" s="418"/>
      <c r="AC26" s="114" t="s">
        <v>284</v>
      </c>
    </row>
    <row r="27" spans="1:29" ht="22.5" customHeight="1" thickTop="1" thickBot="1" x14ac:dyDescent="0.45">
      <c r="A27" s="411" t="s">
        <v>85</v>
      </c>
      <c r="B27" s="412"/>
      <c r="C27" s="412"/>
      <c r="D27" s="412"/>
      <c r="E27" s="412"/>
      <c r="F27" s="412"/>
      <c r="G27" s="412"/>
      <c r="H27" s="412"/>
      <c r="I27" s="415" t="str">
        <f>IF(I26="","",SUM(I25:N26))</f>
        <v/>
      </c>
      <c r="J27" s="416"/>
      <c r="K27" s="416"/>
      <c r="L27" s="416"/>
      <c r="M27" s="416"/>
      <c r="N27" s="416"/>
      <c r="O27" s="136" t="s">
        <v>88</v>
      </c>
      <c r="P27" s="419"/>
      <c r="Q27" s="419"/>
      <c r="R27" s="419"/>
      <c r="S27" s="419"/>
      <c r="T27" s="419"/>
      <c r="U27" s="419"/>
      <c r="V27" s="419"/>
      <c r="W27" s="419"/>
      <c r="X27" s="419"/>
      <c r="Y27" s="419"/>
      <c r="Z27" s="420"/>
    </row>
    <row r="28" spans="1:29" ht="18.75" customHeight="1" x14ac:dyDescent="0.4">
      <c r="A28" s="113" t="s">
        <v>98</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9" ht="18.75" customHeight="1" x14ac:dyDescent="0.4">
      <c r="A29" s="113" t="s">
        <v>362</v>
      </c>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9" ht="18.75" customHeight="1" x14ac:dyDescent="0.4">
      <c r="A30" s="113" t="s">
        <v>363</v>
      </c>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9" ht="18.75" customHeight="1" x14ac:dyDescent="0.4">
      <c r="A31" s="113" t="s">
        <v>157</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9" ht="18.75" customHeight="1" x14ac:dyDescent="0.4">
      <c r="A32" s="113" t="s">
        <v>99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sheetData>
  <sheetProtection algorithmName="SHA-512" hashValue="wr14kzlJmxnF73dRPQb5A8Sn1m3UzXGAD96IIWvArNuCGIU7wsGmyJy2NH8rQ6poQYsQwkMtqBU7biE+c2bs8g==" saltValue="KZPlxxfpHie8Nib6uG/RHw==" spinCount="100000" sheet="1" selectLockedCells="1"/>
  <mergeCells count="46">
    <mergeCell ref="P26:Z26"/>
    <mergeCell ref="P27:Z27"/>
    <mergeCell ref="A27:H27"/>
    <mergeCell ref="A21:H21"/>
    <mergeCell ref="I21:O21"/>
    <mergeCell ref="I22:N22"/>
    <mergeCell ref="I23:N23"/>
    <mergeCell ref="I25:N25"/>
    <mergeCell ref="I26:N26"/>
    <mergeCell ref="I27:N27"/>
    <mergeCell ref="A26:H26"/>
    <mergeCell ref="I24:N24"/>
    <mergeCell ref="P24:Z24"/>
    <mergeCell ref="A24:H24"/>
    <mergeCell ref="C11:H11"/>
    <mergeCell ref="C12:H12"/>
    <mergeCell ref="A14:H14"/>
    <mergeCell ref="I12:N12"/>
    <mergeCell ref="I14:N14"/>
    <mergeCell ref="A13:H13"/>
    <mergeCell ref="I13:N13"/>
    <mergeCell ref="P12:Z12"/>
    <mergeCell ref="P14:Z14"/>
    <mergeCell ref="A22:H23"/>
    <mergeCell ref="A25:H25"/>
    <mergeCell ref="P21:Z21"/>
    <mergeCell ref="P22:Z22"/>
    <mergeCell ref="P23:Z23"/>
    <mergeCell ref="P25:Z25"/>
    <mergeCell ref="P13:Z13"/>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AG24"/>
  <sheetViews>
    <sheetView view="pageBreakPreview" zoomScaleNormal="100" zoomScaleSheetLayoutView="100" workbookViewId="0">
      <pane ySplit="4" topLeftCell="A5" activePane="bottomLeft" state="frozen"/>
      <selection pane="bottomLeft" activeCell="I8" sqref="I8:N11"/>
    </sheetView>
  </sheetViews>
  <sheetFormatPr defaultColWidth="3.125" defaultRowHeight="18.75" customHeight="1" x14ac:dyDescent="0.4"/>
  <cols>
    <col min="1" max="16384" width="3.125" style="82"/>
  </cols>
  <sheetData>
    <row r="1" spans="1:33" ht="18.75" customHeight="1" x14ac:dyDescent="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4">
      <c r="A3" s="261" t="s">
        <v>302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row>
    <row r="4" spans="1:33" ht="7.5" customHeight="1" thickBot="1" x14ac:dyDescent="0.4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thickBot="1" x14ac:dyDescent="0.45">
      <c r="A5" s="92"/>
      <c r="B5" s="435" t="s">
        <v>221</v>
      </c>
      <c r="C5" s="436"/>
      <c r="D5" s="436"/>
      <c r="E5" s="454" t="s">
        <v>414</v>
      </c>
      <c r="F5" s="455"/>
      <c r="G5" s="455"/>
      <c r="H5" s="455"/>
      <c r="I5" s="455"/>
      <c r="J5" s="456"/>
      <c r="K5" s="92"/>
      <c r="L5" s="92"/>
      <c r="M5" s="92"/>
      <c r="N5" s="92"/>
      <c r="O5" s="92"/>
      <c r="P5" s="92"/>
      <c r="Q5" s="92"/>
      <c r="R5" s="92"/>
      <c r="S5" s="92"/>
      <c r="T5" s="92"/>
      <c r="U5" s="92"/>
      <c r="V5" s="92"/>
      <c r="W5" s="92"/>
      <c r="X5" s="92"/>
      <c r="Y5" s="92"/>
      <c r="Z5" s="92"/>
      <c r="AA5" s="92"/>
      <c r="AB5" s="92"/>
      <c r="AC5" s="92"/>
      <c r="AD5" s="92"/>
    </row>
    <row r="6" spans="1:33" ht="18.75" customHeight="1" thickBot="1" x14ac:dyDescent="0.45">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3" ht="22.5" customHeight="1" x14ac:dyDescent="0.4">
      <c r="A7" s="92"/>
      <c r="B7" s="275" t="s">
        <v>222</v>
      </c>
      <c r="C7" s="273"/>
      <c r="D7" s="273"/>
      <c r="E7" s="273"/>
      <c r="F7" s="273"/>
      <c r="G7" s="273"/>
      <c r="H7" s="273"/>
      <c r="I7" s="273" t="s">
        <v>223</v>
      </c>
      <c r="J7" s="273"/>
      <c r="K7" s="273"/>
      <c r="L7" s="273"/>
      <c r="M7" s="273"/>
      <c r="N7" s="273"/>
      <c r="O7" s="273"/>
      <c r="P7" s="273" t="s">
        <v>224</v>
      </c>
      <c r="Q7" s="273"/>
      <c r="R7" s="273"/>
      <c r="S7" s="273"/>
      <c r="T7" s="273"/>
      <c r="U7" s="273"/>
      <c r="V7" s="386"/>
      <c r="W7" s="153"/>
      <c r="X7" s="92"/>
      <c r="Y7" s="92"/>
      <c r="Z7" s="92"/>
      <c r="AA7" s="92"/>
      <c r="AB7" s="92"/>
      <c r="AC7" s="92"/>
      <c r="AD7" s="92"/>
    </row>
    <row r="8" spans="1:33" ht="22.5" customHeight="1" x14ac:dyDescent="0.4">
      <c r="A8" s="92"/>
      <c r="B8" s="461" t="s">
        <v>225</v>
      </c>
      <c r="C8" s="462"/>
      <c r="D8" s="462"/>
      <c r="E8" s="462"/>
      <c r="F8" s="462"/>
      <c r="G8" s="462"/>
      <c r="H8" s="462"/>
      <c r="I8" s="437"/>
      <c r="J8" s="438"/>
      <c r="K8" s="438"/>
      <c r="L8" s="438"/>
      <c r="M8" s="438"/>
      <c r="N8" s="438"/>
      <c r="O8" s="148" t="s">
        <v>88</v>
      </c>
      <c r="P8" s="437"/>
      <c r="Q8" s="438"/>
      <c r="R8" s="438"/>
      <c r="S8" s="438"/>
      <c r="T8" s="438"/>
      <c r="U8" s="438"/>
      <c r="V8" s="154" t="s">
        <v>88</v>
      </c>
      <c r="W8" s="155"/>
      <c r="X8" s="156"/>
      <c r="Y8" s="156"/>
      <c r="Z8" s="156"/>
      <c r="AA8" s="156"/>
      <c r="AB8" s="156"/>
      <c r="AC8" s="92"/>
      <c r="AD8" s="92"/>
    </row>
    <row r="9" spans="1:33" ht="22.5" customHeight="1" x14ac:dyDescent="0.4">
      <c r="A9" s="92"/>
      <c r="B9" s="441" t="s">
        <v>132</v>
      </c>
      <c r="C9" s="442"/>
      <c r="D9" s="442"/>
      <c r="E9" s="442"/>
      <c r="F9" s="442"/>
      <c r="G9" s="442"/>
      <c r="H9" s="442"/>
      <c r="I9" s="433"/>
      <c r="J9" s="434"/>
      <c r="K9" s="434"/>
      <c r="L9" s="434"/>
      <c r="M9" s="434"/>
      <c r="N9" s="434"/>
      <c r="O9" s="150" t="s">
        <v>88</v>
      </c>
      <c r="P9" s="433"/>
      <c r="Q9" s="434"/>
      <c r="R9" s="434"/>
      <c r="S9" s="434"/>
      <c r="T9" s="434"/>
      <c r="U9" s="434"/>
      <c r="V9" s="157" t="s">
        <v>88</v>
      </c>
      <c r="W9" s="155"/>
      <c r="X9" s="156"/>
      <c r="Y9" s="156"/>
      <c r="Z9" s="156"/>
      <c r="AA9" s="156"/>
      <c r="AB9" s="156"/>
      <c r="AC9" s="92"/>
      <c r="AD9" s="92"/>
    </row>
    <row r="10" spans="1:33" ht="22.5" customHeight="1" x14ac:dyDescent="0.4">
      <c r="A10" s="92"/>
      <c r="B10" s="441" t="s">
        <v>280</v>
      </c>
      <c r="C10" s="442"/>
      <c r="D10" s="442"/>
      <c r="E10" s="442"/>
      <c r="F10" s="442"/>
      <c r="G10" s="442"/>
      <c r="H10" s="442"/>
      <c r="I10" s="433"/>
      <c r="J10" s="434"/>
      <c r="K10" s="434"/>
      <c r="L10" s="434"/>
      <c r="M10" s="434"/>
      <c r="N10" s="434"/>
      <c r="O10" s="150" t="s">
        <v>88</v>
      </c>
      <c r="P10" s="433"/>
      <c r="Q10" s="434"/>
      <c r="R10" s="434"/>
      <c r="S10" s="434"/>
      <c r="T10" s="434"/>
      <c r="U10" s="434"/>
      <c r="V10" s="157" t="s">
        <v>88</v>
      </c>
      <c r="W10" s="155"/>
      <c r="X10" s="156"/>
      <c r="Y10" s="156"/>
      <c r="Z10" s="156"/>
      <c r="AA10" s="156"/>
      <c r="AB10" s="156"/>
      <c r="AC10" s="92"/>
      <c r="AD10" s="92"/>
    </row>
    <row r="11" spans="1:33" ht="22.5" customHeight="1" x14ac:dyDescent="0.4">
      <c r="A11" s="92"/>
      <c r="B11" s="441" t="s">
        <v>281</v>
      </c>
      <c r="C11" s="442"/>
      <c r="D11" s="442"/>
      <c r="E11" s="442"/>
      <c r="F11" s="442"/>
      <c r="G11" s="442"/>
      <c r="H11" s="442"/>
      <c r="I11" s="433"/>
      <c r="J11" s="434"/>
      <c r="K11" s="434"/>
      <c r="L11" s="434"/>
      <c r="M11" s="434"/>
      <c r="N11" s="434"/>
      <c r="O11" s="150" t="s">
        <v>88</v>
      </c>
      <c r="P11" s="433"/>
      <c r="Q11" s="434"/>
      <c r="R11" s="434"/>
      <c r="S11" s="434"/>
      <c r="T11" s="434"/>
      <c r="U11" s="434"/>
      <c r="V11" s="157" t="s">
        <v>88</v>
      </c>
      <c r="W11" s="155"/>
      <c r="X11" s="156"/>
      <c r="Y11" s="156"/>
      <c r="Z11" s="156"/>
      <c r="AA11" s="156"/>
      <c r="AB11" s="156"/>
      <c r="AC11" s="92"/>
      <c r="AD11" s="92"/>
    </row>
    <row r="12" spans="1:33" ht="22.5" customHeight="1" x14ac:dyDescent="0.4">
      <c r="A12" s="92"/>
      <c r="B12" s="441" t="s">
        <v>282</v>
      </c>
      <c r="C12" s="442"/>
      <c r="D12" s="442"/>
      <c r="E12" s="442"/>
      <c r="F12" s="442"/>
      <c r="G12" s="442"/>
      <c r="H12" s="442"/>
      <c r="I12" s="429" t="str">
        <f>IF(I8="","",IF(DB!H16=TRUE,ROUNDUP(SUM(申請額算定表_自動車!I8:I10)*0.1,0),ROUNDDOWN(SUM(申請額算定表_自動車!I8:I10)*0.1,0)))</f>
        <v/>
      </c>
      <c r="J12" s="430"/>
      <c r="K12" s="430"/>
      <c r="L12" s="430"/>
      <c r="M12" s="430"/>
      <c r="N12" s="430"/>
      <c r="O12" s="150" t="s">
        <v>88</v>
      </c>
      <c r="P12" s="429" t="str">
        <f>IF(P8="","",IF(DB!H16=TRUE,ROUNDUP(SUM(申請額算定表_自動車!P8:P10)*0.1,0),ROUNDDOWN(SUM(申請額算定表_自動車!P8:P10)*0.1,0)))</f>
        <v/>
      </c>
      <c r="Q12" s="430"/>
      <c r="R12" s="430"/>
      <c r="S12" s="430"/>
      <c r="T12" s="430"/>
      <c r="U12" s="430"/>
      <c r="V12" s="157" t="s">
        <v>88</v>
      </c>
      <c r="W12" s="155"/>
      <c r="X12" s="156"/>
      <c r="Y12" s="156"/>
      <c r="Z12" s="156"/>
      <c r="AA12" s="156"/>
      <c r="AB12" s="156"/>
      <c r="AC12" s="92"/>
      <c r="AD12" s="92"/>
      <c r="AG12" s="114" t="s">
        <v>284</v>
      </c>
    </row>
    <row r="13" spans="1:33" ht="22.5" customHeight="1" x14ac:dyDescent="0.4">
      <c r="A13" s="92"/>
      <c r="B13" s="443" t="s">
        <v>283</v>
      </c>
      <c r="C13" s="444"/>
      <c r="D13" s="444"/>
      <c r="E13" s="444"/>
      <c r="F13" s="444"/>
      <c r="G13" s="444"/>
      <c r="H13" s="444"/>
      <c r="I13" s="431">
        <f t="shared" ref="I13" si="0">SUM(I8:N12)</f>
        <v>0</v>
      </c>
      <c r="J13" s="432"/>
      <c r="K13" s="432"/>
      <c r="L13" s="432"/>
      <c r="M13" s="432"/>
      <c r="N13" s="432"/>
      <c r="O13" s="152" t="s">
        <v>88</v>
      </c>
      <c r="P13" s="431">
        <f>SUM(P8:U12)</f>
        <v>0</v>
      </c>
      <c r="Q13" s="432"/>
      <c r="R13" s="432"/>
      <c r="S13" s="432"/>
      <c r="T13" s="432"/>
      <c r="U13" s="432"/>
      <c r="V13" s="158" t="s">
        <v>88</v>
      </c>
      <c r="W13" s="155"/>
      <c r="X13" s="156"/>
      <c r="Y13" s="156"/>
      <c r="Z13" s="156"/>
      <c r="AA13" s="156"/>
      <c r="AB13" s="156"/>
      <c r="AC13" s="92"/>
      <c r="AD13" s="92"/>
    </row>
    <row r="14" spans="1:33" ht="22.5" customHeight="1" x14ac:dyDescent="0.4">
      <c r="A14" s="92"/>
      <c r="B14" s="439" t="s">
        <v>226</v>
      </c>
      <c r="C14" s="440"/>
      <c r="D14" s="440"/>
      <c r="E14" s="440"/>
      <c r="F14" s="440"/>
      <c r="G14" s="440"/>
      <c r="H14" s="440"/>
      <c r="I14" s="437"/>
      <c r="J14" s="438"/>
      <c r="K14" s="438"/>
      <c r="L14" s="438"/>
      <c r="M14" s="438"/>
      <c r="N14" s="438"/>
      <c r="O14" s="148" t="s">
        <v>88</v>
      </c>
      <c r="P14" s="437"/>
      <c r="Q14" s="438"/>
      <c r="R14" s="438"/>
      <c r="S14" s="438"/>
      <c r="T14" s="438"/>
      <c r="U14" s="438"/>
      <c r="V14" s="154" t="s">
        <v>88</v>
      </c>
      <c r="W14" s="155"/>
      <c r="X14" s="156"/>
      <c r="Y14" s="156"/>
      <c r="Z14" s="156"/>
      <c r="AA14" s="156"/>
      <c r="AB14" s="156"/>
      <c r="AC14" s="92"/>
      <c r="AD14" s="92"/>
    </row>
    <row r="15" spans="1:33" ht="22.5" customHeight="1" x14ac:dyDescent="0.4">
      <c r="A15" s="92"/>
      <c r="B15" s="450" t="s">
        <v>227</v>
      </c>
      <c r="C15" s="451"/>
      <c r="D15" s="451"/>
      <c r="E15" s="451"/>
      <c r="F15" s="451"/>
      <c r="G15" s="451"/>
      <c r="H15" s="451"/>
      <c r="I15" s="433"/>
      <c r="J15" s="434"/>
      <c r="K15" s="434"/>
      <c r="L15" s="434"/>
      <c r="M15" s="434"/>
      <c r="N15" s="434"/>
      <c r="O15" s="150" t="s">
        <v>88</v>
      </c>
      <c r="P15" s="433"/>
      <c r="Q15" s="434"/>
      <c r="R15" s="434"/>
      <c r="S15" s="434"/>
      <c r="T15" s="434"/>
      <c r="U15" s="434"/>
      <c r="V15" s="159" t="s">
        <v>88</v>
      </c>
      <c r="W15" s="155"/>
      <c r="X15" s="156"/>
      <c r="Y15" s="156"/>
      <c r="Z15" s="156"/>
      <c r="AA15" s="156"/>
      <c r="AB15" s="156"/>
      <c r="AC15" s="92"/>
      <c r="AD15" s="92"/>
    </row>
    <row r="16" spans="1:33" ht="22.5" customHeight="1" x14ac:dyDescent="0.4">
      <c r="A16" s="92"/>
      <c r="B16" s="450" t="s">
        <v>228</v>
      </c>
      <c r="C16" s="451"/>
      <c r="D16" s="451"/>
      <c r="E16" s="451"/>
      <c r="F16" s="451"/>
      <c r="G16" s="451"/>
      <c r="H16" s="451"/>
      <c r="I16" s="433"/>
      <c r="J16" s="434"/>
      <c r="K16" s="434"/>
      <c r="L16" s="434"/>
      <c r="M16" s="434"/>
      <c r="N16" s="434"/>
      <c r="O16" s="150" t="s">
        <v>88</v>
      </c>
      <c r="P16" s="433"/>
      <c r="Q16" s="434"/>
      <c r="R16" s="434"/>
      <c r="S16" s="434"/>
      <c r="T16" s="434"/>
      <c r="U16" s="434"/>
      <c r="V16" s="159" t="s">
        <v>88</v>
      </c>
      <c r="W16" s="155"/>
      <c r="X16" s="156"/>
      <c r="Y16" s="156"/>
      <c r="Z16" s="156"/>
      <c r="AA16" s="156"/>
      <c r="AB16" s="156"/>
      <c r="AC16" s="92"/>
      <c r="AD16" s="92"/>
    </row>
    <row r="17" spans="1:30" ht="22.5" customHeight="1" x14ac:dyDescent="0.4">
      <c r="A17" s="92"/>
      <c r="B17" s="459" t="s">
        <v>327</v>
      </c>
      <c r="C17" s="460"/>
      <c r="D17" s="460"/>
      <c r="E17" s="460"/>
      <c r="F17" s="460"/>
      <c r="G17" s="460"/>
      <c r="H17" s="460"/>
      <c r="I17" s="427"/>
      <c r="J17" s="428"/>
      <c r="K17" s="428"/>
      <c r="L17" s="428"/>
      <c r="M17" s="428"/>
      <c r="N17" s="428"/>
      <c r="O17" s="152" t="s">
        <v>88</v>
      </c>
      <c r="P17" s="427"/>
      <c r="Q17" s="428"/>
      <c r="R17" s="428"/>
      <c r="S17" s="428"/>
      <c r="T17" s="428"/>
      <c r="U17" s="428"/>
      <c r="V17" s="158" t="s">
        <v>88</v>
      </c>
      <c r="W17" s="155"/>
      <c r="X17" s="156"/>
      <c r="Y17" s="156"/>
      <c r="Z17" s="156"/>
      <c r="AA17" s="156"/>
      <c r="AB17" s="156"/>
      <c r="AC17" s="92"/>
      <c r="AD17" s="92"/>
    </row>
    <row r="18" spans="1:30" ht="22.5" customHeight="1" x14ac:dyDescent="0.4">
      <c r="A18" s="92"/>
      <c r="B18" s="439" t="s">
        <v>229</v>
      </c>
      <c r="C18" s="440"/>
      <c r="D18" s="440"/>
      <c r="E18" s="440"/>
      <c r="F18" s="440"/>
      <c r="G18" s="440"/>
      <c r="H18" s="440"/>
      <c r="I18" s="448">
        <f>IF(I8="",0,I8-SUM(I14:N17))</f>
        <v>0</v>
      </c>
      <c r="J18" s="449"/>
      <c r="K18" s="449"/>
      <c r="L18" s="449"/>
      <c r="M18" s="449"/>
      <c r="N18" s="449"/>
      <c r="O18" s="148" t="s">
        <v>88</v>
      </c>
      <c r="P18" s="448">
        <f>IF(P8="",0,P8-SUM(P14:U17))</f>
        <v>0</v>
      </c>
      <c r="Q18" s="449"/>
      <c r="R18" s="449"/>
      <c r="S18" s="449"/>
      <c r="T18" s="449"/>
      <c r="U18" s="449"/>
      <c r="V18" s="154" t="s">
        <v>88</v>
      </c>
      <c r="W18" s="155"/>
      <c r="X18" s="156"/>
      <c r="Y18" s="156"/>
      <c r="Z18" s="156"/>
      <c r="AA18" s="156"/>
      <c r="AB18" s="156"/>
      <c r="AC18" s="92"/>
      <c r="AD18" s="92"/>
    </row>
    <row r="19" spans="1:30" ht="22.5" customHeight="1" x14ac:dyDescent="0.4">
      <c r="A19" s="92"/>
      <c r="B19" s="450" t="s">
        <v>230</v>
      </c>
      <c r="C19" s="451"/>
      <c r="D19" s="451"/>
      <c r="E19" s="451"/>
      <c r="F19" s="451"/>
      <c r="G19" s="451"/>
      <c r="H19" s="451"/>
      <c r="I19" s="429">
        <f>IF($E$5="乗用車",300000,500000)</f>
        <v>300000</v>
      </c>
      <c r="J19" s="430"/>
      <c r="K19" s="430"/>
      <c r="L19" s="430"/>
      <c r="M19" s="430"/>
      <c r="N19" s="430"/>
      <c r="O19" s="150" t="s">
        <v>88</v>
      </c>
      <c r="P19" s="429">
        <f>IF($E$5="乗用車",300000,500000)</f>
        <v>300000</v>
      </c>
      <c r="Q19" s="430"/>
      <c r="R19" s="430"/>
      <c r="S19" s="430"/>
      <c r="T19" s="430"/>
      <c r="U19" s="430"/>
      <c r="V19" s="159" t="s">
        <v>88</v>
      </c>
      <c r="W19" s="160"/>
      <c r="X19" s="156"/>
      <c r="Y19" s="156"/>
      <c r="Z19" s="156"/>
      <c r="AA19" s="156"/>
      <c r="AB19" s="156"/>
      <c r="AC19" s="92"/>
      <c r="AD19" s="92"/>
    </row>
    <row r="20" spans="1:30" ht="22.5" customHeight="1" thickBot="1" x14ac:dyDescent="0.45">
      <c r="A20" s="92"/>
      <c r="B20" s="457" t="s">
        <v>231</v>
      </c>
      <c r="C20" s="458"/>
      <c r="D20" s="458"/>
      <c r="E20" s="458"/>
      <c r="F20" s="458"/>
      <c r="G20" s="458"/>
      <c r="H20" s="458"/>
      <c r="I20" s="445">
        <f>IFERROR(IF(I18/5&gt;=I19,I19,ROUNDDOWN(I18/5,-3)),"")</f>
        <v>0</v>
      </c>
      <c r="J20" s="446"/>
      <c r="K20" s="446"/>
      <c r="L20" s="446"/>
      <c r="M20" s="446"/>
      <c r="N20" s="446"/>
      <c r="O20" s="161" t="s">
        <v>88</v>
      </c>
      <c r="P20" s="445">
        <f>IFERROR(IF(P18/5&gt;=P19,P19,ROUNDDOWN(P18/5,-3)),"")</f>
        <v>0</v>
      </c>
      <c r="Q20" s="446"/>
      <c r="R20" s="446"/>
      <c r="S20" s="446"/>
      <c r="T20" s="446"/>
      <c r="U20" s="446"/>
      <c r="V20" s="162" t="s">
        <v>88</v>
      </c>
      <c r="W20" s="160"/>
      <c r="X20" s="156"/>
      <c r="Y20" s="156"/>
      <c r="Z20" s="156"/>
      <c r="AA20" s="156"/>
      <c r="AB20" s="156"/>
      <c r="AC20" s="92"/>
      <c r="AD20" s="92"/>
    </row>
    <row r="21" spans="1:30" ht="18.75" customHeight="1" thickBot="1" x14ac:dyDescent="0.45">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0" ht="22.5" customHeight="1" x14ac:dyDescent="0.4">
      <c r="A22" s="92"/>
      <c r="B22" s="275" t="s">
        <v>232</v>
      </c>
      <c r="C22" s="273"/>
      <c r="D22" s="273"/>
      <c r="E22" s="273"/>
      <c r="F22" s="273"/>
      <c r="G22" s="273"/>
      <c r="H22" s="273"/>
      <c r="I22" s="447" t="str">
        <f>IFERROR(IF(E5="乗用車",IF(I18+P18=0,"",I18+P18),IF(I18=0,"",I18)),"")</f>
        <v/>
      </c>
      <c r="J22" s="282"/>
      <c r="K22" s="282"/>
      <c r="L22" s="282"/>
      <c r="M22" s="282"/>
      <c r="N22" s="282"/>
      <c r="O22" s="97" t="s">
        <v>88</v>
      </c>
      <c r="P22" s="92"/>
      <c r="Q22" s="92"/>
      <c r="R22" s="92"/>
      <c r="S22" s="92"/>
      <c r="T22" s="92"/>
      <c r="U22" s="92"/>
      <c r="V22" s="92"/>
      <c r="W22" s="92"/>
      <c r="X22" s="92"/>
      <c r="Y22" s="92"/>
      <c r="Z22" s="92"/>
      <c r="AA22" s="92"/>
      <c r="AB22" s="92"/>
      <c r="AC22" s="92"/>
      <c r="AD22" s="92"/>
    </row>
    <row r="23" spans="1:30" ht="22.5" customHeight="1" thickBot="1" x14ac:dyDescent="0.45">
      <c r="A23" s="92"/>
      <c r="B23" s="290" t="s">
        <v>233</v>
      </c>
      <c r="C23" s="291"/>
      <c r="D23" s="291"/>
      <c r="E23" s="291"/>
      <c r="F23" s="291"/>
      <c r="G23" s="291"/>
      <c r="H23" s="291"/>
      <c r="I23" s="452" t="str">
        <f>IFERROR(IF(E5="乗用車",IF(I20+P20=0,"",I20+P20),IF(I20=0,"",I20)),"")</f>
        <v/>
      </c>
      <c r="J23" s="453"/>
      <c r="K23" s="453"/>
      <c r="L23" s="453"/>
      <c r="M23" s="453"/>
      <c r="N23" s="453"/>
      <c r="O23" s="125" t="s">
        <v>88</v>
      </c>
      <c r="P23" s="92"/>
      <c r="Q23" s="92"/>
      <c r="R23" s="92"/>
      <c r="S23" s="92"/>
      <c r="T23" s="92"/>
      <c r="U23" s="92"/>
      <c r="V23" s="92"/>
      <c r="W23" s="92"/>
      <c r="X23" s="92"/>
      <c r="Y23" s="92"/>
      <c r="Z23" s="92"/>
      <c r="AA23" s="92"/>
      <c r="AB23" s="92"/>
      <c r="AC23" s="92"/>
      <c r="AD23" s="92"/>
    </row>
    <row r="24" spans="1:30"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row>
  </sheetData>
  <sheetProtection algorithmName="SHA-512" hashValue="9h4ATNTzK8+O6J46C7YNmm/HZBOKLQ+L7fNqNhH025/GWvkxxg2Vju/JCHMKCFeTgtwzwVoCQnyitG6fXKRw3Q==" saltValue="XKexhMSZ7PjjBXf+R2O0xw==" spinCount="100000" sheet="1" selectLockedCells="1"/>
  <mergeCells count="49">
    <mergeCell ref="B23:H23"/>
    <mergeCell ref="I23:N23"/>
    <mergeCell ref="E5:J5"/>
    <mergeCell ref="B20:H20"/>
    <mergeCell ref="I20:N20"/>
    <mergeCell ref="B15:H15"/>
    <mergeCell ref="I15:N15"/>
    <mergeCell ref="B17:H17"/>
    <mergeCell ref="I17:N17"/>
    <mergeCell ref="B16:H16"/>
    <mergeCell ref="I16:N16"/>
    <mergeCell ref="B8:H8"/>
    <mergeCell ref="I8:N8"/>
    <mergeCell ref="P20:U20"/>
    <mergeCell ref="B22:H22"/>
    <mergeCell ref="I22:N22"/>
    <mergeCell ref="B18:H18"/>
    <mergeCell ref="I18:N18"/>
    <mergeCell ref="P18:U18"/>
    <mergeCell ref="B19:H19"/>
    <mergeCell ref="I19:N19"/>
    <mergeCell ref="P19:U19"/>
    <mergeCell ref="P8:U8"/>
    <mergeCell ref="B14:H14"/>
    <mergeCell ref="I14:N14"/>
    <mergeCell ref="P14:U14"/>
    <mergeCell ref="B9:H9"/>
    <mergeCell ref="B10:H10"/>
    <mergeCell ref="B11:H11"/>
    <mergeCell ref="B12:H12"/>
    <mergeCell ref="B13:H13"/>
    <mergeCell ref="I12:N12"/>
    <mergeCell ref="A3:AD3"/>
    <mergeCell ref="B5:D5"/>
    <mergeCell ref="B7:H7"/>
    <mergeCell ref="I7:O7"/>
    <mergeCell ref="P7:V7"/>
    <mergeCell ref="P17:U17"/>
    <mergeCell ref="P12:U12"/>
    <mergeCell ref="I13:N13"/>
    <mergeCell ref="P13:U13"/>
    <mergeCell ref="I9:N9"/>
    <mergeCell ref="P9:U9"/>
    <mergeCell ref="I10:N10"/>
    <mergeCell ref="P10:U10"/>
    <mergeCell ref="I11:N11"/>
    <mergeCell ref="P11:U11"/>
    <mergeCell ref="P15:U15"/>
    <mergeCell ref="P16:U16"/>
  </mergeCells>
  <phoneticPr fontId="3"/>
  <conditionalFormatting sqref="P8:U11 P14:U17">
    <cfRule type="expression" dxfId="2" priority="1">
      <formula>OR($E$5="貨物自動車等",$E$5="乗合自動車等")</formula>
    </cfRule>
  </conditionalFormatting>
  <dataValidations count="1">
    <dataValidation type="list" allowBlank="1" showInputMessage="1" showErrorMessage="1" sqref="E5:J5" xr:uid="{00000000-0002-0000-0500-000000000000}">
      <formula1>"乗用車,貨物自動車等,乗合自動車等"</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31</xdr:col>
                    <xdr:colOff>0</xdr:colOff>
                    <xdr:row>10</xdr:row>
                    <xdr:rowOff>285750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A0D1-4DF8-4C8D-AA06-2919A7519360}">
  <sheetPr>
    <tabColor theme="4" tint="-0.249977111117893"/>
  </sheetPr>
  <dimension ref="A1:AG19"/>
  <sheetViews>
    <sheetView view="pageBreakPreview" zoomScaleNormal="100" zoomScaleSheetLayoutView="100" workbookViewId="0">
      <pane ySplit="4" topLeftCell="A5" activePane="bottomLeft" state="frozen"/>
      <selection pane="bottomLeft" activeCell="I6" sqref="I6:N6"/>
    </sheetView>
  </sheetViews>
  <sheetFormatPr defaultColWidth="3.125" defaultRowHeight="18.75" customHeight="1" x14ac:dyDescent="0.4"/>
  <cols>
    <col min="1" max="16384" width="3.125" style="82"/>
  </cols>
  <sheetData>
    <row r="1" spans="1:33" ht="18.75" customHeight="1" x14ac:dyDescent="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4">
      <c r="A3" s="261" t="s">
        <v>302</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row>
    <row r="4" spans="1:33" ht="7.5" customHeight="1" thickBot="1" x14ac:dyDescent="0.4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x14ac:dyDescent="0.4">
      <c r="A5" s="92"/>
      <c r="B5" s="275" t="s">
        <v>222</v>
      </c>
      <c r="C5" s="273"/>
      <c r="D5" s="273"/>
      <c r="E5" s="273"/>
      <c r="F5" s="273"/>
      <c r="G5" s="273"/>
      <c r="H5" s="273"/>
      <c r="I5" s="273" t="s">
        <v>346</v>
      </c>
      <c r="J5" s="273"/>
      <c r="K5" s="273"/>
      <c r="L5" s="273"/>
      <c r="M5" s="273"/>
      <c r="N5" s="273"/>
      <c r="O5" s="386"/>
      <c r="P5" s="706"/>
      <c r="Q5" s="706"/>
      <c r="R5" s="706"/>
      <c r="S5" s="706"/>
      <c r="T5" s="706"/>
      <c r="U5" s="706"/>
      <c r="V5" s="706"/>
      <c r="W5" s="706"/>
      <c r="X5" s="706"/>
      <c r="Y5" s="706"/>
      <c r="Z5" s="706"/>
      <c r="AA5" s="706"/>
      <c r="AB5" s="706"/>
      <c r="AC5" s="706"/>
      <c r="AD5" s="706"/>
    </row>
    <row r="6" spans="1:33" ht="22.5" customHeight="1" x14ac:dyDescent="0.4">
      <c r="A6" s="92"/>
      <c r="B6" s="461" t="s">
        <v>410</v>
      </c>
      <c r="C6" s="462"/>
      <c r="D6" s="462"/>
      <c r="E6" s="462"/>
      <c r="F6" s="462"/>
      <c r="G6" s="462"/>
      <c r="H6" s="462"/>
      <c r="I6" s="437"/>
      <c r="J6" s="438"/>
      <c r="K6" s="438"/>
      <c r="L6" s="438"/>
      <c r="M6" s="438"/>
      <c r="N6" s="438"/>
      <c r="O6" s="154" t="s">
        <v>88</v>
      </c>
      <c r="P6" s="709"/>
      <c r="Q6" s="709"/>
      <c r="R6" s="709"/>
      <c r="S6" s="709"/>
      <c r="T6" s="709"/>
      <c r="U6" s="709"/>
      <c r="V6" s="706"/>
      <c r="W6" s="709"/>
      <c r="X6" s="709"/>
      <c r="Y6" s="709"/>
      <c r="Z6" s="709"/>
      <c r="AA6" s="709"/>
      <c r="AB6" s="709"/>
      <c r="AC6" s="706"/>
      <c r="AD6" s="706"/>
    </row>
    <row r="7" spans="1:33" ht="22.5" customHeight="1" x14ac:dyDescent="0.4">
      <c r="A7" s="92"/>
      <c r="B7" s="441" t="s">
        <v>411</v>
      </c>
      <c r="C7" s="442"/>
      <c r="D7" s="442"/>
      <c r="E7" s="442"/>
      <c r="F7" s="442"/>
      <c r="G7" s="442"/>
      <c r="H7" s="442"/>
      <c r="I7" s="433"/>
      <c r="J7" s="434"/>
      <c r="K7" s="434"/>
      <c r="L7" s="434"/>
      <c r="M7" s="434"/>
      <c r="N7" s="434"/>
      <c r="O7" s="159" t="s">
        <v>88</v>
      </c>
      <c r="P7" s="709"/>
      <c r="Q7" s="709"/>
      <c r="R7" s="709"/>
      <c r="S7" s="709"/>
      <c r="T7" s="709"/>
      <c r="U7" s="709"/>
      <c r="V7" s="706"/>
      <c r="W7" s="709"/>
      <c r="X7" s="709"/>
      <c r="Y7" s="709"/>
      <c r="Z7" s="709"/>
      <c r="AA7" s="709"/>
      <c r="AB7" s="709"/>
      <c r="AC7" s="706"/>
      <c r="AD7" s="706"/>
    </row>
    <row r="8" spans="1:33" ht="22.5" customHeight="1" x14ac:dyDescent="0.4">
      <c r="A8" s="92"/>
      <c r="B8" s="443" t="s">
        <v>412</v>
      </c>
      <c r="C8" s="444"/>
      <c r="D8" s="444"/>
      <c r="E8" s="444"/>
      <c r="F8" s="444"/>
      <c r="G8" s="444"/>
      <c r="H8" s="444"/>
      <c r="I8" s="427"/>
      <c r="J8" s="428"/>
      <c r="K8" s="428"/>
      <c r="L8" s="428"/>
      <c r="M8" s="428"/>
      <c r="N8" s="428"/>
      <c r="O8" s="158" t="s">
        <v>88</v>
      </c>
      <c r="P8" s="709"/>
      <c r="Q8" s="709"/>
      <c r="R8" s="709"/>
      <c r="S8" s="709"/>
      <c r="T8" s="709"/>
      <c r="U8" s="709"/>
      <c r="V8" s="706"/>
      <c r="W8" s="709"/>
      <c r="X8" s="709"/>
      <c r="Y8" s="709"/>
      <c r="Z8" s="709"/>
      <c r="AA8" s="709"/>
      <c r="AB8" s="709"/>
      <c r="AC8" s="706"/>
      <c r="AD8" s="706"/>
    </row>
    <row r="9" spans="1:33" ht="22.5" customHeight="1" x14ac:dyDescent="0.4">
      <c r="A9" s="92"/>
      <c r="B9" s="461" t="s">
        <v>229</v>
      </c>
      <c r="C9" s="462"/>
      <c r="D9" s="462"/>
      <c r="E9" s="462"/>
      <c r="F9" s="462"/>
      <c r="G9" s="462"/>
      <c r="H9" s="462"/>
      <c r="I9" s="463" t="str">
        <f>IF(AND(I6="",I7="",I8=""),"",SUM(I6:N8))</f>
        <v/>
      </c>
      <c r="J9" s="464"/>
      <c r="K9" s="464"/>
      <c r="L9" s="464"/>
      <c r="M9" s="464"/>
      <c r="N9" s="464"/>
      <c r="O9" s="154" t="s">
        <v>88</v>
      </c>
      <c r="P9" s="709"/>
      <c r="Q9" s="709"/>
      <c r="R9" s="709"/>
      <c r="S9" s="709"/>
      <c r="T9" s="709"/>
      <c r="U9" s="709"/>
      <c r="V9" s="706"/>
      <c r="W9" s="709"/>
      <c r="X9" s="709"/>
      <c r="Y9" s="709"/>
      <c r="Z9" s="709"/>
      <c r="AA9" s="709"/>
      <c r="AB9" s="709"/>
      <c r="AC9" s="706"/>
      <c r="AD9" s="706"/>
    </row>
    <row r="10" spans="1:33" ht="22.5" customHeight="1" x14ac:dyDescent="0.4">
      <c r="A10" s="92"/>
      <c r="B10" s="443" t="s">
        <v>413</v>
      </c>
      <c r="C10" s="444"/>
      <c r="D10" s="444"/>
      <c r="E10" s="444"/>
      <c r="F10" s="444"/>
      <c r="G10" s="444"/>
      <c r="H10" s="444"/>
      <c r="I10" s="427"/>
      <c r="J10" s="428"/>
      <c r="K10" s="428"/>
      <c r="L10" s="428"/>
      <c r="M10" s="428"/>
      <c r="N10" s="428"/>
      <c r="O10" s="158" t="s">
        <v>88</v>
      </c>
      <c r="P10" s="709"/>
      <c r="Q10" s="709"/>
      <c r="R10" s="709"/>
      <c r="S10" s="709"/>
      <c r="T10" s="709"/>
      <c r="U10" s="709"/>
      <c r="V10" s="706"/>
      <c r="W10" s="709"/>
      <c r="X10" s="709"/>
      <c r="Y10" s="709"/>
      <c r="Z10" s="709"/>
      <c r="AA10" s="709"/>
      <c r="AB10" s="709"/>
      <c r="AC10" s="706"/>
      <c r="AD10" s="706"/>
    </row>
    <row r="11" spans="1:33" ht="22.5" customHeight="1" x14ac:dyDescent="0.4">
      <c r="A11" s="92"/>
      <c r="B11" s="461" t="s">
        <v>282</v>
      </c>
      <c r="C11" s="462"/>
      <c r="D11" s="462"/>
      <c r="E11" s="462"/>
      <c r="F11" s="462"/>
      <c r="G11" s="462"/>
      <c r="H11" s="462"/>
      <c r="I11" s="448" t="str">
        <f>IF(I9="","",IF(DB!H17=TRUE,ROUNDUP(SUM(申請額算定表_充放電設備!I9:I10)*0.1,0),ROUNDDOWN(SUM(申請額算定表_充放電設備!I9:I10)*0.1,0)))</f>
        <v/>
      </c>
      <c r="J11" s="449"/>
      <c r="K11" s="449"/>
      <c r="L11" s="449"/>
      <c r="M11" s="449"/>
      <c r="N11" s="449"/>
      <c r="O11" s="154" t="s">
        <v>88</v>
      </c>
      <c r="P11" s="709"/>
      <c r="Q11" s="709"/>
      <c r="R11" s="709"/>
      <c r="S11" s="709"/>
      <c r="T11" s="709"/>
      <c r="U11" s="709"/>
      <c r="V11" s="706"/>
      <c r="W11" s="709"/>
      <c r="X11" s="709"/>
      <c r="Y11" s="709"/>
      <c r="Z11" s="709"/>
      <c r="AA11" s="709"/>
      <c r="AB11" s="709"/>
      <c r="AC11" s="706"/>
      <c r="AD11" s="706"/>
      <c r="AG11" s="114" t="s">
        <v>284</v>
      </c>
    </row>
    <row r="12" spans="1:33" ht="22.5" customHeight="1" x14ac:dyDescent="0.4">
      <c r="A12" s="92"/>
      <c r="B12" s="443" t="s">
        <v>283</v>
      </c>
      <c r="C12" s="444"/>
      <c r="D12" s="444"/>
      <c r="E12" s="444"/>
      <c r="F12" s="444"/>
      <c r="G12" s="444"/>
      <c r="H12" s="444"/>
      <c r="I12" s="431">
        <f>SUM(I9:N11)</f>
        <v>0</v>
      </c>
      <c r="J12" s="432"/>
      <c r="K12" s="432"/>
      <c r="L12" s="432"/>
      <c r="M12" s="432"/>
      <c r="N12" s="432"/>
      <c r="O12" s="158" t="s">
        <v>88</v>
      </c>
      <c r="P12" s="709"/>
      <c r="Q12" s="709"/>
      <c r="R12" s="709"/>
      <c r="S12" s="709"/>
      <c r="T12" s="709"/>
      <c r="U12" s="709"/>
      <c r="V12" s="706"/>
      <c r="W12" s="709"/>
      <c r="X12" s="709"/>
      <c r="Y12" s="709"/>
      <c r="Z12" s="709"/>
      <c r="AA12" s="709"/>
      <c r="AB12" s="709"/>
      <c r="AC12" s="706"/>
      <c r="AD12" s="706"/>
    </row>
    <row r="13" spans="1:33" ht="22.5" customHeight="1" x14ac:dyDescent="0.4">
      <c r="A13" s="92"/>
      <c r="B13" s="439" t="s">
        <v>226</v>
      </c>
      <c r="C13" s="440"/>
      <c r="D13" s="440"/>
      <c r="E13" s="440"/>
      <c r="F13" s="440"/>
      <c r="G13" s="440"/>
      <c r="H13" s="440"/>
      <c r="I13" s="437"/>
      <c r="J13" s="438"/>
      <c r="K13" s="438"/>
      <c r="L13" s="438"/>
      <c r="M13" s="438"/>
      <c r="N13" s="438"/>
      <c r="O13" s="154" t="s">
        <v>88</v>
      </c>
      <c r="P13" s="709"/>
      <c r="Q13" s="709"/>
      <c r="R13" s="709"/>
      <c r="S13" s="709"/>
      <c r="T13" s="709"/>
      <c r="U13" s="709"/>
      <c r="V13" s="706"/>
      <c r="W13" s="709"/>
      <c r="X13" s="709"/>
      <c r="Y13" s="709"/>
      <c r="Z13" s="709"/>
      <c r="AA13" s="709"/>
      <c r="AB13" s="709"/>
      <c r="AC13" s="706"/>
      <c r="AD13" s="706"/>
    </row>
    <row r="14" spans="1:33" ht="22.5" customHeight="1" x14ac:dyDescent="0.4">
      <c r="A14" s="92"/>
      <c r="B14" s="450" t="s">
        <v>227</v>
      </c>
      <c r="C14" s="451"/>
      <c r="D14" s="451"/>
      <c r="E14" s="451"/>
      <c r="F14" s="451"/>
      <c r="G14" s="451"/>
      <c r="H14" s="451"/>
      <c r="I14" s="433"/>
      <c r="J14" s="434"/>
      <c r="K14" s="434"/>
      <c r="L14" s="434"/>
      <c r="M14" s="434"/>
      <c r="N14" s="434"/>
      <c r="O14" s="159" t="s">
        <v>88</v>
      </c>
      <c r="P14" s="709"/>
      <c r="Q14" s="709"/>
      <c r="R14" s="709"/>
      <c r="S14" s="709"/>
      <c r="T14" s="709"/>
      <c r="U14" s="709"/>
      <c r="V14" s="706"/>
      <c r="W14" s="709"/>
      <c r="X14" s="709"/>
      <c r="Y14" s="709"/>
      <c r="Z14" s="709"/>
      <c r="AA14" s="709"/>
      <c r="AB14" s="709"/>
      <c r="AC14" s="706"/>
      <c r="AD14" s="706"/>
    </row>
    <row r="15" spans="1:33" ht="22.5" customHeight="1" x14ac:dyDescent="0.4">
      <c r="A15" s="92"/>
      <c r="B15" s="459" t="s">
        <v>228</v>
      </c>
      <c r="C15" s="460"/>
      <c r="D15" s="460"/>
      <c r="E15" s="460"/>
      <c r="F15" s="460"/>
      <c r="G15" s="460"/>
      <c r="H15" s="460"/>
      <c r="I15" s="427"/>
      <c r="J15" s="428"/>
      <c r="K15" s="428"/>
      <c r="L15" s="428"/>
      <c r="M15" s="428"/>
      <c r="N15" s="428"/>
      <c r="O15" s="158" t="s">
        <v>88</v>
      </c>
      <c r="P15" s="709"/>
      <c r="Q15" s="709"/>
      <c r="R15" s="709"/>
      <c r="S15" s="709"/>
      <c r="T15" s="709"/>
      <c r="U15" s="709"/>
      <c r="V15" s="706"/>
      <c r="W15" s="709"/>
      <c r="X15" s="709"/>
      <c r="Y15" s="709"/>
      <c r="Z15" s="709"/>
      <c r="AA15" s="709"/>
      <c r="AB15" s="709"/>
      <c r="AC15" s="706"/>
      <c r="AD15" s="706"/>
    </row>
    <row r="16" spans="1:33" ht="22.5" customHeight="1" x14ac:dyDescent="0.4">
      <c r="A16" s="92"/>
      <c r="B16" s="439" t="s">
        <v>229</v>
      </c>
      <c r="C16" s="440"/>
      <c r="D16" s="440"/>
      <c r="E16" s="440"/>
      <c r="F16" s="440"/>
      <c r="G16" s="440"/>
      <c r="H16" s="440"/>
      <c r="I16" s="448" t="str">
        <f>IF(I9="","",I9-SUM(I13:N15))</f>
        <v/>
      </c>
      <c r="J16" s="449"/>
      <c r="K16" s="449"/>
      <c r="L16" s="449"/>
      <c r="M16" s="449"/>
      <c r="N16" s="449"/>
      <c r="O16" s="154" t="s">
        <v>88</v>
      </c>
      <c r="P16" s="709"/>
      <c r="Q16" s="709"/>
      <c r="R16" s="709"/>
      <c r="S16" s="709"/>
      <c r="T16" s="709"/>
      <c r="U16" s="709"/>
      <c r="V16" s="706"/>
      <c r="W16" s="709"/>
      <c r="X16" s="709"/>
      <c r="Y16" s="709"/>
      <c r="Z16" s="709"/>
      <c r="AA16" s="709"/>
      <c r="AB16" s="709"/>
      <c r="AC16" s="706"/>
      <c r="AD16" s="706"/>
    </row>
    <row r="17" spans="1:30" ht="22.5" customHeight="1" x14ac:dyDescent="0.4">
      <c r="A17" s="92"/>
      <c r="B17" s="450" t="s">
        <v>230</v>
      </c>
      <c r="C17" s="451"/>
      <c r="D17" s="451"/>
      <c r="E17" s="451"/>
      <c r="F17" s="451"/>
      <c r="G17" s="451"/>
      <c r="H17" s="451"/>
      <c r="I17" s="429">
        <f>200000</f>
        <v>200000</v>
      </c>
      <c r="J17" s="430"/>
      <c r="K17" s="430"/>
      <c r="L17" s="430"/>
      <c r="M17" s="430"/>
      <c r="N17" s="430"/>
      <c r="O17" s="159" t="s">
        <v>88</v>
      </c>
      <c r="P17" s="709"/>
      <c r="Q17" s="709"/>
      <c r="R17" s="709"/>
      <c r="S17" s="709"/>
      <c r="T17" s="709"/>
      <c r="U17" s="709"/>
      <c r="V17" s="706"/>
      <c r="W17" s="710"/>
      <c r="X17" s="709"/>
      <c r="Y17" s="709"/>
      <c r="Z17" s="709"/>
      <c r="AA17" s="709"/>
      <c r="AB17" s="709"/>
      <c r="AC17" s="706"/>
      <c r="AD17" s="706"/>
    </row>
    <row r="18" spans="1:30" ht="22.5" customHeight="1" thickBot="1" x14ac:dyDescent="0.45">
      <c r="A18" s="92"/>
      <c r="B18" s="457" t="s">
        <v>231</v>
      </c>
      <c r="C18" s="458"/>
      <c r="D18" s="458"/>
      <c r="E18" s="458"/>
      <c r="F18" s="458"/>
      <c r="G18" s="458"/>
      <c r="H18" s="458"/>
      <c r="I18" s="445" t="str">
        <f>IFERROR(IF(I16/3&gt;=I17,I17,ROUNDDOWN(I16/3,-3)),"")</f>
        <v/>
      </c>
      <c r="J18" s="446"/>
      <c r="K18" s="446"/>
      <c r="L18" s="446"/>
      <c r="M18" s="446"/>
      <c r="N18" s="446"/>
      <c r="O18" s="162" t="s">
        <v>88</v>
      </c>
      <c r="P18" s="709"/>
      <c r="Q18" s="709"/>
      <c r="R18" s="709"/>
      <c r="S18" s="709"/>
      <c r="T18" s="709"/>
      <c r="U18" s="709"/>
      <c r="V18" s="706"/>
      <c r="W18" s="710"/>
      <c r="X18" s="709"/>
      <c r="Y18" s="709"/>
      <c r="Z18" s="709"/>
      <c r="AA18" s="709"/>
      <c r="AB18" s="709"/>
      <c r="AC18" s="706"/>
      <c r="AD18" s="706"/>
    </row>
    <row r="19" spans="1:30" ht="18.75" customHeight="1" x14ac:dyDescent="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row>
  </sheetData>
  <sheetProtection algorithmName="SHA-512" hashValue="uDsd0TpNnwTdVvLneKgFqGuMpXNXnbC6TgDJ23S8FhZmfyJpy41n8jVXZCgSNMVY2my6C4RywnS4oanjdmFhdA==" saltValue="74lx1ZOkX5/nlR5brBoz1A==" spinCount="100000" sheet="1" selectLockedCells="1"/>
  <mergeCells count="29">
    <mergeCell ref="B14:H14"/>
    <mergeCell ref="I14:N14"/>
    <mergeCell ref="B18:H18"/>
    <mergeCell ref="I18:N18"/>
    <mergeCell ref="B15:H15"/>
    <mergeCell ref="I15:N15"/>
    <mergeCell ref="B16:H16"/>
    <mergeCell ref="I16:N16"/>
    <mergeCell ref="B17:H17"/>
    <mergeCell ref="I17:N17"/>
    <mergeCell ref="B11:H11"/>
    <mergeCell ref="I11:N11"/>
    <mergeCell ref="B12:H12"/>
    <mergeCell ref="I12:N12"/>
    <mergeCell ref="B13:H13"/>
    <mergeCell ref="I13:N13"/>
    <mergeCell ref="B10:H10"/>
    <mergeCell ref="I10:N10"/>
    <mergeCell ref="A3:AD3"/>
    <mergeCell ref="B5:H5"/>
    <mergeCell ref="I5:O5"/>
    <mergeCell ref="B6:H6"/>
    <mergeCell ref="I6:N6"/>
    <mergeCell ref="B7:H7"/>
    <mergeCell ref="I7:N7"/>
    <mergeCell ref="B8:H8"/>
    <mergeCell ref="I8:N8"/>
    <mergeCell ref="B9:H9"/>
    <mergeCell ref="I9:N9"/>
  </mergeCells>
  <phoneticPr fontId="3"/>
  <pageMargins left="0.78740157480314965" right="0.39370078740157483" top="0.59055118110236227" bottom="0.59055118110236227" header="0.31496062992125984" footer="0.31496062992125984"/>
  <pageSetup paperSize="9" scale="88" orientation="portrait" blackAndWhite="1" r:id="rId1"/>
  <rowBreaks count="1" manualBreakCount="1">
    <brk id="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AB64"/>
  <sheetViews>
    <sheetView view="pageBreakPreview" zoomScaleNormal="100" zoomScaleSheetLayoutView="100" workbookViewId="0">
      <pane ySplit="3" topLeftCell="A4" activePane="bottomLeft" state="frozen"/>
      <selection pane="bottomLeft" activeCell="Q38" sqref="Q38:Z38"/>
    </sheetView>
  </sheetViews>
  <sheetFormatPr defaultColWidth="3.125" defaultRowHeight="18.75" customHeight="1" x14ac:dyDescent="0.4"/>
  <cols>
    <col min="1" max="16384" width="3.125" style="82"/>
  </cols>
  <sheetData>
    <row r="1" spans="1:26" ht="18.75" customHeight="1" x14ac:dyDescent="0.4">
      <c r="A1" s="92" t="s">
        <v>101</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4">
      <c r="A3" s="261" t="s">
        <v>415</v>
      </c>
      <c r="B3" s="261"/>
      <c r="C3" s="261"/>
      <c r="D3" s="261"/>
      <c r="E3" s="261"/>
      <c r="F3" s="261"/>
      <c r="G3" s="261"/>
      <c r="H3" s="261"/>
      <c r="I3" s="261"/>
      <c r="J3" s="261"/>
      <c r="K3" s="261"/>
      <c r="L3" s="261"/>
      <c r="M3" s="261"/>
      <c r="N3" s="261"/>
      <c r="O3" s="261"/>
      <c r="P3" s="261"/>
      <c r="Q3" s="261"/>
      <c r="R3" s="261"/>
      <c r="S3" s="261"/>
      <c r="T3" s="261"/>
      <c r="U3" s="261"/>
      <c r="V3" s="261"/>
      <c r="W3" s="261"/>
      <c r="X3" s="261"/>
      <c r="Y3" s="261"/>
      <c r="Z3" s="261"/>
    </row>
    <row r="4" spans="1:26" ht="7.5" customHeight="1" x14ac:dyDescent="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22.5" customHeight="1" x14ac:dyDescent="0.4">
      <c r="A5" s="92"/>
      <c r="B5" s="92"/>
      <c r="C5" s="92"/>
      <c r="D5" s="92"/>
      <c r="E5" s="92"/>
      <c r="F5" s="92"/>
      <c r="G5" s="92"/>
      <c r="H5" s="92"/>
      <c r="I5" s="92"/>
      <c r="J5" s="92"/>
      <c r="K5" s="92"/>
      <c r="L5" s="92"/>
      <c r="M5" s="92"/>
      <c r="N5" s="92"/>
      <c r="O5" s="92"/>
      <c r="P5" s="92"/>
      <c r="Q5" s="92"/>
      <c r="R5" s="92"/>
      <c r="S5" s="467" t="str">
        <f>IF(第１号!S5="","令和    年    月    日",第１号!S5)</f>
        <v>令和　　年　　月　　日</v>
      </c>
      <c r="T5" s="467"/>
      <c r="U5" s="467"/>
      <c r="V5" s="467"/>
      <c r="W5" s="467"/>
      <c r="X5" s="467"/>
      <c r="Y5" s="467"/>
      <c r="Z5" s="467"/>
    </row>
    <row r="6" spans="1:26" ht="18.75" customHeight="1" x14ac:dyDescent="0.4">
      <c r="A6" s="92"/>
      <c r="B6" s="92"/>
      <c r="C6" s="92"/>
      <c r="D6" s="92"/>
      <c r="E6" s="92"/>
      <c r="F6" s="92"/>
      <c r="G6" s="92"/>
      <c r="H6" s="92"/>
      <c r="I6" s="92"/>
      <c r="J6" s="92"/>
      <c r="K6" s="92"/>
      <c r="L6" s="92"/>
      <c r="M6" s="92"/>
      <c r="N6" s="92"/>
      <c r="O6" s="92"/>
      <c r="P6" s="92"/>
      <c r="Q6" s="92"/>
      <c r="R6" s="92"/>
      <c r="S6" s="92"/>
      <c r="T6" s="92"/>
      <c r="U6" s="92"/>
      <c r="V6" s="92"/>
      <c r="W6" s="92"/>
      <c r="X6" s="92"/>
      <c r="Y6" s="92"/>
      <c r="Z6" s="92"/>
    </row>
    <row r="7" spans="1:26" ht="18.75" customHeight="1" x14ac:dyDescent="0.4">
      <c r="A7" s="92" t="s">
        <v>102</v>
      </c>
      <c r="B7" s="92"/>
      <c r="C7" s="92"/>
      <c r="D7" s="92"/>
      <c r="E7" s="92"/>
      <c r="F7" s="92"/>
      <c r="G7" s="92"/>
      <c r="H7" s="92"/>
      <c r="I7" s="92"/>
      <c r="J7" s="92"/>
      <c r="K7" s="92"/>
      <c r="L7" s="92"/>
      <c r="M7" s="92"/>
      <c r="N7" s="92"/>
      <c r="O7" s="92"/>
      <c r="P7" s="92"/>
      <c r="Q7" s="92"/>
      <c r="R7" s="92"/>
      <c r="S7" s="92"/>
      <c r="T7" s="92"/>
      <c r="U7" s="92"/>
      <c r="V7" s="92"/>
      <c r="W7" s="92"/>
      <c r="X7" s="92"/>
      <c r="Y7" s="92"/>
      <c r="Z7" s="92"/>
    </row>
    <row r="8" spans="1:26" ht="18.75" customHeight="1" x14ac:dyDescent="0.4">
      <c r="A8" s="92"/>
      <c r="B8" s="92"/>
      <c r="C8" s="92"/>
      <c r="D8" s="92"/>
      <c r="E8" s="92"/>
      <c r="F8" s="92"/>
      <c r="G8" s="92"/>
      <c r="H8" s="92"/>
      <c r="I8" s="92"/>
      <c r="J8" s="92"/>
      <c r="K8" s="92"/>
      <c r="L8" s="92"/>
      <c r="M8" s="92"/>
      <c r="N8" s="92"/>
      <c r="O8" s="92"/>
      <c r="P8" s="92"/>
      <c r="Q8" s="92"/>
      <c r="R8" s="92"/>
      <c r="S8" s="92"/>
      <c r="T8" s="92"/>
      <c r="U8" s="92"/>
      <c r="V8" s="92"/>
      <c r="W8" s="92"/>
      <c r="X8" s="92"/>
      <c r="Y8" s="92"/>
      <c r="Z8" s="92"/>
    </row>
    <row r="9" spans="1:26" ht="26.25" customHeight="1" x14ac:dyDescent="0.4">
      <c r="A9" s="92"/>
      <c r="B9" s="92"/>
      <c r="C9" s="92"/>
      <c r="D9" s="92"/>
      <c r="E9" s="92"/>
      <c r="F9" s="92"/>
      <c r="G9" s="92"/>
      <c r="H9" s="92"/>
      <c r="I9" s="92"/>
      <c r="J9" s="92"/>
      <c r="K9" s="92"/>
      <c r="L9" s="92"/>
      <c r="M9" s="92"/>
      <c r="N9" s="92"/>
      <c r="O9" s="92"/>
      <c r="P9" s="94" t="s">
        <v>103</v>
      </c>
      <c r="Q9" s="466" t="str">
        <f>IF(第１号!Q8="","",第１号!Q8)</f>
        <v/>
      </c>
      <c r="R9" s="466"/>
      <c r="S9" s="466"/>
      <c r="T9" s="466"/>
      <c r="U9" s="466"/>
      <c r="V9" s="466"/>
      <c r="W9" s="466"/>
      <c r="X9" s="466"/>
      <c r="Y9" s="466"/>
      <c r="Z9" s="466"/>
    </row>
    <row r="10" spans="1:26" ht="26.25" customHeight="1" x14ac:dyDescent="0.15">
      <c r="A10" s="92"/>
      <c r="B10" s="92"/>
      <c r="C10" s="92"/>
      <c r="D10" s="92"/>
      <c r="E10" s="92"/>
      <c r="F10" s="92"/>
      <c r="G10" s="92"/>
      <c r="H10" s="92"/>
      <c r="I10" s="92"/>
      <c r="J10" s="92"/>
      <c r="K10" s="92"/>
      <c r="L10" s="92"/>
      <c r="M10" s="92"/>
      <c r="N10" s="92"/>
      <c r="O10" s="92"/>
      <c r="P10" s="94" t="s">
        <v>104</v>
      </c>
      <c r="Q10" s="466" t="str">
        <f>IF(第１号!Q9="","",第１号!Q9)</f>
        <v/>
      </c>
      <c r="R10" s="466" ph="1"/>
      <c r="S10" s="466" ph="1"/>
      <c r="T10" s="466" ph="1"/>
      <c r="U10" s="466" ph="1"/>
      <c r="V10" s="466" ph="1"/>
      <c r="W10" s="466" ph="1"/>
      <c r="X10" s="466" ph="1"/>
      <c r="Y10" s="466" ph="1"/>
      <c r="Z10" s="466" ph="1"/>
    </row>
    <row r="11" spans="1:26" ht="26.25" customHeight="1" x14ac:dyDescent="0.15">
      <c r="A11" s="92"/>
      <c r="B11" s="92"/>
      <c r="C11" s="92"/>
      <c r="D11" s="92"/>
      <c r="E11" s="92"/>
      <c r="F11" s="92"/>
      <c r="G11" s="92"/>
      <c r="H11" s="92"/>
      <c r="I11" s="92"/>
      <c r="J11" s="92"/>
      <c r="K11" s="92"/>
      <c r="L11" s="92"/>
      <c r="M11" s="92"/>
      <c r="N11" s="92"/>
      <c r="O11" s="92"/>
      <c r="P11" s="92"/>
      <c r="Q11" s="466" t="str">
        <f>IF(第１号!Q10="","",第１号!Q10)</f>
        <v/>
      </c>
      <c r="R11" s="466" ph="1"/>
      <c r="S11" s="466" ph="1"/>
      <c r="T11" s="466" ph="1"/>
      <c r="U11" s="466" ph="1"/>
      <c r="V11" s="466" ph="1"/>
      <c r="W11" s="466" ph="1"/>
      <c r="X11" s="466" ph="1"/>
      <c r="Y11" s="466" ph="1"/>
      <c r="Z11" s="92"/>
    </row>
    <row r="12" spans="1:26" ht="18.75" customHeight="1" x14ac:dyDescent="0.4">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ht="18.75" customHeight="1" x14ac:dyDescent="0.4">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ht="18.75" customHeight="1" x14ac:dyDescent="0.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18.75" customHeight="1" x14ac:dyDescent="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ht="22.5" customHeight="1" x14ac:dyDescent="0.4">
      <c r="A16" s="465" t="str">
        <f>"　仙台市補助金等交付規則施行要領"&amp;DB!H19&amp;"の規定に基づき、暴力団等と"</f>
        <v>　仙台市補助金等交付規則施行要領第３条第２項の規定に基づき、暴力団等と</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row>
    <row r="17" spans="1:26" ht="22.5" customHeight="1" x14ac:dyDescent="0.4">
      <c r="A17" s="465" t="s">
        <v>105</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row>
    <row r="18" spans="1:26" ht="22.5" customHeight="1" x14ac:dyDescent="0.4">
      <c r="A18" s="465" t="s">
        <v>106</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row>
    <row r="19" spans="1:26" ht="18.75" customHeight="1" x14ac:dyDescent="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18.75" customHeight="1" x14ac:dyDescent="0.4">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ht="18.75" customHeight="1" x14ac:dyDescent="0.4">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ht="18.75" customHeight="1" x14ac:dyDescent="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8" ht="18.75" customHeight="1" x14ac:dyDescent="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8" ht="18.75" customHeight="1" x14ac:dyDescent="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8" ht="18.75" customHeight="1" x14ac:dyDescent="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8" ht="18.75" customHeight="1" x14ac:dyDescent="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8" ht="26.25" customHeight="1" x14ac:dyDescent="0.4">
      <c r="A37" s="92"/>
      <c r="B37" s="92"/>
      <c r="C37" s="92"/>
      <c r="D37" s="92"/>
      <c r="E37" s="92"/>
      <c r="F37" s="92"/>
      <c r="G37" s="92"/>
      <c r="H37" s="92"/>
      <c r="I37" s="92"/>
      <c r="J37" s="92"/>
      <c r="K37" s="92"/>
      <c r="L37" s="92"/>
      <c r="M37" s="92"/>
      <c r="N37" s="92"/>
      <c r="O37" s="92"/>
      <c r="P37" s="94" t="s">
        <v>298</v>
      </c>
      <c r="Q37" s="266" t="str">
        <f>IF(第２号!E10="","",第２号!E10)</f>
        <v/>
      </c>
      <c r="R37" s="266"/>
      <c r="S37" s="266"/>
      <c r="T37" s="266"/>
      <c r="U37" s="266"/>
      <c r="V37" s="266"/>
      <c r="W37" s="266"/>
      <c r="X37" s="266"/>
      <c r="Y37" s="266"/>
      <c r="Z37" s="266"/>
      <c r="AB37" s="114" t="s">
        <v>300</v>
      </c>
    </row>
    <row r="38" spans="1:28" ht="26.25" customHeight="1" x14ac:dyDescent="0.15">
      <c r="A38" s="92"/>
      <c r="B38" s="92"/>
      <c r="C38" s="92"/>
      <c r="D38" s="92"/>
      <c r="E38" s="92"/>
      <c r="F38" s="92"/>
      <c r="G38" s="92"/>
      <c r="H38" s="92"/>
      <c r="I38" s="92"/>
      <c r="J38" s="92"/>
      <c r="K38" s="92"/>
      <c r="L38" s="92"/>
      <c r="M38" s="92"/>
      <c r="N38" s="92"/>
      <c r="O38" s="92"/>
      <c r="P38" s="94" t="s">
        <v>299</v>
      </c>
      <c r="Q38" s="266" t="str">
        <f>IF(第２号!E8="","",第２号!E8)</f>
        <v/>
      </c>
      <c r="R38" s="266" ph="1"/>
      <c r="S38" s="266" ph="1"/>
      <c r="T38" s="266" ph="1"/>
      <c r="U38" s="266" ph="1"/>
      <c r="V38" s="266" ph="1"/>
      <c r="W38" s="266" ph="1"/>
      <c r="X38" s="266" ph="1"/>
      <c r="Y38" s="266" ph="1"/>
      <c r="Z38" s="266" ph="1"/>
    </row>
    <row r="39" spans="1:28" ht="26.25" customHeight="1" x14ac:dyDescent="0.15">
      <c r="A39" s="92"/>
      <c r="B39" s="92"/>
      <c r="C39" s="92"/>
      <c r="D39" s="92"/>
      <c r="E39" s="92"/>
      <c r="F39" s="92"/>
      <c r="G39" s="92"/>
      <c r="H39" s="92"/>
      <c r="I39" s="92"/>
      <c r="J39" s="92"/>
      <c r="K39" s="92"/>
      <c r="L39" s="92"/>
      <c r="M39" s="92"/>
      <c r="N39" s="92"/>
      <c r="O39" s="92"/>
      <c r="P39" s="92"/>
      <c r="Q39" s="266" t="str">
        <f>IF(第２号!E9="","",第２号!E9)</f>
        <v/>
      </c>
      <c r="R39" s="266" ph="1"/>
      <c r="S39" s="266" ph="1"/>
      <c r="T39" s="266" ph="1"/>
      <c r="U39" s="266" ph="1"/>
      <c r="V39" s="266" ph="1"/>
      <c r="W39" s="266" ph="1"/>
      <c r="X39" s="266" ph="1"/>
      <c r="Y39" s="266" ph="1"/>
      <c r="Z39" s="92"/>
    </row>
    <row r="40" spans="1:28" ht="18.75" customHeight="1" x14ac:dyDescent="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8" ht="18.75" customHeight="1" x14ac:dyDescent="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8" ht="18.75" customHeight="1" x14ac:dyDescent="0.4">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8" ht="18.75" customHeight="1" x14ac:dyDescent="0.4">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8" ht="22.5" customHeight="1" x14ac:dyDescent="0.4">
      <c r="A44" s="465" t="str">
        <f>"　仙台市補助金等交付規則施行要領"&amp;DB!H19&amp;"の規定に基づき、暴力団等と"</f>
        <v>　仙台市補助金等交付規則施行要領第３条第２項の規定に基づき、暴力団等と</v>
      </c>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row>
    <row r="45" spans="1:28" ht="22.5" customHeight="1" x14ac:dyDescent="0.4">
      <c r="A45" s="465" t="s">
        <v>105</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row>
    <row r="46" spans="1:28" ht="22.5" customHeight="1" x14ac:dyDescent="0.4">
      <c r="A46" s="465" t="s">
        <v>106</v>
      </c>
      <c r="B46" s="465"/>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row>
    <row r="47" spans="1:28" ht="18.75" customHeight="1" x14ac:dyDescent="0.4">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8" ht="18.75" customHeight="1" x14ac:dyDescent="0.4">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8.75" customHeight="1" x14ac:dyDescent="0.4">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8.75" customHeight="1" x14ac:dyDescent="0.4">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8.75" customHeight="1" x14ac:dyDescent="0.4">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8.75" customHeight="1" x14ac:dyDescent="0.4">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8.75" customHeight="1" x14ac:dyDescent="0.4">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8.75" customHeight="1" x14ac:dyDescent="0.4">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8.75" customHeight="1" x14ac:dyDescent="0.4">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8.75" customHeight="1" x14ac:dyDescent="0.4">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8.75" customHeight="1" x14ac:dyDescent="0.4">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8.75" customHeight="1" x14ac:dyDescent="0.4">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8.75" customHeight="1" x14ac:dyDescent="0.4">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8.75" customHeight="1" x14ac:dyDescent="0.4">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8.75" customHeight="1" x14ac:dyDescent="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8.75" customHeight="1" x14ac:dyDescent="0.4">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8.75" customHeight="1" x14ac:dyDescent="0.4">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8.75" customHeight="1" x14ac:dyDescent="0.4">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sheetData>
  <sheetProtection algorithmName="SHA-512" hashValue="ZHoq/F1Q8yN29WHwuI7LeekH/hhqoqlXskprFJaf+Ew/Zy4d2wXw36irZVddAkhJfzbkSzRcs8pogCMpO+LG2w==" saltValue="5foLVi6Eq9KLWT6Db5WJtw==" spinCount="100000" sheet="1" selectLockedCells="1"/>
  <mergeCells count="14">
    <mergeCell ref="Q11:Y11"/>
    <mergeCell ref="A16:Z16"/>
    <mergeCell ref="A17:Z17"/>
    <mergeCell ref="A18:Z18"/>
    <mergeCell ref="A3:Z3"/>
    <mergeCell ref="S5:Z5"/>
    <mergeCell ref="Q9:Z9"/>
    <mergeCell ref="Q10:Z10"/>
    <mergeCell ref="A44:Z44"/>
    <mergeCell ref="A45:Z45"/>
    <mergeCell ref="A46:Z46"/>
    <mergeCell ref="Q37:Z37"/>
    <mergeCell ref="Q38:Z38"/>
    <mergeCell ref="Q39:Y39"/>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AW63"/>
  <sheetViews>
    <sheetView showGridLines="0" view="pageBreakPreview" zoomScaleNormal="100" zoomScaleSheetLayoutView="100" workbookViewId="0">
      <pane ySplit="2" topLeftCell="A3" activePane="bottomLeft" state="frozen"/>
      <selection pane="bottomLeft" activeCell="E4" sqref="E4:O5"/>
    </sheetView>
  </sheetViews>
  <sheetFormatPr defaultColWidth="9" defaultRowHeight="13.5" x14ac:dyDescent="0.4"/>
  <cols>
    <col min="1" max="33" width="2.625" style="164" customWidth="1"/>
    <col min="34" max="34" width="2.125" style="164" customWidth="1"/>
    <col min="35" max="36" width="2.625" style="164" customWidth="1"/>
    <col min="37" max="37" width="11.625" style="164" customWidth="1"/>
    <col min="38" max="38" width="6.375" style="164" customWidth="1"/>
    <col min="39" max="39" width="5.375" style="164" customWidth="1"/>
    <col min="40" max="41" width="2.625" style="164" customWidth="1"/>
    <col min="42" max="42" width="5.375" style="164" customWidth="1"/>
    <col min="43" max="43" width="6.625" style="164" customWidth="1"/>
    <col min="44" max="95" width="2.625" style="164" customWidth="1"/>
    <col min="96" max="16384" width="9" style="164"/>
  </cols>
  <sheetData>
    <row r="1" spans="1:40" ht="18.75" customHeight="1" x14ac:dyDescent="0.4">
      <c r="A1" s="164" t="s">
        <v>213</v>
      </c>
    </row>
    <row r="2" spans="1:40" ht="18.75" customHeight="1" x14ac:dyDescent="0.4">
      <c r="A2" s="570" t="s">
        <v>435</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row>
    <row r="3" spans="1:40" ht="17.25" thickBot="1" x14ac:dyDescent="0.45">
      <c r="A3" s="571" t="s">
        <v>183</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165" t="s">
        <v>184</v>
      </c>
    </row>
    <row r="4" spans="1:40" ht="13.5" customHeight="1" x14ac:dyDescent="0.4">
      <c r="B4" s="572" t="s">
        <v>185</v>
      </c>
      <c r="C4" s="573"/>
      <c r="D4" s="573"/>
      <c r="E4" s="576"/>
      <c r="F4" s="577"/>
      <c r="G4" s="577"/>
      <c r="H4" s="577"/>
      <c r="I4" s="577"/>
      <c r="J4" s="577"/>
      <c r="K4" s="577"/>
      <c r="L4" s="577"/>
      <c r="M4" s="577"/>
      <c r="N4" s="577"/>
      <c r="O4" s="578"/>
      <c r="Y4" s="572" t="s">
        <v>186</v>
      </c>
      <c r="Z4" s="573"/>
      <c r="AA4" s="573"/>
      <c r="AB4" s="573"/>
      <c r="AC4" s="573"/>
      <c r="AD4" s="573"/>
      <c r="AE4" s="573"/>
      <c r="AF4" s="573"/>
      <c r="AG4" s="582"/>
      <c r="AH4" s="166"/>
    </row>
    <row r="5" spans="1:40" ht="14.25" thickBot="1" x14ac:dyDescent="0.45">
      <c r="B5" s="574"/>
      <c r="C5" s="575"/>
      <c r="D5" s="575"/>
      <c r="E5" s="579"/>
      <c r="F5" s="580"/>
      <c r="G5" s="580"/>
      <c r="H5" s="580"/>
      <c r="I5" s="580"/>
      <c r="J5" s="580"/>
      <c r="K5" s="580"/>
      <c r="L5" s="580"/>
      <c r="M5" s="580"/>
      <c r="N5" s="580"/>
      <c r="O5" s="581"/>
      <c r="Y5" s="574"/>
      <c r="Z5" s="575"/>
      <c r="AA5" s="575"/>
      <c r="AB5" s="575"/>
      <c r="AC5" s="575"/>
      <c r="AD5" s="575"/>
      <c r="AE5" s="575"/>
      <c r="AF5" s="575"/>
      <c r="AG5" s="583"/>
      <c r="AH5" s="166"/>
    </row>
    <row r="6" spans="1:40" ht="13.5" customHeight="1" thickBot="1" x14ac:dyDescent="0.45"/>
    <row r="7" spans="1:40" ht="13.5" customHeight="1" x14ac:dyDescent="0.4">
      <c r="E7" s="566" t="s">
        <v>187</v>
      </c>
      <c r="F7" s="567"/>
      <c r="G7" s="567"/>
      <c r="H7" s="567"/>
      <c r="I7" s="567"/>
      <c r="J7" s="567"/>
      <c r="K7" s="567"/>
      <c r="L7" s="567"/>
      <c r="M7" s="567"/>
      <c r="N7" s="568" t="s">
        <v>442</v>
      </c>
      <c r="O7" s="568"/>
      <c r="P7" s="568"/>
      <c r="Q7" s="568"/>
      <c r="R7" s="568"/>
      <c r="S7" s="568"/>
      <c r="T7" s="568"/>
      <c r="U7" s="568"/>
      <c r="V7" s="568"/>
      <c r="W7" s="568"/>
      <c r="X7" s="568"/>
      <c r="Y7" s="568"/>
      <c r="Z7" s="568"/>
      <c r="AA7" s="568"/>
      <c r="AB7" s="568"/>
      <c r="AC7" s="568"/>
      <c r="AD7" s="569"/>
    </row>
    <row r="8" spans="1:40" ht="13.5" customHeight="1" x14ac:dyDescent="0.4">
      <c r="E8" s="553"/>
      <c r="F8" s="554"/>
      <c r="G8" s="554"/>
      <c r="H8" s="554"/>
      <c r="I8" s="554"/>
      <c r="J8" s="554"/>
      <c r="K8" s="554"/>
      <c r="L8" s="554"/>
      <c r="M8" s="554"/>
      <c r="N8" s="557"/>
      <c r="O8" s="557"/>
      <c r="P8" s="557"/>
      <c r="Q8" s="557"/>
      <c r="R8" s="557"/>
      <c r="S8" s="557"/>
      <c r="T8" s="557"/>
      <c r="U8" s="557"/>
      <c r="V8" s="557"/>
      <c r="W8" s="557"/>
      <c r="X8" s="557"/>
      <c r="Y8" s="557"/>
      <c r="Z8" s="557"/>
      <c r="AA8" s="557"/>
      <c r="AB8" s="557"/>
      <c r="AC8" s="557"/>
      <c r="AD8" s="558"/>
    </row>
    <row r="9" spans="1:40" x14ac:dyDescent="0.4">
      <c r="E9" s="540" t="s">
        <v>416</v>
      </c>
      <c r="F9" s="541"/>
      <c r="G9" s="541"/>
      <c r="H9" s="541"/>
      <c r="I9" s="541"/>
      <c r="J9" s="541"/>
      <c r="K9" s="541"/>
      <c r="L9" s="541"/>
      <c r="M9" s="541"/>
      <c r="N9" s="541"/>
      <c r="O9" s="541"/>
      <c r="P9" s="541"/>
      <c r="Q9" s="541"/>
      <c r="R9" s="541"/>
      <c r="S9" s="541"/>
      <c r="T9" s="541"/>
      <c r="U9" s="541"/>
      <c r="V9" s="541"/>
      <c r="W9" s="541"/>
      <c r="X9" s="541"/>
      <c r="Y9" s="541"/>
      <c r="Z9" s="541"/>
      <c r="AA9" s="541"/>
      <c r="AB9" s="541"/>
      <c r="AC9" s="541"/>
      <c r="AD9" s="542"/>
    </row>
    <row r="10" spans="1:40" x14ac:dyDescent="0.4">
      <c r="E10" s="543"/>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5"/>
    </row>
    <row r="11" spans="1:40" x14ac:dyDescent="0.4">
      <c r="E11" s="543"/>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5"/>
    </row>
    <row r="12" spans="1:40" x14ac:dyDescent="0.4">
      <c r="E12" s="543"/>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5"/>
      <c r="AN12" s="166"/>
    </row>
    <row r="13" spans="1:40" x14ac:dyDescent="0.4">
      <c r="E13" s="543"/>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5"/>
    </row>
    <row r="14" spans="1:40" x14ac:dyDescent="0.4">
      <c r="E14" s="543"/>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5"/>
    </row>
    <row r="15" spans="1:40" x14ac:dyDescent="0.4">
      <c r="E15" s="543"/>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5"/>
    </row>
    <row r="16" spans="1:40" x14ac:dyDescent="0.4">
      <c r="E16" s="543"/>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5"/>
    </row>
    <row r="17" spans="5:49" x14ac:dyDescent="0.4">
      <c r="E17" s="543"/>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5"/>
    </row>
    <row r="18" spans="5:49" x14ac:dyDescent="0.4">
      <c r="E18" s="543"/>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5"/>
    </row>
    <row r="19" spans="5:49" x14ac:dyDescent="0.4">
      <c r="E19" s="543"/>
      <c r="F19" s="544"/>
      <c r="G19" s="544"/>
      <c r="H19" s="544"/>
      <c r="I19" s="544"/>
      <c r="J19" s="544"/>
      <c r="K19" s="544"/>
      <c r="L19" s="544"/>
      <c r="M19" s="544"/>
      <c r="N19" s="544"/>
      <c r="O19" s="544"/>
      <c r="P19" s="544"/>
      <c r="Q19" s="544"/>
      <c r="R19" s="544"/>
      <c r="S19" s="544"/>
      <c r="T19" s="544"/>
      <c r="U19" s="544"/>
      <c r="V19" s="544"/>
      <c r="W19" s="544"/>
      <c r="X19" s="544"/>
      <c r="Y19" s="544"/>
      <c r="Z19" s="544"/>
      <c r="AA19" s="544"/>
      <c r="AB19" s="544"/>
      <c r="AC19" s="544"/>
      <c r="AD19" s="545"/>
    </row>
    <row r="20" spans="5:49" x14ac:dyDescent="0.4">
      <c r="E20" s="543"/>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5"/>
    </row>
    <row r="21" spans="5:49" x14ac:dyDescent="0.4">
      <c r="E21" s="543"/>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5"/>
    </row>
    <row r="22" spans="5:49" x14ac:dyDescent="0.4">
      <c r="E22" s="543"/>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5"/>
    </row>
    <row r="23" spans="5:49" x14ac:dyDescent="0.4">
      <c r="E23" s="543"/>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5"/>
    </row>
    <row r="24" spans="5:49" x14ac:dyDescent="0.4">
      <c r="E24" s="543"/>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5"/>
    </row>
    <row r="25" spans="5:49" x14ac:dyDescent="0.4">
      <c r="E25" s="543"/>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5"/>
      <c r="AK25" s="167" t="s">
        <v>188</v>
      </c>
    </row>
    <row r="26" spans="5:49" x14ac:dyDescent="0.4">
      <c r="E26" s="543"/>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5"/>
      <c r="AK26" s="472" t="s">
        <v>189</v>
      </c>
      <c r="AL26" s="472"/>
      <c r="AM26" s="472"/>
      <c r="AN26" s="472"/>
      <c r="AO26" s="472"/>
      <c r="AP26" s="549">
        <v>41164</v>
      </c>
      <c r="AQ26" s="549"/>
      <c r="AR26" s="550" t="s">
        <v>190</v>
      </c>
      <c r="AS26" s="551"/>
      <c r="AT26" s="551"/>
      <c r="AU26" s="551"/>
      <c r="AV26" s="551"/>
      <c r="AW26" s="551"/>
    </row>
    <row r="27" spans="5:49" x14ac:dyDescent="0.4">
      <c r="E27" s="543"/>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5"/>
      <c r="AK27" s="472"/>
      <c r="AL27" s="472"/>
      <c r="AM27" s="472"/>
      <c r="AN27" s="472"/>
      <c r="AO27" s="472"/>
      <c r="AP27" s="549"/>
      <c r="AQ27" s="549"/>
      <c r="AR27" s="550"/>
      <c r="AS27" s="551"/>
      <c r="AT27" s="551"/>
      <c r="AU27" s="551"/>
      <c r="AV27" s="551"/>
      <c r="AW27" s="551"/>
    </row>
    <row r="28" spans="5:49" x14ac:dyDescent="0.4">
      <c r="E28" s="543"/>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5"/>
      <c r="AK28" s="472" t="s">
        <v>191</v>
      </c>
      <c r="AL28" s="472"/>
      <c r="AM28" s="472"/>
      <c r="AN28" s="472"/>
      <c r="AO28" s="472"/>
      <c r="AP28" s="549">
        <v>45027</v>
      </c>
      <c r="AQ28" s="549"/>
      <c r="AR28" s="550" t="s">
        <v>190</v>
      </c>
      <c r="AS28" s="551"/>
      <c r="AT28" s="551"/>
      <c r="AU28" s="551"/>
      <c r="AV28" s="551"/>
      <c r="AW28" s="551"/>
    </row>
    <row r="29" spans="5:49" ht="14.25" thickBot="1" x14ac:dyDescent="0.45">
      <c r="E29" s="546"/>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8"/>
      <c r="AK29" s="472"/>
      <c r="AL29" s="472"/>
      <c r="AM29" s="472"/>
      <c r="AN29" s="472"/>
      <c r="AO29" s="472"/>
      <c r="AP29" s="552"/>
      <c r="AQ29" s="552"/>
      <c r="AR29" s="550"/>
      <c r="AS29" s="551"/>
      <c r="AT29" s="551"/>
      <c r="AU29" s="551"/>
      <c r="AV29" s="551"/>
      <c r="AW29" s="551"/>
    </row>
    <row r="30" spans="5:49" ht="13.5" customHeight="1" thickTop="1" x14ac:dyDescent="0.4">
      <c r="E30" s="553" t="s">
        <v>191</v>
      </c>
      <c r="F30" s="554"/>
      <c r="G30" s="554"/>
      <c r="H30" s="554"/>
      <c r="I30" s="554"/>
      <c r="J30" s="554"/>
      <c r="K30" s="554"/>
      <c r="L30" s="554"/>
      <c r="M30" s="554"/>
      <c r="N30" s="557" t="s">
        <v>441</v>
      </c>
      <c r="O30" s="557"/>
      <c r="P30" s="557"/>
      <c r="Q30" s="557"/>
      <c r="R30" s="557"/>
      <c r="S30" s="557"/>
      <c r="T30" s="557"/>
      <c r="U30" s="557"/>
      <c r="V30" s="557"/>
      <c r="W30" s="557"/>
      <c r="X30" s="557"/>
      <c r="Y30" s="557"/>
      <c r="Z30" s="557"/>
      <c r="AA30" s="557"/>
      <c r="AB30" s="557"/>
      <c r="AC30" s="557"/>
      <c r="AD30" s="558"/>
      <c r="AK30" s="472" t="s">
        <v>192</v>
      </c>
      <c r="AL30" s="472"/>
      <c r="AM30" s="472"/>
      <c r="AN30" s="472"/>
      <c r="AO30" s="561"/>
      <c r="AP30" s="562">
        <f>DATEDIF(AP26,AP28,"M")</f>
        <v>126</v>
      </c>
      <c r="AQ30" s="564" t="s">
        <v>193</v>
      </c>
      <c r="AR30" s="477" t="s">
        <v>194</v>
      </c>
      <c r="AS30" s="477"/>
      <c r="AT30" s="477"/>
      <c r="AU30" s="477"/>
      <c r="AV30" s="477"/>
      <c r="AW30" s="477"/>
    </row>
    <row r="31" spans="5:49" ht="13.5" customHeight="1" thickBot="1" x14ac:dyDescent="0.45">
      <c r="E31" s="555"/>
      <c r="F31" s="556"/>
      <c r="G31" s="556"/>
      <c r="H31" s="556"/>
      <c r="I31" s="556"/>
      <c r="J31" s="556"/>
      <c r="K31" s="556"/>
      <c r="L31" s="556"/>
      <c r="M31" s="556"/>
      <c r="N31" s="559"/>
      <c r="O31" s="559"/>
      <c r="P31" s="559"/>
      <c r="Q31" s="559"/>
      <c r="R31" s="559"/>
      <c r="S31" s="559"/>
      <c r="T31" s="559"/>
      <c r="U31" s="559"/>
      <c r="V31" s="559"/>
      <c r="W31" s="559"/>
      <c r="X31" s="559"/>
      <c r="Y31" s="559"/>
      <c r="Z31" s="559"/>
      <c r="AA31" s="559"/>
      <c r="AB31" s="559"/>
      <c r="AC31" s="559"/>
      <c r="AD31" s="560"/>
      <c r="AK31" s="472"/>
      <c r="AL31" s="472"/>
      <c r="AM31" s="472"/>
      <c r="AN31" s="472"/>
      <c r="AO31" s="561"/>
      <c r="AP31" s="563"/>
      <c r="AQ31" s="565"/>
      <c r="AR31" s="477"/>
      <c r="AS31" s="477"/>
      <c r="AT31" s="477"/>
      <c r="AU31" s="477"/>
      <c r="AV31" s="477"/>
      <c r="AW31" s="477"/>
    </row>
    <row r="32" spans="5:49" ht="13.5" customHeight="1" thickBot="1" x14ac:dyDescent="0.45">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row>
    <row r="33" spans="1:47" x14ac:dyDescent="0.4">
      <c r="A33" s="169" t="s">
        <v>195</v>
      </c>
      <c r="B33" s="17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2"/>
    </row>
    <row r="34" spans="1:47" ht="13.5" customHeight="1" thickBot="1" x14ac:dyDescent="0.45">
      <c r="A34" s="173"/>
      <c r="E34" s="174"/>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H34" s="176"/>
    </row>
    <row r="35" spans="1:47" ht="13.5" customHeight="1" thickTop="1" x14ac:dyDescent="0.4">
      <c r="A35" s="173"/>
      <c r="B35" s="523" t="s">
        <v>196</v>
      </c>
      <c r="C35" s="524"/>
      <c r="D35" s="524"/>
      <c r="E35" s="524"/>
      <c r="F35" s="524"/>
      <c r="G35" s="524"/>
      <c r="H35" s="525"/>
      <c r="I35" s="177"/>
      <c r="J35" s="178"/>
      <c r="K35" s="178"/>
      <c r="L35" s="499" t="s">
        <v>197</v>
      </c>
      <c r="M35" s="500"/>
      <c r="N35" s="500"/>
      <c r="O35" s="500"/>
      <c r="P35" s="500"/>
      <c r="Q35" s="500"/>
      <c r="R35" s="501"/>
      <c r="S35" s="178"/>
      <c r="T35" s="178"/>
      <c r="U35" s="178"/>
      <c r="AA35" s="508" t="s">
        <v>198</v>
      </c>
      <c r="AB35" s="509"/>
      <c r="AC35" s="509"/>
      <c r="AD35" s="509"/>
      <c r="AE35" s="509"/>
      <c r="AF35" s="509"/>
      <c r="AG35" s="510"/>
      <c r="AH35" s="176"/>
      <c r="AK35" s="515" t="s">
        <v>199</v>
      </c>
      <c r="AL35" s="515"/>
      <c r="AM35" s="179"/>
      <c r="AN35" s="179"/>
      <c r="AO35" s="179"/>
      <c r="AP35" s="179"/>
      <c r="AQ35" s="179"/>
      <c r="AR35" s="179"/>
      <c r="AS35" s="179"/>
      <c r="AT35" s="179"/>
      <c r="AU35" s="179"/>
    </row>
    <row r="36" spans="1:47" ht="13.5" customHeight="1" x14ac:dyDescent="0.4">
      <c r="A36" s="173"/>
      <c r="B36" s="526"/>
      <c r="C36" s="527"/>
      <c r="D36" s="527"/>
      <c r="E36" s="527"/>
      <c r="F36" s="527"/>
      <c r="G36" s="527"/>
      <c r="H36" s="528"/>
      <c r="I36" s="177"/>
      <c r="J36" s="178"/>
      <c r="K36" s="178"/>
      <c r="L36" s="502"/>
      <c r="M36" s="503"/>
      <c r="N36" s="503"/>
      <c r="O36" s="503"/>
      <c r="P36" s="503"/>
      <c r="Q36" s="503"/>
      <c r="R36" s="504"/>
      <c r="S36" s="178"/>
      <c r="T36" s="178"/>
      <c r="U36" s="178"/>
      <c r="AA36" s="511"/>
      <c r="AB36" s="503"/>
      <c r="AC36" s="503"/>
      <c r="AD36" s="503"/>
      <c r="AE36" s="503"/>
      <c r="AF36" s="503"/>
      <c r="AG36" s="512"/>
      <c r="AH36" s="176"/>
      <c r="AK36" s="515"/>
      <c r="AL36" s="515"/>
      <c r="AM36" s="179"/>
      <c r="AO36" s="165"/>
      <c r="AP36" s="165"/>
      <c r="AQ36" s="165"/>
      <c r="AR36" s="165"/>
      <c r="AS36" s="165"/>
      <c r="AT36" s="165"/>
      <c r="AU36" s="165"/>
    </row>
    <row r="37" spans="1:47" ht="13.5" customHeight="1" x14ac:dyDescent="0.4">
      <c r="A37" s="173"/>
      <c r="B37" s="529"/>
      <c r="C37" s="530"/>
      <c r="D37" s="530"/>
      <c r="E37" s="530"/>
      <c r="F37" s="530"/>
      <c r="G37" s="530"/>
      <c r="H37" s="531"/>
      <c r="I37" s="177"/>
      <c r="J37" s="180" t="s">
        <v>200</v>
      </c>
      <c r="K37" s="178"/>
      <c r="L37" s="505"/>
      <c r="M37" s="506"/>
      <c r="N37" s="506"/>
      <c r="O37" s="506"/>
      <c r="P37" s="506"/>
      <c r="Q37" s="506"/>
      <c r="R37" s="507"/>
      <c r="S37" s="178"/>
      <c r="T37" s="164" t="s">
        <v>201</v>
      </c>
      <c r="U37" s="516">
        <v>12</v>
      </c>
      <c r="V37" s="516"/>
      <c r="W37" s="516"/>
      <c r="X37" s="516"/>
      <c r="Y37" s="180" t="s">
        <v>202</v>
      </c>
      <c r="AA37" s="513"/>
      <c r="AB37" s="506"/>
      <c r="AC37" s="506"/>
      <c r="AD37" s="506"/>
      <c r="AE37" s="506"/>
      <c r="AF37" s="506"/>
      <c r="AG37" s="514"/>
      <c r="AH37" s="176"/>
      <c r="AK37" s="515"/>
      <c r="AL37" s="515"/>
    </row>
    <row r="38" spans="1:47" ht="13.5" customHeight="1" x14ac:dyDescent="0.4">
      <c r="A38" s="173"/>
      <c r="B38" s="522"/>
      <c r="C38" s="522"/>
      <c r="D38" s="522"/>
      <c r="E38" s="522"/>
      <c r="F38" s="522"/>
      <c r="G38" s="472" t="s">
        <v>203</v>
      </c>
      <c r="H38" s="472"/>
      <c r="I38" s="175"/>
      <c r="J38" s="178"/>
      <c r="K38" s="178"/>
      <c r="L38" s="488" t="str">
        <f>IF(B38="","",DATEDIF(N7,N30,"M"))</f>
        <v/>
      </c>
      <c r="M38" s="488"/>
      <c r="N38" s="488"/>
      <c r="O38" s="488"/>
      <c r="P38" s="488"/>
      <c r="Q38" s="472" t="s">
        <v>193</v>
      </c>
      <c r="R38" s="472"/>
      <c r="S38" s="178"/>
      <c r="T38" s="178"/>
      <c r="U38" s="178"/>
      <c r="AA38" s="489" t="str">
        <f>IF(B38="","",IF(L38="","",B38/L38*U37))</f>
        <v/>
      </c>
      <c r="AB38" s="490"/>
      <c r="AC38" s="490"/>
      <c r="AD38" s="490"/>
      <c r="AE38" s="491"/>
      <c r="AF38" s="468" t="s">
        <v>204</v>
      </c>
      <c r="AG38" s="469"/>
      <c r="AH38" s="176"/>
      <c r="AK38" s="472" t="str">
        <f>IF(AA38="","",IF(AA38&gt;=3600,"○","×"))</f>
        <v/>
      </c>
      <c r="AL38" s="472"/>
      <c r="AM38" s="181" t="s">
        <v>205</v>
      </c>
    </row>
    <row r="39" spans="1:47" ht="13.5" customHeight="1" thickBot="1" x14ac:dyDescent="0.45">
      <c r="A39" s="173"/>
      <c r="B39" s="522"/>
      <c r="C39" s="522"/>
      <c r="D39" s="522"/>
      <c r="E39" s="522"/>
      <c r="F39" s="522"/>
      <c r="G39" s="472"/>
      <c r="H39" s="472"/>
      <c r="I39" s="175"/>
      <c r="J39" s="178"/>
      <c r="K39" s="178"/>
      <c r="L39" s="488"/>
      <c r="M39" s="488"/>
      <c r="N39" s="488"/>
      <c r="O39" s="488"/>
      <c r="P39" s="488"/>
      <c r="Q39" s="472"/>
      <c r="R39" s="472"/>
      <c r="S39" s="178"/>
      <c r="T39" s="178"/>
      <c r="U39" s="178"/>
      <c r="AA39" s="492"/>
      <c r="AB39" s="493"/>
      <c r="AC39" s="493"/>
      <c r="AD39" s="493"/>
      <c r="AE39" s="494"/>
      <c r="AF39" s="470"/>
      <c r="AG39" s="471"/>
      <c r="AH39" s="176"/>
      <c r="AK39" s="472"/>
      <c r="AL39" s="472"/>
    </row>
    <row r="40" spans="1:47" ht="13.5" customHeight="1" thickTop="1" x14ac:dyDescent="0.4">
      <c r="A40" s="182"/>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4"/>
    </row>
    <row r="41" spans="1:47" ht="13.5" customHeight="1" x14ac:dyDescent="0.4">
      <c r="A41" s="185" t="s">
        <v>206</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47" ht="13.5" customHeight="1" x14ac:dyDescent="0.4">
      <c r="A42" s="173"/>
      <c r="AH42" s="176"/>
      <c r="AS42" s="178"/>
    </row>
    <row r="43" spans="1:47" ht="13.5" customHeight="1" x14ac:dyDescent="0.4">
      <c r="A43" s="173"/>
      <c r="B43" s="523" t="s">
        <v>196</v>
      </c>
      <c r="C43" s="524"/>
      <c r="D43" s="524"/>
      <c r="E43" s="524"/>
      <c r="F43" s="524"/>
      <c r="G43" s="524"/>
      <c r="H43" s="525"/>
      <c r="I43" s="177"/>
      <c r="J43" s="178"/>
      <c r="K43" s="178"/>
      <c r="L43" s="523" t="s">
        <v>207</v>
      </c>
      <c r="M43" s="524"/>
      <c r="N43" s="524"/>
      <c r="O43" s="524"/>
      <c r="P43" s="524"/>
      <c r="Q43" s="524"/>
      <c r="R43" s="525"/>
      <c r="AA43" s="499" t="s">
        <v>208</v>
      </c>
      <c r="AB43" s="532"/>
      <c r="AC43" s="532"/>
      <c r="AD43" s="532"/>
      <c r="AE43" s="532"/>
      <c r="AF43" s="532"/>
      <c r="AG43" s="533"/>
      <c r="AH43" s="176"/>
      <c r="AQ43" s="178"/>
      <c r="AS43" s="178"/>
    </row>
    <row r="44" spans="1:47" ht="13.5" customHeight="1" x14ac:dyDescent="0.4">
      <c r="A44" s="173"/>
      <c r="B44" s="526"/>
      <c r="C44" s="527"/>
      <c r="D44" s="527"/>
      <c r="E44" s="527"/>
      <c r="F44" s="527"/>
      <c r="G44" s="527"/>
      <c r="H44" s="528"/>
      <c r="I44" s="177"/>
      <c r="J44" s="178"/>
      <c r="K44" s="178"/>
      <c r="L44" s="526"/>
      <c r="M44" s="527"/>
      <c r="N44" s="527"/>
      <c r="O44" s="527"/>
      <c r="P44" s="527"/>
      <c r="Q44" s="527"/>
      <c r="R44" s="528"/>
      <c r="S44" s="175"/>
      <c r="T44" s="175"/>
      <c r="U44" s="175"/>
      <c r="V44" s="175"/>
      <c r="W44" s="175"/>
      <c r="X44" s="175"/>
      <c r="Y44" s="175"/>
      <c r="AA44" s="534"/>
      <c r="AB44" s="535"/>
      <c r="AC44" s="535"/>
      <c r="AD44" s="535"/>
      <c r="AE44" s="535"/>
      <c r="AF44" s="535"/>
      <c r="AG44" s="536"/>
      <c r="AH44" s="176"/>
      <c r="AQ44" s="178"/>
      <c r="AS44" s="178"/>
    </row>
    <row r="45" spans="1:47" ht="13.5" customHeight="1" x14ac:dyDescent="0.4">
      <c r="A45" s="173"/>
      <c r="B45" s="529"/>
      <c r="C45" s="530"/>
      <c r="D45" s="530"/>
      <c r="E45" s="530"/>
      <c r="F45" s="530"/>
      <c r="G45" s="530"/>
      <c r="H45" s="531"/>
      <c r="I45" s="177"/>
      <c r="J45" s="180" t="s">
        <v>209</v>
      </c>
      <c r="K45" s="178"/>
      <c r="L45" s="529"/>
      <c r="M45" s="530"/>
      <c r="N45" s="530"/>
      <c r="O45" s="530"/>
      <c r="P45" s="530"/>
      <c r="Q45" s="530"/>
      <c r="R45" s="531"/>
      <c r="S45" s="175"/>
      <c r="U45" s="175"/>
      <c r="V45" s="503" t="s">
        <v>202</v>
      </c>
      <c r="W45" s="503"/>
      <c r="Y45" s="175"/>
      <c r="AA45" s="537"/>
      <c r="AB45" s="538"/>
      <c r="AC45" s="538"/>
      <c r="AD45" s="538"/>
      <c r="AE45" s="538"/>
      <c r="AF45" s="538"/>
      <c r="AG45" s="539"/>
      <c r="AH45" s="176"/>
      <c r="AQ45" s="178"/>
    </row>
    <row r="46" spans="1:47" ht="13.5" customHeight="1" x14ac:dyDescent="0.4">
      <c r="A46" s="173"/>
      <c r="B46" s="522"/>
      <c r="C46" s="522"/>
      <c r="D46" s="522"/>
      <c r="E46" s="522"/>
      <c r="F46" s="522"/>
      <c r="G46" s="472" t="s">
        <v>203</v>
      </c>
      <c r="H46" s="472"/>
      <c r="I46" s="175"/>
      <c r="J46" s="178"/>
      <c r="K46" s="178"/>
      <c r="L46" s="522"/>
      <c r="M46" s="522"/>
      <c r="N46" s="522"/>
      <c r="O46" s="522"/>
      <c r="P46" s="522"/>
      <c r="Q46" s="472" t="s">
        <v>203</v>
      </c>
      <c r="R46" s="472"/>
      <c r="S46" s="175"/>
      <c r="T46" s="175"/>
      <c r="U46" s="175"/>
      <c r="V46" s="175"/>
      <c r="W46" s="175"/>
      <c r="X46" s="175"/>
      <c r="Y46" s="175"/>
      <c r="AA46" s="495" t="str">
        <f>IF(B46="","",IF(L46="","",B46-L46))</f>
        <v/>
      </c>
      <c r="AB46" s="490"/>
      <c r="AC46" s="490"/>
      <c r="AD46" s="491"/>
      <c r="AE46" s="468" t="s">
        <v>203</v>
      </c>
      <c r="AF46" s="517"/>
      <c r="AG46" s="518"/>
      <c r="AH46" s="176"/>
    </row>
    <row r="47" spans="1:47" ht="13.5" customHeight="1" x14ac:dyDescent="0.4">
      <c r="A47" s="173"/>
      <c r="B47" s="522"/>
      <c r="C47" s="522"/>
      <c r="D47" s="522"/>
      <c r="E47" s="522"/>
      <c r="F47" s="522"/>
      <c r="G47" s="472"/>
      <c r="H47" s="472"/>
      <c r="I47" s="175"/>
      <c r="J47" s="178"/>
      <c r="K47" s="178"/>
      <c r="L47" s="522"/>
      <c r="M47" s="522"/>
      <c r="N47" s="522"/>
      <c r="O47" s="522"/>
      <c r="P47" s="522"/>
      <c r="Q47" s="472"/>
      <c r="R47" s="472"/>
      <c r="S47" s="175"/>
      <c r="T47" s="175"/>
      <c r="U47" s="175"/>
      <c r="V47" s="175"/>
      <c r="W47" s="175"/>
      <c r="X47" s="175"/>
      <c r="Y47" s="175"/>
      <c r="AA47" s="496"/>
      <c r="AB47" s="497"/>
      <c r="AC47" s="497"/>
      <c r="AD47" s="498"/>
      <c r="AE47" s="519"/>
      <c r="AF47" s="520"/>
      <c r="AG47" s="521"/>
      <c r="AH47" s="176"/>
    </row>
    <row r="48" spans="1:47" ht="13.5" customHeight="1" thickBot="1" x14ac:dyDescent="0.45">
      <c r="A48" s="173"/>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H48" s="176"/>
    </row>
    <row r="49" spans="1:39" ht="13.5" customHeight="1" thickTop="1" x14ac:dyDescent="0.4">
      <c r="A49" s="173"/>
      <c r="B49" s="499" t="s">
        <v>208</v>
      </c>
      <c r="C49" s="500"/>
      <c r="D49" s="500"/>
      <c r="E49" s="500"/>
      <c r="F49" s="500"/>
      <c r="G49" s="500"/>
      <c r="H49" s="501"/>
      <c r="I49" s="177"/>
      <c r="J49" s="178"/>
      <c r="K49" s="178"/>
      <c r="L49" s="499" t="s">
        <v>197</v>
      </c>
      <c r="M49" s="500"/>
      <c r="N49" s="500"/>
      <c r="O49" s="500"/>
      <c r="P49" s="500"/>
      <c r="Q49" s="500"/>
      <c r="R49" s="501"/>
      <c r="S49" s="178"/>
      <c r="T49" s="178"/>
      <c r="U49" s="178"/>
      <c r="AA49" s="508" t="s">
        <v>198</v>
      </c>
      <c r="AB49" s="509"/>
      <c r="AC49" s="509"/>
      <c r="AD49" s="509"/>
      <c r="AE49" s="509"/>
      <c r="AF49" s="509"/>
      <c r="AG49" s="510"/>
      <c r="AH49" s="176"/>
      <c r="AK49" s="515" t="s">
        <v>199</v>
      </c>
      <c r="AL49" s="515"/>
      <c r="AM49" s="179"/>
    </row>
    <row r="50" spans="1:39" ht="13.5" customHeight="1" x14ac:dyDescent="0.4">
      <c r="A50" s="173"/>
      <c r="B50" s="502"/>
      <c r="C50" s="503"/>
      <c r="D50" s="503"/>
      <c r="E50" s="503"/>
      <c r="F50" s="503"/>
      <c r="G50" s="503"/>
      <c r="H50" s="504"/>
      <c r="I50" s="177"/>
      <c r="J50" s="178"/>
      <c r="K50" s="178"/>
      <c r="L50" s="502"/>
      <c r="M50" s="503"/>
      <c r="N50" s="503"/>
      <c r="O50" s="503"/>
      <c r="P50" s="503"/>
      <c r="Q50" s="503"/>
      <c r="R50" s="504"/>
      <c r="S50" s="178"/>
      <c r="T50" s="178"/>
      <c r="U50" s="178"/>
      <c r="AA50" s="511"/>
      <c r="AB50" s="503"/>
      <c r="AC50" s="503"/>
      <c r="AD50" s="503"/>
      <c r="AE50" s="503"/>
      <c r="AF50" s="503"/>
      <c r="AG50" s="512"/>
      <c r="AH50" s="176"/>
      <c r="AK50" s="515"/>
      <c r="AL50" s="515"/>
      <c r="AM50" s="179"/>
    </row>
    <row r="51" spans="1:39" ht="13.5" customHeight="1" x14ac:dyDescent="0.4">
      <c r="A51" s="173"/>
      <c r="B51" s="505"/>
      <c r="C51" s="506"/>
      <c r="D51" s="506"/>
      <c r="E51" s="506"/>
      <c r="F51" s="506"/>
      <c r="G51" s="506"/>
      <c r="H51" s="507"/>
      <c r="I51" s="177"/>
      <c r="J51" s="180" t="s">
        <v>200</v>
      </c>
      <c r="K51" s="178"/>
      <c r="L51" s="505"/>
      <c r="M51" s="506"/>
      <c r="N51" s="506"/>
      <c r="O51" s="506"/>
      <c r="P51" s="506"/>
      <c r="Q51" s="506"/>
      <c r="R51" s="507"/>
      <c r="S51" s="178"/>
      <c r="T51" s="164" t="s">
        <v>201</v>
      </c>
      <c r="U51" s="516">
        <v>12</v>
      </c>
      <c r="V51" s="516"/>
      <c r="W51" s="516"/>
      <c r="X51" s="516"/>
      <c r="Y51" s="180" t="s">
        <v>202</v>
      </c>
      <c r="AA51" s="513"/>
      <c r="AB51" s="506"/>
      <c r="AC51" s="506"/>
      <c r="AD51" s="506"/>
      <c r="AE51" s="506"/>
      <c r="AF51" s="506"/>
      <c r="AG51" s="514"/>
      <c r="AH51" s="176"/>
      <c r="AK51" s="515"/>
      <c r="AL51" s="515"/>
    </row>
    <row r="52" spans="1:39" ht="13.5" customHeight="1" x14ac:dyDescent="0.4">
      <c r="A52" s="173"/>
      <c r="B52" s="487" t="str">
        <f>AA46</f>
        <v/>
      </c>
      <c r="C52" s="487"/>
      <c r="D52" s="487"/>
      <c r="E52" s="487"/>
      <c r="F52" s="487"/>
      <c r="G52" s="472" t="s">
        <v>203</v>
      </c>
      <c r="H52" s="472"/>
      <c r="I52" s="175"/>
      <c r="J52" s="178"/>
      <c r="K52" s="178"/>
      <c r="L52" s="488" t="str">
        <f>IF(B46="","",DATEDIF(N7,N30,"M"))</f>
        <v/>
      </c>
      <c r="M52" s="488"/>
      <c r="N52" s="488"/>
      <c r="O52" s="488"/>
      <c r="P52" s="488"/>
      <c r="Q52" s="472" t="s">
        <v>193</v>
      </c>
      <c r="R52" s="472"/>
      <c r="S52" s="178"/>
      <c r="T52" s="178"/>
      <c r="U52" s="178"/>
      <c r="AA52" s="489" t="str">
        <f>IF(B52="","",IF(L52="","",B52/L52*U51))</f>
        <v/>
      </c>
      <c r="AB52" s="490"/>
      <c r="AC52" s="490"/>
      <c r="AD52" s="490"/>
      <c r="AE52" s="491"/>
      <c r="AF52" s="468" t="s">
        <v>204</v>
      </c>
      <c r="AG52" s="469"/>
      <c r="AH52" s="176"/>
      <c r="AK52" s="472" t="str">
        <f>IF(AA52="","",IF(AA52&gt;=3600,"○","×"))</f>
        <v/>
      </c>
      <c r="AL52" s="472"/>
      <c r="AM52" s="181" t="s">
        <v>205</v>
      </c>
    </row>
    <row r="53" spans="1:39" ht="13.5" customHeight="1" thickBot="1" x14ac:dyDescent="0.45">
      <c r="A53" s="173"/>
      <c r="B53" s="487"/>
      <c r="C53" s="487"/>
      <c r="D53" s="487"/>
      <c r="E53" s="487"/>
      <c r="F53" s="487"/>
      <c r="G53" s="472"/>
      <c r="H53" s="472"/>
      <c r="I53" s="175"/>
      <c r="J53" s="178"/>
      <c r="K53" s="178"/>
      <c r="L53" s="488"/>
      <c r="M53" s="488"/>
      <c r="N53" s="488"/>
      <c r="O53" s="488"/>
      <c r="P53" s="488"/>
      <c r="Q53" s="472"/>
      <c r="R53" s="472"/>
      <c r="S53" s="178"/>
      <c r="T53" s="178"/>
      <c r="U53" s="178"/>
      <c r="AA53" s="492"/>
      <c r="AB53" s="493"/>
      <c r="AC53" s="493"/>
      <c r="AD53" s="493"/>
      <c r="AE53" s="494"/>
      <c r="AF53" s="470"/>
      <c r="AG53" s="471"/>
      <c r="AH53" s="176"/>
      <c r="AK53" s="472"/>
      <c r="AL53" s="472"/>
    </row>
    <row r="54" spans="1:39" ht="13.5" customHeight="1" thickTop="1" x14ac:dyDescent="0.4">
      <c r="A54" s="173"/>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H54" s="176"/>
    </row>
    <row r="55" spans="1:39" ht="13.5" customHeight="1" x14ac:dyDescent="0.4">
      <c r="A55" s="173"/>
      <c r="B55" s="473" t="s">
        <v>210</v>
      </c>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H55" s="176"/>
    </row>
    <row r="56" spans="1:39" ht="13.5" customHeight="1" thickBot="1" x14ac:dyDescent="0.45">
      <c r="A56" s="188"/>
      <c r="B56" s="475"/>
      <c r="C56" s="475"/>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189"/>
      <c r="AH56" s="190"/>
    </row>
    <row r="57" spans="1:39" ht="7.5" customHeight="1" thickBot="1" x14ac:dyDescent="0.4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row>
    <row r="58" spans="1:39" ht="13.5" customHeight="1" x14ac:dyDescent="0.4">
      <c r="A58" s="476" t="s">
        <v>211</v>
      </c>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C58" s="478" t="s">
        <v>212</v>
      </c>
      <c r="AD58" s="479"/>
      <c r="AE58" s="479"/>
      <c r="AF58" s="480"/>
      <c r="AG58" s="180"/>
      <c r="AH58" s="178"/>
    </row>
    <row r="59" spans="1:39" ht="13.5" customHeight="1" x14ac:dyDescent="0.4">
      <c r="A59" s="477"/>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C59" s="481"/>
      <c r="AD59" s="482"/>
      <c r="AE59" s="482"/>
      <c r="AF59" s="483"/>
      <c r="AG59" s="191"/>
      <c r="AH59" s="192"/>
    </row>
    <row r="60" spans="1:39" ht="13.5" customHeight="1" thickBot="1" x14ac:dyDescent="0.4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C60" s="484"/>
      <c r="AD60" s="485"/>
      <c r="AE60" s="485"/>
      <c r="AF60" s="486"/>
      <c r="AG60" s="191"/>
      <c r="AH60" s="192"/>
    </row>
    <row r="61" spans="1:39" ht="13.5" customHeight="1" x14ac:dyDescent="0.4">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9" ht="13.5" customHeight="1" x14ac:dyDescent="0.4">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row>
    <row r="63" spans="1:39" ht="13.5" customHeight="1" x14ac:dyDescent="0.4">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row>
  </sheetData>
  <sheetProtection algorithmName="SHA-512" hashValue="il3fuxr/kq85QaacOi+tRJ2eIzelz+/HQY9kLBAzxchkQA3iZvl9QYWay6DLTedfyYLuebBfvmohienGA9sqAQ==" saltValue="0qnEV7NfasdRKzLmzAyxDQ==" spinCount="100000" sheet="1" selectLockedCells="1"/>
  <mergeCells count="58">
    <mergeCell ref="E7:M8"/>
    <mergeCell ref="N7:AD8"/>
    <mergeCell ref="A2:AH2"/>
    <mergeCell ref="A3:AH3"/>
    <mergeCell ref="B4:D5"/>
    <mergeCell ref="E4:O5"/>
    <mergeCell ref="Y4:AG5"/>
    <mergeCell ref="AR30:AW31"/>
    <mergeCell ref="E9:AD29"/>
    <mergeCell ref="AK26:AO27"/>
    <mergeCell ref="AP26:AQ27"/>
    <mergeCell ref="AR26:AW27"/>
    <mergeCell ref="AK28:AO29"/>
    <mergeCell ref="AP28:AQ29"/>
    <mergeCell ref="AR28:AW29"/>
    <mergeCell ref="E30:M31"/>
    <mergeCell ref="N30:AD31"/>
    <mergeCell ref="AK30:AO31"/>
    <mergeCell ref="AP30:AP31"/>
    <mergeCell ref="AQ30:AQ31"/>
    <mergeCell ref="B35:H37"/>
    <mergeCell ref="L35:R37"/>
    <mergeCell ref="AA35:AG37"/>
    <mergeCell ref="AK35:AL37"/>
    <mergeCell ref="U37:X37"/>
    <mergeCell ref="AF38:AG39"/>
    <mergeCell ref="AK38:AL39"/>
    <mergeCell ref="B43:H45"/>
    <mergeCell ref="L43:R45"/>
    <mergeCell ref="AA43:AG45"/>
    <mergeCell ref="V45:W45"/>
    <mergeCell ref="B38:F39"/>
    <mergeCell ref="G38:H39"/>
    <mergeCell ref="L38:P39"/>
    <mergeCell ref="Q38:R39"/>
    <mergeCell ref="AA38:AE39"/>
    <mergeCell ref="AA46:AD47"/>
    <mergeCell ref="B49:H51"/>
    <mergeCell ref="L49:R51"/>
    <mergeCell ref="AA49:AG51"/>
    <mergeCell ref="AK49:AL51"/>
    <mergeCell ref="U51:X51"/>
    <mergeCell ref="AE46:AG47"/>
    <mergeCell ref="B46:F47"/>
    <mergeCell ref="G46:H47"/>
    <mergeCell ref="L46:P47"/>
    <mergeCell ref="Q46:R47"/>
    <mergeCell ref="AF52:AG53"/>
    <mergeCell ref="AK52:AL53"/>
    <mergeCell ref="B55:AF56"/>
    <mergeCell ref="A58:AA59"/>
    <mergeCell ref="AC58:AF58"/>
    <mergeCell ref="AC59:AF60"/>
    <mergeCell ref="B52:F53"/>
    <mergeCell ref="G52:H53"/>
    <mergeCell ref="L52:P53"/>
    <mergeCell ref="Q52:R53"/>
    <mergeCell ref="AA52:AE53"/>
  </mergeCells>
  <phoneticPr fontId="3"/>
  <dataValidations count="1">
    <dataValidation allowBlank="1" showInputMessage="1" showErrorMessage="1" prompt="申請者名をフルネームで記入してください。_x000a_「様」などは記入しないでください。" sqref="E4:O5" xr:uid="{00000000-0002-0000-0700-000000000000}"/>
  </dataValidations>
  <pageMargins left="0.70866141732283472" right="0.70866141732283472" top="0.74803149606299213" bottom="0.74803149606299213" header="0.31496062992125984" footer="0.31496062992125984"/>
  <pageSetup paperSize="9" scale="88" orientation="portrait" r:id="rId1"/>
  <rowBreaks count="1" manualBreakCount="1">
    <brk id="6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29</xdr:col>
                    <xdr:colOff>95250</xdr:colOff>
                    <xdr:row>58</xdr:row>
                    <xdr:rowOff>57150</xdr:rowOff>
                  </from>
                  <to>
                    <xdr:col>30</xdr:col>
                    <xdr:colOff>133350</xdr:colOff>
                    <xdr:row>59</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DB</vt:lpstr>
      <vt:lpstr>申請目次</vt:lpstr>
      <vt:lpstr>第１号</vt:lpstr>
      <vt:lpstr>第２号</vt:lpstr>
      <vt:lpstr>第３号</vt:lpstr>
      <vt:lpstr>申請額算定表_自動車</vt:lpstr>
      <vt:lpstr>申請額算定表_充放電設備</vt:lpstr>
      <vt:lpstr>第４号</vt:lpstr>
      <vt:lpstr>第５号</vt:lpstr>
      <vt:lpstr>第６号</vt:lpstr>
      <vt:lpstr>第７号</vt:lpstr>
      <vt:lpstr>実績目次</vt:lpstr>
      <vt:lpstr>第14号</vt:lpstr>
      <vt:lpstr>第15号</vt:lpstr>
      <vt:lpstr>請求額算定表_自動車</vt:lpstr>
      <vt:lpstr>請求額算定表_充放電設備</vt:lpstr>
      <vt:lpstr>第16号</vt:lpstr>
      <vt:lpstr>交付請求書</vt:lpstr>
      <vt:lpstr>変更等目次</vt:lpstr>
      <vt:lpstr>第10号</vt:lpstr>
      <vt:lpstr>第11号</vt:lpstr>
      <vt:lpstr>第13号</vt:lpstr>
      <vt:lpstr>第19号</vt:lpstr>
      <vt:lpstr>Sheet1 (1)</vt:lpstr>
      <vt:lpstr>交付請求書!Print_Area</vt:lpstr>
      <vt:lpstr>実績目次!Print_Area</vt:lpstr>
      <vt:lpstr>申請額算定表_自動車!Print_Area</vt:lpstr>
      <vt:lpstr>申請額算定表_充放電設備!Print_Area</vt:lpstr>
      <vt:lpstr>申請目次!Print_Area</vt:lpstr>
      <vt:lpstr>請求額算定表_自動車!Print_Area</vt:lpstr>
      <vt:lpstr>請求額算定表_充放電設備!Print_Area</vt:lpstr>
      <vt:lpstr>第10号!Print_Area</vt:lpstr>
      <vt:lpstr>第11号!Print_Area</vt:lpstr>
      <vt:lpstr>第13号!Print_Area</vt:lpstr>
      <vt:lpstr>第14号!Print_Area</vt:lpstr>
      <vt:lpstr>第15号!Print_Area</vt:lpstr>
      <vt:lpstr>第16号!Print_Area</vt:lpstr>
      <vt:lpstr>第19号!Print_Area</vt:lpstr>
      <vt:lpstr>第１号!Print_Area</vt:lpstr>
      <vt:lpstr>第２号!Print_Area</vt:lpstr>
      <vt:lpstr>第３号!Print_Area</vt:lpstr>
      <vt:lpstr>第４号!Print_Area</vt:lpstr>
      <vt:lpstr>第５号!Print_Area</vt:lpstr>
      <vt:lpstr>第６号!Print_Area</vt:lpstr>
      <vt:lpstr>第７号!Print_Area</vt:lpstr>
      <vt:lpstr>変更等目次!Print_Area</vt:lpstr>
      <vt:lpstr>第４号!Print_Titles</vt:lpstr>
      <vt:lpstr>第６号!Print_Titles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2026-03-31T01:58:19Z</dcterms:modified>
</cp:coreProperties>
</file>